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41E4547-A07A-4D20-830A-9ACE330D950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<sst xmlns="http://schemas.openxmlformats.org/spreadsheetml/2006/main" count="16743" uniqueCount="2456">
  <si>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</si>
  <si>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</si>
  <si>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</si>
  <si>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</si>
  <si>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</si>
  <si>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</si>
  <si>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</si>
  <si>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</si>
  <si>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</si>
  <si>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</si>
  <si>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</si>
  <si>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</si>
  <si>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</si>
  <si>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</si>
  <si>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</si>
  <si>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</si>
  <si>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</si>
  <si>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</si>
  <si>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</si>
  <si>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</si>
  <si>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</si>
  <si>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</si>
  <si>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</si>
  <si>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</si>
  <si>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</si>
  <si>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</si>
  <si>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</si>
  <si>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</si>
  <si>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</si>
  <si>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</si>
  <si>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</si>
  <si>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</si>
  <si>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</si>
  <si>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</si>
  <si>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</si>
  <si>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</si>
  <si>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</si>
  <si>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</si>
  <si>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</si>
  <si>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</si>
  <si>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</si>
  <si>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</si>
  <si>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</si>
  <si>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</si>
  <si>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</si>
  <si>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</si>
  <si>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</si>
  <si>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</si>
  <si>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</si>
  <si>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</si>
  <si>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</si>
  <si>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</si>
  <si>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</si>
  <si>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</si>
  <si>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</si>
  <si>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</si>
  <si>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</si>
  <si>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</si>
  <si>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</si>
  <si>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</si>
  <si>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</si>
  <si>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</si>
  <si>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</si>
  <si>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</si>
  <si>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</si>
  <si>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</si>
  <si>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</si>
  <si>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</si>
  <si>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</si>
  <si>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</si>
  <si>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</si>
  <si>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</si>
  <si>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</si>
  <si>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</si>
  <si>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</si>
  <si>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</si>
  <si>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</si>
  <si>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</si>
  <si>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</si>
  <si>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</si>
  <si>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</si>
  <si>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</si>
  <si>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</si>
  <si>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</si>
  <si>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</si>
  <si>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</si>
  <si>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</si>
  <si>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</si>
  <si>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</si>
  <si>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</si>
  <si>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</si>
  <si>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</si>
  <si>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</si>
  <si>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</si>
  <si>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</si>
  <si>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</si>
  <si>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</si>
  <si>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</si>
  <si>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</si>
  <si>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</si>
  <si>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</si>
  <si>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</si>
  <si>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</si>
  <si>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</si>
  <si>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</si>
  <si>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</si>
  <si>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</si>
  <si>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</si>
  <si>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</si>
  <si>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</si>
  <si>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</si>
  <si>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</si>
  <si>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</si>
  <si>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</si>
  <si>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</si>
  <si>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</si>
  <si>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</si>
  <si>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</si>
  <si>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</si>
  <si>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</si>
  <si>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</si>
  <si>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</si>
  <si>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</si>
  <si>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</si>
  <si>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</si>
  <si>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</si>
  <si>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</si>
  <si>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</si>
  <si>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</si>
  <si>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</si>
  <si>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</si>
  <si>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</si>
  <si>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</si>
  <si>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</si>
  <si>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</si>
  <si>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</si>
  <si>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</si>
  <si>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</si>
  <si>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</si>
  <si>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</si>
  <si>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</si>
  <si>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</si>
  <si>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</si>
  <si>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</si>
  <si>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</si>
  <si>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</si>
  <si>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</si>
  <si>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</si>
  <si>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</si>
  <si>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</si>
  <si>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</si>
  <si>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</si>
  <si>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</si>
  <si>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</si>
  <si>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</si>
  <si>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</si>
  <si>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</si>
  <si>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</si>
  <si>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</si>
  <si>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</si>
  <si>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</si>
  <si>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</si>
  <si>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</si>
  <si>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</si>
  <si>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</si>
  <si>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</si>
  <si>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</si>
  <si>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</si>
  <si>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</si>
  <si>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</si>
  <si>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</si>
  <si>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</si>
  <si>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</si>
  <si>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</si>
  <si>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</si>
  <si>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</si>
  <si>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</si>
  <si>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</si>
  <si>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</si>
  <si>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</si>
  <si>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</si>
  <si>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</si>
  <si>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</si>
  <si>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</si>
  <si>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</si>
  <si>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</si>
  <si>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</si>
  <si>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</si>
  <si>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</si>
  <si>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</si>
  <si>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</si>
  <si>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</si>
  <si>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</si>
  <si>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</si>
  <si>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</si>
  <si>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</si>
  <si>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</si>
  <si>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</si>
  <si>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</si>
  <si>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</si>
  <si>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</si>
  <si>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</si>
  <si>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</si>
  <si>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</si>
  <si>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</si>
  <si>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</si>
  <si>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</si>
  <si>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</si>
  <si>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</si>
  <si>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</si>
  <si>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</si>
  <si>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</si>
  <si>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</si>
  <si>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</si>
  <si>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</si>
  <si>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</si>
  <si>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</si>
  <si>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</si>
  <si>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</si>
  <si>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</si>
  <si>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</si>
  <si>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</si>
  <si>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</si>
  <si>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</si>
  <si>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</si>
  <si>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</si>
  <si>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</si>
  <si>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</si>
  <si>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</si>
  <si>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</si>
  <si>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</si>
  <si>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</si>
  <si>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</si>
  <si>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</si>
  <si>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</si>
  <si>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</si>
  <si>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</si>
  <si>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</si>
  <si>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</si>
  <si>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</si>
  <si>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</si>
  <si>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</si>
  <si>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</si>
  <si>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</si>
  <si>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</si>
  <si>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</si>
  <si>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</si>
  <si>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</si>
  <si>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</si>
  <si>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</si>
  <si>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</si>
  <si>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</si>
  <si>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</si>
  <si>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</si>
  <si>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</si>
  <si>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</si>
  <si>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</si>
  <si>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</si>
  <si>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</si>
  <si>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</si>
  <si>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</si>
  <si>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</si>
  <si>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</si>
  <si>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</si>
  <si>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</si>
  <si>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</si>
  <si>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</si>
  <si>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</si>
  <si>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</si>
  <si>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</si>
  <si>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</si>
  <si>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</si>
  <si>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</si>
  <si>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</si>
  <si>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</si>
  <si>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</si>
  <si>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</si>
  <si>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</si>
  <si>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</si>
  <si>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</si>
  <si>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</si>
  <si>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</si>
  <si>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</si>
  <si>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</si>
  <si>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</si>
  <si>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</si>
  <si>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</si>
  <si>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</si>
  <si>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</si>
  <si>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</si>
  <si>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</si>
  <si>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</si>
  <si>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</si>
  <si>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</si>
  <si>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</si>
  <si>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</si>
  <si>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</si>
  <si>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</si>
  <si>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</si>
  <si>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</si>
  <si>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</si>
  <si>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</si>
  <si>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</si>
  <si>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</si>
  <si>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</si>
  <si>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</si>
  <si>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</si>
  <si>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</si>
  <si>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</si>
  <si>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</si>
  <si>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</si>
  <si>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</si>
  <si>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</si>
  <si>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</si>
  <si>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</si>
  <si>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</si>
  <si>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</si>
  <si>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</si>
  <si>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</si>
  <si>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</si>
  <si>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</si>
  <si>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</si>
  <si>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</si>
  <si>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</si>
  <si>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</si>
  <si>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</si>
  <si>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</si>
  <si>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</si>
  <si>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</si>
  <si>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</si>
  <si>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</si>
  <si>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</si>
  <si>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</si>
  <si>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</si>
  <si>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</si>
  <si>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</si>
  <si>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</si>
  <si>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</si>
  <si>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</si>
  <si>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</si>
  <si>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</si>
  <si>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</si>
  <si>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</si>
  <si>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</si>
  <si>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</si>
  <si>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</si>
  <si>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</si>
  <si>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</si>
  <si>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</si>
  <si>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</si>
  <si>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</si>
  <si>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</si>
  <si>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</si>
  <si>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</si>
  <si>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</si>
  <si>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</si>
  <si>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</si>
  <si>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</si>
  <si>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</si>
  <si>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</si>
  <si>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</si>
  <si>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</si>
  <si>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</si>
  <si>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</si>
  <si>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</si>
  <si>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</si>
  <si>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</si>
  <si>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</si>
  <si>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</si>
  <si>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</si>
  <si>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</si>
  <si>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</si>
  <si>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</si>
  <si>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</si>
  <si>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</si>
  <si>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</si>
  <si>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</si>
  <si>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</si>
  <si>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</si>
  <si>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</si>
  <si>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</si>
  <si>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</si>
  <si>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</si>
  <si>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</si>
  <si>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</si>
  <si>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</si>
  <si>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</si>
  <si>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</si>
  <si>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</si>
  <si>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</si>
  <si>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</si>
  <si>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</si>
  <si>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</si>
  <si>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</si>
  <si>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</si>
  <si>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</si>
  <si>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</si>
  <si>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</si>
  <si>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</si>
  <si>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</si>
  <si>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</si>
  <si>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</si>
  <si>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</si>
  <si>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</si>
  <si>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</si>
  <si>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</si>
  <si>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</si>
  <si>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</si>
  <si>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</si>
  <si>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</si>
  <si>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</si>
  <si>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</si>
  <si>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</si>
  <si>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</si>
  <si>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</si>
  <si>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</si>
  <si>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</si>
  <si>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</si>
  <si>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</si>
  <si>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</si>
  <si>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</si>
  <si>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</si>
  <si>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</si>
  <si>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</si>
  <si>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</si>
  <si>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</si>
  <si>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</si>
  <si>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</si>
  <si>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</si>
  <si>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</si>
  <si>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</si>
  <si>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</si>
  <si>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</si>
  <si>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</si>
  <si>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</si>
  <si>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</si>
  <si>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</si>
  <si>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</si>
  <si>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</si>
  <si>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</si>
  <si>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</si>
  <si>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</si>
  <si>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</si>
  <si>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</si>
  <si>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</si>
  <si>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</si>
  <si>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</si>
  <si>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</si>
  <si>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</si>
  <si>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</si>
  <si>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</si>
  <si>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</si>
  <si>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</si>
  <si>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</si>
  <si>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</si>
  <si>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</si>
  <si>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</si>
  <si>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</si>
  <si>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</si>
  <si>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</si>
  <si>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</si>
  <si>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</si>
  <si>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</si>
  <si>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</si>
  <si>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</si>
  <si>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</si>
  <si>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</si>
  <si>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</si>
  <si>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</si>
  <si>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</si>
  <si>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</si>
  <si>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</si>
  <si>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</si>
  <si>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</si>
  <si>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</si>
  <si>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</si>
  <si>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</si>
  <si>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</si>
  <si>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</si>
  <si>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</si>
  <si>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</si>
  <si>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</si>
  <si>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</si>
  <si>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</si>
  <si>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</si>
  <si>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</si>
  <si>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</si>
  <si>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</si>
  <si>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</si>
  <si>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</si>
  <si>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</si>
  <si>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</si>
  <si>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</si>
  <si>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</si>
  <si>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</si>
  <si>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</si>
  <si>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</si>
  <si>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</si>
  <si>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</si>
  <si>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</si>
  <si>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</si>
  <si>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</si>
  <si>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</si>
  <si>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</si>
  <si>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</si>
  <si>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</si>
  <si>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</si>
  <si>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</si>
  <si>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</si>
  <si>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</si>
  <si>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</si>
  <si>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</si>
  <si>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</si>
  <si>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</si>
  <si>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</si>
  <si>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</si>
  <si>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</si>
  <si>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</si>
  <si>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</si>
  <si>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</si>
  <si>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</si>
  <si>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</si>
  <si>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</si>
  <si>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</si>
  <si>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</si>
  <si>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</si>
  <si>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</si>
  <si>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</si>
  <si>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</si>
  <si>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</si>
  <si>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</si>
  <si>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</si>
  <si>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</si>
  <si>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</si>
  <si>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</si>
  <si>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</si>
  <si>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</si>
  <si>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</si>
  <si>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</si>
  <si>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</si>
  <si>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</si>
  <si>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</si>
  <si>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</si>
  <si>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</si>
  <si>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</si>
  <si>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</si>
  <si>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</si>
  <si>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</si>
  <si>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</si>
  <si>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</si>
  <si>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</si>
  <si>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</si>
  <si>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</si>
  <si>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</si>
  <si>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</si>
  <si>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</si>
  <si>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</si>
  <si>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</si>
  <si>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</si>
  <si>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</si>
  <si>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</si>
  <si>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</si>
  <si>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</si>
  <si>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</si>
  <si>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</si>
  <si>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</si>
  <si>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</si>
  <si>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</si>
  <si>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</si>
  <si>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</si>
  <si>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</si>
  <si>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</si>
  <si>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</si>
  <si>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</si>
  <si>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</si>
  <si>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</si>
  <si>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</si>
  <si>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</si>
  <si>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</si>
  <si>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</si>
  <si>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</si>
  <si>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</si>
  <si>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</si>
  <si>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</si>
  <si>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</si>
  <si>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</si>
  <si>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</si>
  <si>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</si>
  <si>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</si>
  <si>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</si>
  <si>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</si>
  <si>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</si>
  <si>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</si>
  <si>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</si>
  <si>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</si>
  <si>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</si>
  <si>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</si>
  <si>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</si>
  <si>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</si>
  <si>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</si>
  <si>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</si>
  <si>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</si>
  <si>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</si>
  <si>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</si>
  <si>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</si>
  <si>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</si>
  <si>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</si>
  <si>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</si>
  <si>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</si>
  <si>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</si>
  <si>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</si>
  <si>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</si>
  <si>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</si>
  <si>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</si>
  <si>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</si>
  <si>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</si>
  <si>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</si>
  <si>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</si>
  <si>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</si>
  <si>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</si>
  <si>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</si>
  <si>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</si>
  <si>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</si>
  <si>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</si>
  <si>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</si>
  <si>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</si>
  <si>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</si>
  <si>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</si>
  <si>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</si>
  <si>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</si>
  <si>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</si>
  <si>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</si>
  <si>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</si>
  <si>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</si>
  <si>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</si>
  <si>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</si>
  <si>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</si>
  <si>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</si>
  <si>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</si>
  <si>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</si>
  <si>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</si>
  <si>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</si>
  <si>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</si>
  <si>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</si>
  <si>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</si>
  <si>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</si>
  <si>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</si>
  <si>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</si>
  <si>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</si>
  <si>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</si>
  <si>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</si>
  <si>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</si>
  <si>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</si>
  <si>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</si>
  <si>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</si>
  <si>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</si>
  <si>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</si>
  <si>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</si>
  <si>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</si>
  <si>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</si>
  <si>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</si>
  <si>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</si>
  <si>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</si>
  <si>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</si>
  <si>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</si>
  <si>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</si>
  <si>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</si>
  <si>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</si>
  <si>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</si>
  <si>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</si>
  <si>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</si>
  <si>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</si>
  <si>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</si>
  <si>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</si>
  <si>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</si>
  <si>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</si>
  <si>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</si>
  <si>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</si>
  <si>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</si>
  <si>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</si>
  <si>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</si>
  <si>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</si>
  <si>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</si>
  <si>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</si>
  <si>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</si>
  <si>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</si>
  <si>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</si>
  <si>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</si>
  <si>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</si>
  <si>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</si>
  <si>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</si>
  <si>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</si>
  <si>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</si>
  <si>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</si>
  <si>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</si>
  <si>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</si>
  <si>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</si>
  <si>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</si>
  <si>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</si>
  <si>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</si>
  <si>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</si>
  <si>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</si>
  <si>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</si>
  <si>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</si>
  <si>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</si>
  <si>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</si>
  <si>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</si>
  <si>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</si>
  <si>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</si>
  <si>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</si>
  <si>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</si>
  <si>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</si>
  <si>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</si>
  <si>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</si>
  <si>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</si>
  <si>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</si>
  <si>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</si>
  <si>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</si>
  <si>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</si>
  <si>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</si>
  <si>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</si>
  <si>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</si>
  <si>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</si>
  <si>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</si>
  <si>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</si>
  <si>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</si>
  <si>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</si>
  <si>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</si>
  <si>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</si>
  <si>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</si>
  <si>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</si>
  <si>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</si>
  <si>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</si>
  <si>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</si>
  <si>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</si>
  <si>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</si>
  <si>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</si>
  <si>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</si>
  <si>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</si>
  <si>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</si>
  <si>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</si>
  <si>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</si>
  <si>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</si>
  <si>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</si>
  <si>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</si>
  <si>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</si>
  <si>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</si>
  <si>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</si>
  <si>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</si>
  <si>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</si>
  <si>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</si>
  <si>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</si>
  <si>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</si>
  <si>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</si>
  <si>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</si>
  <si>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</si>
  <si>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</si>
  <si>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</si>
  <si>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</si>
  <si>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</si>
  <si>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</si>
  <si>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</si>
  <si>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</si>
  <si>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</si>
  <si>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</si>
  <si>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</si>
  <si>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</si>
  <si>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</si>
  <si>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</si>
  <si>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</si>
  <si>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</si>
  <si>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</si>
  <si>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</si>
  <si>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</si>
  <si>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</si>
  <si>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</si>
  <si>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</si>
  <si>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</si>
  <si>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</si>
  <si>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</si>
  <si>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</si>
  <si>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</si>
  <si>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</si>
  <si>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</si>
  <si>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</si>
  <si>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</si>
  <si>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</si>
  <si>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</si>
  <si>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</si>
  <si>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</si>
  <si>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</si>
  <si>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</si>
  <si>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</si>
  <si>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</si>
  <si>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</si>
  <si>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</si>
  <si>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</si>
  <si>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</si>
  <si>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</si>
  <si>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</si>
  <si>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</si>
  <si>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</si>
  <si>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</si>
  <si>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</si>
  <si>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</si>
  <si>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</si>
  <si>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</si>
  <si>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</si>
  <si>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</si>
  <si>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</si>
  <si>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</si>
  <si>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</si>
  <si>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</si>
  <si>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</si>
  <si>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</si>
  <si>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</si>
  <si>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</si>
  <si>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</si>
  <si>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</si>
  <si>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</si>
  <si>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</si>
  <si>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</si>
  <si>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</si>
  <si>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</si>
  <si>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</si>
  <si>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</si>
  <si>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</si>
  <si>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</si>
  <si>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</si>
  <si>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</si>
  <si>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</si>
  <si>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</si>
  <si>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</si>
  <si>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</si>
  <si>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</si>
  <si>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</si>
  <si>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</si>
  <si>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</si>
  <si>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</si>
  <si>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</si>
  <si>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</si>
  <si>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</si>
  <si>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</si>
  <si>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</si>
  <si>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</si>
  <si>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</si>
  <si>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</si>
  <si>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</si>
  <si>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</si>
  <si>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</si>
  <si>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</si>
  <si>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</si>
  <si>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</si>
  <si>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</si>
  <si>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</si>
  <si>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</si>
  <si>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</si>
  <si>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</si>
  <si>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</si>
  <si>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</si>
  <si>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</si>
  <si>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</si>
  <si>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</si>
  <si>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</si>
  <si>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</si>
  <si>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</si>
  <si>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</si>
  <si>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</si>
  <si>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</si>
  <si>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</si>
  <si>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</si>
  <si>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</si>
  <si>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</si>
  <si>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</si>
  <si>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</si>
  <si>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</si>
  <si>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</si>
  <si>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</si>
  <si>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</si>
  <si>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</si>
  <si>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</si>
  <si>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</si>
  <si>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</si>
  <si>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</si>
  <si>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</si>
  <si>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</si>
  <si>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</si>
  <si>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</si>
  <si>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</si>
  <si>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</si>
  <si>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</si>
  <si>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</si>
  <si>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</si>
  <si>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</si>
  <si>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</si>
  <si>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</si>
  <si>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</si>
  <si>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</si>
  <si>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</si>
  <si>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</si>
  <si>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</si>
  <si>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</si>
  <si>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</si>
  <si>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</si>
  <si>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</si>
  <si>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</si>
  <si>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</si>
  <si>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</si>
  <si>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</si>
  <si>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</si>
  <si>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</si>
  <si>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</si>
  <si>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</si>
  <si>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</si>
  <si>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</si>
  <si>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</si>
  <si>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</si>
  <si>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</si>
  <si>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</si>
  <si>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</si>
  <si>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</si>
  <si>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</si>
  <si>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</si>
  <si>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</si>
  <si>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</si>
  <si>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</si>
  <si>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</si>
  <si>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</si>
  <si>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</si>
  <si>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</si>
  <si>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</si>
  <si>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</si>
  <si>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</si>
  <si>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</si>
  <si>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</si>
  <si>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</si>
  <si>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</si>
  <si>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</si>
  <si>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</si>
  <si>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</si>
  <si>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</si>
  <si>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</si>
  <si>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</si>
  <si>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</si>
  <si>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</si>
  <si>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</si>
  <si>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</si>
  <si>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</si>
  <si>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</si>
  <si>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</si>
  <si>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</si>
  <si>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</si>
  <si>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</si>
  <si>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</si>
  <si>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</si>
  <si>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</si>
  <si>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</si>
  <si>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</si>
  <si>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</si>
  <si>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</si>
  <si>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</si>
  <si>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</si>
  <si>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</si>
  <si>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</si>
  <si>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</si>
  <si>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</si>
  <si>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</si>
  <si>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</si>
  <si>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</si>
  <si>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</si>
  <si>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</si>
  <si>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</si>
  <si>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</si>
  <si>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</si>
  <si>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</si>
  <si>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</si>
  <si>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</si>
  <si>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</si>
  <si>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</si>
  <si>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</si>
  <si>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</si>
  <si>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</si>
  <si>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</si>
  <si>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</si>
  <si>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</si>
  <si>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</si>
  <si>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</si>
  <si>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</si>
  <si>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</si>
  <si>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</si>
  <si>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</si>
  <si>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</si>
  <si>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</si>
  <si>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</si>
  <si>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</si>
  <si>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</si>
  <si>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</si>
  <si>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</si>
  <si>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</si>
  <si>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</si>
  <si>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</si>
  <si>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</si>
  <si>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</si>
  <si>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</si>
  <si>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</si>
  <si>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</si>
  <si>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</si>
  <si>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</si>
  <si>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</si>
  <si>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</si>
  <si>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</si>
  <si>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</si>
  <si>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</si>
  <si>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</si>
  <si>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</si>
  <si>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</si>
  <si>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</si>
  <si>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</si>
  <si>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</si>
  <si>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</si>
  <si>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</si>
  <si>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</si>
  <si>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</si>
  <si>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</si>
  <si>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</si>
  <si>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</si>
  <si>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</si>
  <si>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</si>
  <si>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</si>
  <si>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</si>
  <si>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</si>
  <si>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</si>
  <si>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</si>
  <si>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</si>
  <si>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</si>
  <si>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</si>
  <si>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</si>
  <si>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</si>
  <si>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</si>
  <si>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</si>
  <si>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</si>
  <si>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</si>
  <si>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</si>
  <si>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</si>
  <si>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</si>
  <si>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</si>
  <si>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</si>
  <si>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</si>
  <si>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</si>
  <si>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</si>
  <si>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</si>
  <si>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</si>
  <si>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</si>
  <si>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</si>
  <si>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</si>
  <si>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</si>
  <si>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</si>
  <si>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</si>
  <si>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</si>
  <si>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</si>
  <si>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</si>
  <si>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</si>
  <si>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</si>
  <si>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</si>
  <si>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</si>
  <si>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</si>
  <si>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</si>
  <si>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</si>
  <si>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</si>
  <si>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</si>
  <si>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</si>
  <si>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</si>
  <si>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</si>
  <si>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</si>
  <si>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</si>
  <si>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</si>
  <si>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</si>
  <si>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</si>
  <si>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</si>
  <si>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</si>
  <si>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</si>
  <si>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</si>
  <si>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</si>
  <si>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</si>
  <si>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</si>
  <si>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</si>
  <si>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</si>
  <si>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</si>
  <si>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</si>
  <si>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</si>
  <si>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</si>
  <si>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</si>
  <si>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</si>
  <si>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</si>
  <si>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</si>
  <si>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</si>
  <si>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</si>
  <si>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</si>
  <si>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</si>
  <si>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</si>
  <si>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</si>
  <si>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</si>
  <si>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</si>
  <si>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</si>
  <si>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</si>
  <si>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</si>
  <si>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</si>
  <si>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</si>
  <si>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</si>
  <si>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</si>
  <si>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</si>
  <si>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</si>
  <si>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</si>
  <si>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</si>
  <si>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</si>
  <si>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</si>
  <si>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</si>
  <si>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</si>
  <si>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</si>
  <si>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</si>
  <si>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</si>
  <si>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</si>
  <si>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</si>
  <si>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</si>
  <si>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</si>
  <si>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</si>
  <si>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</si>
  <si>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</si>
  <si>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</si>
  <si>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</si>
  <si>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</si>
  <si>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</si>
  <si>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</si>
  <si>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</si>
  <si>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</si>
  <si>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</si>
  <si>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</si>
  <si>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</si>
  <si>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</si>
  <si>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</si>
  <si>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</si>
  <si>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</si>
  <si>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</si>
  <si>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</si>
  <si>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</si>
  <si>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</si>
  <si>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</si>
  <si>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</si>
  <si>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</si>
  <si>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</si>
  <si>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</si>
  <si>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</si>
  <si>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</si>
  <si>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</si>
  <si>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</si>
  <si>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</si>
  <si>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</si>
  <si>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</si>
  <si>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</si>
  <si>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</si>
  <si>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</si>
  <si>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</si>
  <si>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</si>
  <si>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</si>
  <si>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</si>
  <si>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</si>
  <si>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</si>
  <si>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</si>
  <si>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</si>
  <si>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</si>
  <si>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</si>
  <si>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</si>
  <si>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</si>
  <si>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</si>
  <si>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</si>
  <si>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</si>
  <si>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</si>
  <si>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</si>
  <si>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</si>
  <si>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</si>
  <si>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</si>
  <si>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</si>
  <si>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</si>
  <si>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</si>
  <si>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</si>
  <si>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</si>
  <si>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</si>
  <si>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</si>
  <si>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</si>
  <si>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</si>
  <si>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</si>
  <si>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</si>
  <si>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</si>
  <si>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</si>
  <si>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</si>
  <si>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</si>
  <si>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</si>
  <si>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</si>
  <si>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</si>
  <si>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</si>
  <si>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</si>
  <si>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</si>
  <si>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</si>
  <si>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</si>
  <si>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</si>
  <si>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</si>
  <si>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</si>
  <si>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</si>
  <si>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</si>
  <si>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</si>
  <si>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</si>
  <si>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</si>
  <si>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</si>
  <si>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</si>
  <si>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</si>
  <si>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</si>
  <si>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</si>
  <si>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</si>
  <si>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</si>
  <si>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</si>
  <si>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</si>
  <si>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</si>
  <si>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</si>
  <si>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</si>
  <si>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</si>
  <si>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</si>
  <si>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</si>
  <si>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</si>
  <si>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</si>
  <si>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</si>
  <si>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</si>
  <si>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</si>
  <si>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</si>
  <si>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</si>
  <si>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</si>
  <si>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</si>
  <si>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</si>
  <si>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</si>
  <si>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</si>
  <si>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</si>
  <si>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</si>
  <si>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</si>
  <si>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</si>
  <si>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</si>
  <si>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</si>
  <si>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</si>
  <si>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</si>
  <si>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</si>
  <si>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</si>
  <si>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</si>
  <si>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</si>
  <si>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</si>
  <si>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</si>
  <si>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</si>
  <si>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</si>
  <si>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</si>
  <si>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</si>
  <si>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</si>
  <si>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</si>
  <si>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</si>
  <si>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</si>
  <si>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</si>
  <si>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</si>
  <si>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</si>
  <si>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</si>
  <si>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</si>
  <si>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</si>
  <si>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</si>
  <si>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</si>
  <si>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</si>
  <si>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</si>
  <si>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</si>
  <si>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</si>
  <si>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</si>
  <si>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</si>
  <si>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</si>
  <si>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</si>
  <si>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</si>
  <si>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</si>
  <si>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</si>
  <si>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</si>
  <si>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</si>
  <si>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</si>
  <si>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</si>
  <si>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</si>
  <si>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</si>
  <si>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</si>
  <si>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</si>
  <si>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</si>
  <si>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</si>
  <si>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</si>
  <si>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</si>
  <si>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</si>
  <si>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</si>
  <si>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</si>
  <si>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</si>
  <si>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</si>
  <si>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</si>
  <si>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</si>
  <si>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</si>
  <si>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</si>
  <si>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</si>
  <si>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</si>
  <si>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</si>
  <si>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</si>
  <si>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</si>
  <si>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</si>
  <si>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</si>
  <si>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</si>
  <si>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</si>
  <si>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</si>
  <si>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</si>
  <si>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</si>
  <si>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</si>
  <si>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</si>
  <si>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</si>
  <si>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</si>
  <si>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</si>
  <si>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</si>
  <si>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</si>
  <si>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</si>
  <si>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</si>
  <si>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</si>
  <si>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</si>
  <si>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</si>
  <si>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</si>
  <si>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</si>
  <si>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</si>
  <si>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</si>
  <si>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</si>
  <si>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</si>
  <si>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</si>
  <si>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</si>
  <si>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</si>
  <si>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</si>
  <si>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</si>
  <si>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</si>
  <si>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</si>
  <si>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</si>
  <si>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</si>
  <si>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</si>
  <si>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</si>
  <si>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</si>
  <si>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</si>
  <si>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</si>
  <si>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</si>
  <si>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</si>
  <si>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</si>
  <si>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</si>
  <si>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</si>
  <si>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</si>
  <si>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</si>
  <si>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</si>
  <si>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</si>
  <si>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</si>
  <si>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</si>
  <si>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</si>
  <si>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</si>
  <si>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</si>
  <si>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</si>
  <si>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</si>
  <si>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</si>
  <si>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</si>
  <si>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</si>
  <si>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</si>
  <si>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</si>
  <si>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</si>
  <si>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</si>
  <si>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</si>
  <si>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</si>
  <si>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</si>
  <si>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</si>
  <si>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</si>
  <si>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</si>
  <si>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</si>
  <si>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</si>
  <si>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</si>
  <si>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</si>
  <si>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</si>
  <si>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</si>
  <si>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</si>
  <si>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</si>
  <si>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</si>
  <si>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</si>
  <si>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</si>
  <si>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</si>
  <si>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</si>
  <si>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</si>
  <si>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</si>
  <si>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</si>
  <si>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</si>
  <si>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</si>
  <si>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</si>
  <si>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</si>
  <si>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</si>
  <si>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</si>
  <si>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</si>
  <si>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</si>
  <si>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</si>
  <si>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</si>
  <si>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</si>
  <si>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</si>
  <si>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</si>
  <si>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</si>
  <si>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</si>
  <si>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</si>
  <si>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</si>
  <si>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</si>
  <si>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</si>
  <si>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</si>
  <si>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</si>
  <si>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</si>
  <si>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</si>
  <si>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</si>
  <si>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</si>
  <si>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</si>
  <si>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</si>
  <si>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</si>
  <si>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</si>
  <si>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</si>
  <si>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</si>
  <si>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</si>
  <si>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</si>
  <si>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</si>
  <si>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</si>
  <si>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</si>
  <si>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</si>
  <si>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</si>
  <si>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</si>
  <si>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</si>
  <si>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</si>
  <si>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</si>
  <si>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</si>
  <si>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</si>
  <si>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</si>
  <si>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</si>
  <si>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</si>
  <si>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</si>
  <si>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</si>
  <si>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</si>
  <si>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</si>
  <si>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</si>
  <si>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</si>
  <si>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</si>
  <si>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</si>
  <si>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</si>
  <si>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</si>
  <si>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</si>
  <si>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</si>
  <si>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</si>
  <si>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</si>
  <si>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</si>
  <si>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</si>
  <si>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</si>
  <si>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</si>
  <si>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</si>
  <si>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</si>
  <si>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</si>
  <si>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</si>
  <si>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</si>
  <si>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</si>
  <si>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</si>
  <si>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</si>
  <si>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</si>
  <si>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</si>
  <si>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</si>
  <si>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</si>
  <si>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</si>
  <si>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</si>
  <si>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</si>
  <si>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</si>
  <si>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</si>
  <si>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</si>
  <si>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</si>
  <si>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</si>
  <si>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</si>
  <si>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</si>
  <si>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</si>
  <si>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</si>
  <si>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</si>
  <si>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</si>
  <si>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</si>
  <si>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</si>
  <si>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</si>
  <si>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</si>
  <si>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</si>
  <si>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</si>
  <si>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</si>
  <si>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</si>
  <si>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</si>
  <si>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</si>
  <si>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</si>
  <si>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</si>
  <si>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</si>
  <si>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</si>
  <si>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</si>
  <si>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</si>
  <si>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</si>
  <si>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</si>
  <si>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</si>
  <si>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</si>
  <si>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</si>
  <si>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</si>
  <si>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</si>
  <si>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</si>
  <si>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</si>
  <si>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</si>
  <si>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</si>
  <si>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</si>
  <si>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</si>
  <si>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</si>
  <si>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</si>
  <si>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</si>
  <si>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</si>
  <si>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</si>
  <si>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</si>
  <si>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</si>
  <si>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</si>
  <si>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</si>
  <si>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</si>
  <si>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</si>
  <si>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</si>
  <si>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</si>
  <si>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</si>
  <si>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</si>
  <si>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</si>
  <si>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</si>
  <si>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</si>
  <si>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</si>
  <si>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</si>
  <si>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</si>
  <si>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</si>
  <si>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</si>
  <si>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</si>
  <si>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</si>
  <si>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</si>
  <si>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</si>
  <si>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</si>
  <si>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</si>
  <si>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</si>
  <si>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</si>
  <si>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</si>
  <si>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</si>
  <si>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</si>
  <si>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</si>
  <si>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</si>
  <si>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</si>
  <si>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</si>
  <si>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</si>
  <si>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</si>
  <si>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</si>
  <si>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</si>
  <si>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</si>
  <si>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</si>
  <si>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</si>
  <si>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</si>
  <si>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</si>
  <si>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</si>
  <si>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</si>
  <si>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</si>
  <si>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</si>
  <si>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</si>
  <si>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</si>
  <si>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</si>
  <si>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</si>
  <si>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</si>
  <si>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</si>
  <si>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</si>
  <si>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</si>
  <si>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</si>
  <si>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</si>
  <si>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</si>
  <si>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</si>
  <si>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</si>
  <si>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</si>
  <si>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</si>
  <si>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</si>
  <si>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</si>
  <si>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</si>
  <si>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</si>
  <si>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</si>
  <si>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</si>
  <si>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</si>
  <si>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</si>
  <si>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</si>
  <si>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</si>
  <si>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</si>
  <si>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</si>
  <si>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</si>
  <si>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</si>
  <si>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</si>
  <si>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</si>
  <si>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</si>
  <si>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</si>
  <si>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</si>
  <si>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</si>
  <si>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</si>
  <si>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</si>
  <si>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</si>
  <si>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</si>
  <si>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</si>
  <si>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</si>
  <si>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</si>
  <si>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</si>
  <si>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</si>
  <si>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</si>
  <si>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</si>
  <si>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</si>
  <si>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</si>
  <si>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</si>
  <si>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</si>
  <si>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</si>
  <si>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</si>
  <si>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</si>
  <si>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</si>
  <si>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</si>
  <si>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</si>
  <si>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</si>
  <si>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</si>
  <si>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</si>
  <si>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</si>
  <si>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</si>
  <si>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</si>
  <si>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</si>
  <si>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</si>
  <si>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</si>
  <si>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</si>
  <si>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</si>
  <si>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10203</t>
  </si>
  <si>
    <t>桐生市</t>
  </si>
  <si>
    <t>10203_令和4年度</t>
  </si>
  <si>
    <t>10203_令和6年度</t>
  </si>
  <si>
    <t>10202</t>
  </si>
  <si>
    <t>高崎市</t>
  </si>
  <si>
    <t>10202_令和4年度</t>
  </si>
  <si>
    <t>10202_令和6年度</t>
  </si>
  <si>
    <t>10201</t>
  </si>
  <si>
    <t>前橋市</t>
  </si>
  <si>
    <t>10201_令和4年度</t>
  </si>
  <si>
    <t>10201_令和6年度</t>
  </si>
  <si>
    <t>10207</t>
  </si>
  <si>
    <t>館林市</t>
  </si>
  <si>
    <t>10207_令和4年度</t>
  </si>
  <si>
    <t>10207_令和6年度</t>
  </si>
  <si>
    <t>高山村</t>
  </si>
  <si>
    <t>10449</t>
  </si>
  <si>
    <t>みなかみ町</t>
  </si>
  <si>
    <t>10449_令和4年度</t>
  </si>
  <si>
    <t>10449_令和6年度</t>
  </si>
  <si>
    <t>10525</t>
  </si>
  <si>
    <t>邑楽町</t>
  </si>
  <si>
    <t>10525_令和4年度</t>
  </si>
  <si>
    <t>10525_令和6年度</t>
  </si>
  <si>
    <t>明和町</t>
  </si>
  <si>
    <t>10464</t>
  </si>
  <si>
    <t>玉村町</t>
  </si>
  <si>
    <t>10464_令和4年度</t>
  </si>
  <si>
    <t>10464_令和6年度</t>
  </si>
  <si>
    <t>10210</t>
  </si>
  <si>
    <t>富岡市</t>
  </si>
  <si>
    <t>10210_令和4年度</t>
  </si>
  <si>
    <t>10210_令和6年度</t>
  </si>
  <si>
    <t>10206</t>
  </si>
  <si>
    <t>沼田市</t>
  </si>
  <si>
    <t>10206_令和4年度</t>
  </si>
  <si>
    <t>10206_令和6年度</t>
  </si>
  <si>
    <t>10208</t>
  </si>
  <si>
    <t>渋川市</t>
  </si>
  <si>
    <t>10208_令和4年度</t>
  </si>
  <si>
    <t>10208_令和6年度</t>
  </si>
  <si>
    <t>10211</t>
  </si>
  <si>
    <t>安中市</t>
  </si>
  <si>
    <t>10211_令和4年度</t>
  </si>
  <si>
    <t>10211_令和6年度</t>
  </si>
  <si>
    <t>10382</t>
  </si>
  <si>
    <t>下仁田町</t>
  </si>
  <si>
    <t>10382_令和4年度</t>
  </si>
  <si>
    <t>10382_令和6年度</t>
  </si>
  <si>
    <t>10426</t>
  </si>
  <si>
    <t>草津町</t>
  </si>
  <si>
    <t>10426_令和4年度</t>
  </si>
  <si>
    <t>10426_令和6年度</t>
  </si>
  <si>
    <t>10428</t>
  </si>
  <si>
    <t>10428_令和4年度</t>
  </si>
  <si>
    <t>10428_令和6年度</t>
  </si>
  <si>
    <t>10444</t>
  </si>
  <si>
    <t>川場村</t>
  </si>
  <si>
    <t>10444_令和4年度</t>
  </si>
  <si>
    <t>10444_令和6年度</t>
  </si>
  <si>
    <t>南牧村</t>
  </si>
  <si>
    <t>10443</t>
  </si>
  <si>
    <t>片品村</t>
  </si>
  <si>
    <t>10443_令和4年度</t>
  </si>
  <si>
    <t>10443_令和6年度</t>
  </si>
  <si>
    <t>10521</t>
  </si>
  <si>
    <t>板倉町</t>
  </si>
  <si>
    <t>10521_令和4年度</t>
  </si>
  <si>
    <t>10521_令和6年度</t>
  </si>
  <si>
    <t>10344</t>
  </si>
  <si>
    <t>榛東村</t>
  </si>
  <si>
    <t>10344_令和4年度</t>
  </si>
  <si>
    <t>10344_令和6年度</t>
  </si>
  <si>
    <t>10421</t>
  </si>
  <si>
    <t>中之条町</t>
  </si>
  <si>
    <t>10421_令和4年度</t>
  </si>
  <si>
    <t>10421_令和6年度</t>
  </si>
  <si>
    <t>10448</t>
  </si>
  <si>
    <t>昭和村</t>
  </si>
  <si>
    <t>10448_令和4年度</t>
  </si>
  <si>
    <t>10448_令和6年度</t>
  </si>
  <si>
    <t>10366</t>
  </si>
  <si>
    <t>上野村</t>
  </si>
  <si>
    <t>10366_令和4年度</t>
  </si>
  <si>
    <t>10366_令和6年度</t>
  </si>
  <si>
    <t>10424</t>
  </si>
  <si>
    <t>長野原町</t>
  </si>
  <si>
    <t>10424_令和4年度</t>
  </si>
  <si>
    <t>10424_令和6年度</t>
  </si>
  <si>
    <t>10367</t>
  </si>
  <si>
    <t>神流町</t>
  </si>
  <si>
    <t>10367_令和4年度</t>
  </si>
  <si>
    <t>10367_令和6年度</t>
  </si>
  <si>
    <t>10383</t>
  </si>
  <si>
    <t>10383_令和4年度</t>
  </si>
  <si>
    <t>10383_令和6年度</t>
  </si>
  <si>
    <t>10523</t>
  </si>
  <si>
    <t>千代田町</t>
  </si>
  <si>
    <t>10523_令和4年度</t>
  </si>
  <si>
    <t>10523_令和6年度</t>
  </si>
  <si>
    <t>10522</t>
  </si>
  <si>
    <t>10522_令和4年度</t>
  </si>
  <si>
    <t>10522_令和6年度</t>
  </si>
  <si>
    <t>10425</t>
  </si>
  <si>
    <t>嬬恋村</t>
  </si>
  <si>
    <t>10425_令和4年度</t>
  </si>
  <si>
    <t>10425_令和6年度</t>
  </si>
  <si>
    <t>10345</t>
  </si>
  <si>
    <t>吉岡町</t>
  </si>
  <si>
    <t>10345_令和4年度</t>
  </si>
  <si>
    <t>10345_令和6年度</t>
  </si>
  <si>
    <t>02203_令和6年度</t>
  </si>
  <si>
    <t>02203</t>
  </si>
  <si>
    <t>八戸市</t>
  </si>
  <si>
    <t>02203_令和4年度</t>
  </si>
  <si>
    <t>13113_平成2年度</t>
  </si>
  <si>
    <t>13113</t>
  </si>
  <si>
    <t>渋谷区</t>
  </si>
  <si>
    <t>13113_平成17年度</t>
  </si>
  <si>
    <t>13113_平成18年度</t>
  </si>
  <si>
    <t>13113_平成19年度</t>
  </si>
  <si>
    <t>13113_平成20年度</t>
  </si>
  <si>
    <t>13113_平成21年度</t>
  </si>
  <si>
    <t>13113_平成22年度</t>
  </si>
  <si>
    <t>13113_平成23年度</t>
  </si>
  <si>
    <t>13113_平成24年度</t>
  </si>
  <si>
    <t>13113_平成25年度</t>
  </si>
  <si>
    <t>13113_平成26年度</t>
  </si>
  <si>
    <t>13113_平成27年度</t>
  </si>
  <si>
    <t>13113_平成28年度</t>
  </si>
  <si>
    <t>13113_平成29年度</t>
  </si>
  <si>
    <t>13113_平成30年度</t>
  </si>
  <si>
    <t>13113_令和元年度</t>
  </si>
  <si>
    <t>13113_令和2年度</t>
  </si>
  <si>
    <t>13113_令和3年度</t>
  </si>
  <si>
    <t>13113_令和4年度</t>
  </si>
  <si>
    <t>13113_令和5年度</t>
  </si>
  <si>
    <t>13113_令和6年度</t>
  </si>
  <si>
    <t>11219_平成2年度</t>
  </si>
  <si>
    <t>11219</t>
  </si>
  <si>
    <t>上尾市</t>
  </si>
  <si>
    <t>11219_平成17年度</t>
  </si>
  <si>
    <t>11219_平成18年度</t>
  </si>
  <si>
    <t>11219_平成19年度</t>
  </si>
  <si>
    <t>11219_平成20年度</t>
  </si>
  <si>
    <t>11219_平成21年度</t>
  </si>
  <si>
    <t>11219_平成22年度</t>
  </si>
  <si>
    <t>11219_平成23年度</t>
  </si>
  <si>
    <t>11219_平成24年度</t>
  </si>
  <si>
    <t>11219_平成25年度</t>
  </si>
  <si>
    <t>11219_平成26年度</t>
  </si>
  <si>
    <t>11219_平成27年度</t>
  </si>
  <si>
    <t>11219_平成28年度</t>
  </si>
  <si>
    <t>11219_平成29年度</t>
  </si>
  <si>
    <t>11219_平成30年度</t>
  </si>
  <si>
    <t>11219_令和元年度</t>
  </si>
  <si>
    <t>11219_令和2年度</t>
  </si>
  <si>
    <t>11219_令和3年度</t>
  </si>
  <si>
    <t>11219_令和4年度</t>
  </si>
  <si>
    <t>11219_令和5年度</t>
  </si>
  <si>
    <t>11219_令和6年度</t>
  </si>
  <si>
    <t>28214_平成2年度</t>
  </si>
  <si>
    <t>28214</t>
  </si>
  <si>
    <t>宝塚市</t>
  </si>
  <si>
    <t>28214_平成17年度</t>
  </si>
  <si>
    <t>28214_平成18年度</t>
  </si>
  <si>
    <t>28214_平成19年度</t>
  </si>
  <si>
    <t>28214_平成20年度</t>
  </si>
  <si>
    <t>28214_平成21年度</t>
  </si>
  <si>
    <t>28214_平成22年度</t>
  </si>
  <si>
    <t>28214_平成23年度</t>
  </si>
  <si>
    <t>28214_平成24年度</t>
  </si>
  <si>
    <t>28214_平成25年度</t>
  </si>
  <si>
    <t>28214_平成26年度</t>
  </si>
  <si>
    <t>28214_平成27年度</t>
  </si>
  <si>
    <t>28214_平成28年度</t>
  </si>
  <si>
    <t>28214_平成29年度</t>
  </si>
  <si>
    <t>28214_平成30年度</t>
  </si>
  <si>
    <t>28214_令和元年度</t>
  </si>
  <si>
    <t>28214_令和2年度</t>
  </si>
  <si>
    <t>28214_令和3年度</t>
  </si>
  <si>
    <t>28214_令和4年度</t>
  </si>
  <si>
    <t>28214_令和5年度</t>
  </si>
  <si>
    <t>28214_令和6年度</t>
  </si>
  <si>
    <t>41201_平成2年度</t>
  </si>
  <si>
    <t>41201</t>
  </si>
  <si>
    <t>佐賀市</t>
  </si>
  <si>
    <t>41201_平成17年度</t>
  </si>
  <si>
    <t>41201_平成18年度</t>
  </si>
  <si>
    <t>41201_平成19年度</t>
  </si>
  <si>
    <t>41201_平成20年度</t>
  </si>
  <si>
    <t>41201_平成21年度</t>
  </si>
  <si>
    <t>41201_平成22年度</t>
  </si>
  <si>
    <t>41201_平成23年度</t>
  </si>
  <si>
    <t>41201_平成24年度</t>
  </si>
  <si>
    <t>41201_平成25年度</t>
  </si>
  <si>
    <t>41201_平成26年度</t>
  </si>
  <si>
    <t>41201_平成27年度</t>
  </si>
  <si>
    <t>41201_平成28年度</t>
  </si>
  <si>
    <t>41201_平成29年度</t>
  </si>
  <si>
    <t>41201_平成30年度</t>
  </si>
  <si>
    <t>41201_令和元年度</t>
  </si>
  <si>
    <t>41201_令和2年度</t>
  </si>
  <si>
    <t>41201_令和3年度</t>
  </si>
  <si>
    <t>41201_令和4年度</t>
  </si>
  <si>
    <t>41201_令和5年度</t>
  </si>
  <si>
    <t>41201_令和6年度</t>
  </si>
  <si>
    <t>27215_平成2年度</t>
  </si>
  <si>
    <t>27215</t>
  </si>
  <si>
    <t>寝屋川市</t>
  </si>
  <si>
    <t>27215_平成17年度</t>
  </si>
  <si>
    <t>27215_平成18年度</t>
  </si>
  <si>
    <t>27215_平成19年度</t>
  </si>
  <si>
    <t>27215_平成20年度</t>
  </si>
  <si>
    <t>27215_平成21年度</t>
  </si>
  <si>
    <t>27215_平成22年度</t>
  </si>
  <si>
    <t>27215_平成23年度</t>
  </si>
  <si>
    <t>27215_平成24年度</t>
  </si>
  <si>
    <t>27215_平成25年度</t>
  </si>
  <si>
    <t>27215_平成26年度</t>
  </si>
  <si>
    <t>27215_平成27年度</t>
  </si>
  <si>
    <t>27215_平成28年度</t>
  </si>
  <si>
    <t>27215_平成29年度</t>
  </si>
  <si>
    <t>27215_平成30年度</t>
  </si>
  <si>
    <t>27215_令和元年度</t>
  </si>
  <si>
    <t>27215_令和2年度</t>
  </si>
  <si>
    <t>27215_令和3年度</t>
  </si>
  <si>
    <t>27215_令和4年度</t>
  </si>
  <si>
    <t>27215_令和5年度</t>
  </si>
  <si>
    <t>27215_令和6年度</t>
  </si>
  <si>
    <t>14212_平成2年度</t>
  </si>
  <si>
    <t>14212</t>
  </si>
  <si>
    <t>厚木市</t>
  </si>
  <si>
    <t>14212_平成17年度</t>
  </si>
  <si>
    <t>14212_平成18年度</t>
  </si>
  <si>
    <t>14212_平成19年度</t>
  </si>
  <si>
    <t>14212_平成20年度</t>
  </si>
  <si>
    <t>14212_平成21年度</t>
  </si>
  <si>
    <t>14212_平成22年度</t>
  </si>
  <si>
    <t>14212_平成23年度</t>
  </si>
  <si>
    <t>14212_平成24年度</t>
  </si>
  <si>
    <t>14212_平成25年度</t>
  </si>
  <si>
    <t>14212_平成26年度</t>
  </si>
  <si>
    <t>14212_平成27年度</t>
  </si>
  <si>
    <t>14212_平成28年度</t>
  </si>
  <si>
    <t>14212_平成29年度</t>
  </si>
  <si>
    <t>14212_平成30年度</t>
  </si>
  <si>
    <t>14212_令和元年度</t>
  </si>
  <si>
    <t>14212_令和2年度</t>
  </si>
  <si>
    <t>14212_令和3年度</t>
  </si>
  <si>
    <t>14212_令和4年度</t>
  </si>
  <si>
    <t>14212_令和5年度</t>
  </si>
  <si>
    <t>14212_令和6年度</t>
  </si>
  <si>
    <t>10205_平成2年度</t>
  </si>
  <si>
    <t>10205</t>
  </si>
  <si>
    <t>太田市</t>
  </si>
  <si>
    <t>10205_平成17年度</t>
  </si>
  <si>
    <t>10205_平成18年度</t>
  </si>
  <si>
    <t>10205_平成19年度</t>
  </si>
  <si>
    <t>10205_平成20年度</t>
  </si>
  <si>
    <t>10205_平成21年度</t>
  </si>
  <si>
    <t>10205_平成22年度</t>
  </si>
  <si>
    <t>10205_平成23年度</t>
  </si>
  <si>
    <t>10205_平成24年度</t>
  </si>
  <si>
    <t>10205_平成25年度</t>
  </si>
  <si>
    <t>10205_平成26年度</t>
  </si>
  <si>
    <t>10205_平成27年度</t>
  </si>
  <si>
    <t>10205_平成28年度</t>
  </si>
  <si>
    <t>10205_平成29年度</t>
  </si>
  <si>
    <t>10205_平成30年度</t>
  </si>
  <si>
    <t>10205_令和元年度</t>
  </si>
  <si>
    <t>10205_令和2年度</t>
  </si>
  <si>
    <t>10205_令和3年度</t>
  </si>
  <si>
    <t>10205_令和4年度</t>
  </si>
  <si>
    <t>10205_令和5年度</t>
  </si>
  <si>
    <t>10205_令和6年度</t>
  </si>
  <si>
    <t>13118_平成2年度</t>
  </si>
  <si>
    <t>13118</t>
  </si>
  <si>
    <t>荒川区</t>
  </si>
  <si>
    <t>13118_平成17年度</t>
  </si>
  <si>
    <t>13118_平成18年度</t>
  </si>
  <si>
    <t>13118_平成19年度</t>
  </si>
  <si>
    <t>13118_平成20年度</t>
  </si>
  <si>
    <t>13118_平成21年度</t>
  </si>
  <si>
    <t>13118_平成22年度</t>
  </si>
  <si>
    <t>13118_平成23年度</t>
  </si>
  <si>
    <t>13118_平成24年度</t>
  </si>
  <si>
    <t>13118_平成25年度</t>
  </si>
  <si>
    <t>13118_平成26年度</t>
  </si>
  <si>
    <t>13118_平成27年度</t>
  </si>
  <si>
    <t>13118_平成28年度</t>
  </si>
  <si>
    <t>13118_平成29年度</t>
  </si>
  <si>
    <t>13118_平成30年度</t>
  </si>
  <si>
    <t>13118_令和元年度</t>
  </si>
  <si>
    <t>13118_令和2年度</t>
  </si>
  <si>
    <t>13118_令和3年度</t>
  </si>
  <si>
    <t>13118_令和4年度</t>
  </si>
  <si>
    <t>13118_令和5年度</t>
  </si>
  <si>
    <t>13118_令和6年度</t>
  </si>
  <si>
    <t>02203_平成2年度</t>
  </si>
  <si>
    <t>02203_平成17年度</t>
  </si>
  <si>
    <t>02203_平成18年度</t>
  </si>
  <si>
    <t>02203_平成19年度</t>
  </si>
  <si>
    <t>02203_平成20年度</t>
  </si>
  <si>
    <t>02203_平成21年度</t>
  </si>
  <si>
    <t>02203_平成22年度</t>
  </si>
  <si>
    <t>02203_平成23年度</t>
  </si>
  <si>
    <t>02203_平成24年度</t>
  </si>
  <si>
    <t>02203_平成25年度</t>
  </si>
  <si>
    <t>02203_平成26年度</t>
  </si>
  <si>
    <t>02203_平成27年度</t>
  </si>
  <si>
    <t>02203_平成28年度</t>
  </si>
  <si>
    <t>02203_平成29年度</t>
  </si>
  <si>
    <t>02203_平成30年度</t>
  </si>
  <si>
    <t>02203_令和元年度</t>
  </si>
  <si>
    <t>02203_令和2年度</t>
  </si>
  <si>
    <t>02203_令和3年度</t>
  </si>
  <si>
    <t>02203_令和5年度</t>
  </si>
  <si>
    <t>13106_平成2年度</t>
  </si>
  <si>
    <t>13106</t>
  </si>
  <si>
    <t>台東区</t>
  </si>
  <si>
    <t>13106_平成17年度</t>
  </si>
  <si>
    <t>13106_平成18年度</t>
  </si>
  <si>
    <t>13106_平成19年度</t>
  </si>
  <si>
    <t>13106_平成20年度</t>
  </si>
  <si>
    <t>13106_平成21年度</t>
  </si>
  <si>
    <t>13106_平成22年度</t>
  </si>
  <si>
    <t>13106_平成23年度</t>
  </si>
  <si>
    <t>13106_平成24年度</t>
  </si>
  <si>
    <t>13106_平成25年度</t>
  </si>
  <si>
    <t>13106_平成26年度</t>
  </si>
  <si>
    <t>13106_平成27年度</t>
  </si>
  <si>
    <t>13106_平成28年度</t>
  </si>
  <si>
    <t>13106_平成29年度</t>
  </si>
  <si>
    <t>13106_平成30年度</t>
  </si>
  <si>
    <t>13106_令和元年度</t>
  </si>
  <si>
    <t>13106_令和2年度</t>
  </si>
  <si>
    <t>13106_令和3年度</t>
  </si>
  <si>
    <t>13106_令和4年度</t>
  </si>
  <si>
    <t>13106_令和5年度</t>
  </si>
  <si>
    <t>13106_令和6年度</t>
  </si>
  <si>
    <t>10204_平成2年度</t>
  </si>
  <si>
    <t>10204</t>
  </si>
  <si>
    <t>伊勢崎市</t>
  </si>
  <si>
    <t>10204_平成17年度</t>
  </si>
  <si>
    <t>10204_平成18年度</t>
  </si>
  <si>
    <t>10204_平成19年度</t>
  </si>
  <si>
    <t>10204_平成20年度</t>
  </si>
  <si>
    <t>10204_平成21年度</t>
  </si>
  <si>
    <t>10204_平成22年度</t>
  </si>
  <si>
    <t>10204_平成23年度</t>
  </si>
  <si>
    <t>10204_平成24年度</t>
  </si>
  <si>
    <t>10204_平成25年度</t>
  </si>
  <si>
    <t>10204_平成26年度</t>
  </si>
  <si>
    <t>10204_平成27年度</t>
  </si>
  <si>
    <t>10204_平成28年度</t>
  </si>
  <si>
    <t>10204_平成29年度</t>
  </si>
  <si>
    <t>10204_平成30年度</t>
  </si>
  <si>
    <t>10204_令和元年度</t>
  </si>
  <si>
    <t>10204_令和2年度</t>
  </si>
  <si>
    <t>10204_令和3年度</t>
  </si>
  <si>
    <t>10204_令和4年度</t>
  </si>
  <si>
    <t>10204_令和5年度</t>
  </si>
  <si>
    <t>10204_令和6年度</t>
  </si>
  <si>
    <t>12220_平成2年度</t>
  </si>
  <si>
    <t>12220</t>
  </si>
  <si>
    <t>流山市</t>
  </si>
  <si>
    <t>12220_平成17年度</t>
  </si>
  <si>
    <t>12220_平成18年度</t>
  </si>
  <si>
    <t>12220_平成19年度</t>
  </si>
  <si>
    <t>12220_平成20年度</t>
  </si>
  <si>
    <t>12220_平成21年度</t>
  </si>
  <si>
    <t>12220_平成22年度</t>
  </si>
  <si>
    <t>12220_平成23年度</t>
  </si>
  <si>
    <t>12220_平成24年度</t>
  </si>
  <si>
    <t>12220_平成25年度</t>
  </si>
  <si>
    <t>12220_平成26年度</t>
  </si>
  <si>
    <t>12220_平成27年度</t>
  </si>
  <si>
    <t>12220_平成28年度</t>
  </si>
  <si>
    <t>12220_平成29年度</t>
  </si>
  <si>
    <t>12220_平成30年度</t>
  </si>
  <si>
    <t>12220_令和元年度</t>
  </si>
  <si>
    <t>12220_令和2年度</t>
  </si>
  <si>
    <t>12220_令和3年度</t>
  </si>
  <si>
    <t>12220_令和4年度</t>
  </si>
  <si>
    <t>12220_令和5年度</t>
  </si>
  <si>
    <t>12220_令和6年度</t>
  </si>
  <si>
    <t>13229_平成2年度</t>
  </si>
  <si>
    <t>13229</t>
  </si>
  <si>
    <t>西東京市</t>
  </si>
  <si>
    <t>13229_平成17年度</t>
  </si>
  <si>
    <t>13229_平成18年度</t>
  </si>
  <si>
    <t>13229_平成19年度</t>
  </si>
  <si>
    <t>13229_平成20年度</t>
  </si>
  <si>
    <t>13229_平成21年度</t>
  </si>
  <si>
    <t>13229_平成22年度</t>
  </si>
  <si>
    <t>13229_平成23年度</t>
  </si>
  <si>
    <t>13229_平成24年度</t>
  </si>
  <si>
    <t>13229_平成25年度</t>
  </si>
  <si>
    <t>13229_平成26年度</t>
  </si>
  <si>
    <t>13229_平成27年度</t>
  </si>
  <si>
    <t>13229_平成28年度</t>
  </si>
  <si>
    <t>13229_平成29年度</t>
  </si>
  <si>
    <t>13229_平成30年度</t>
  </si>
  <si>
    <t>13229_令和元年度</t>
  </si>
  <si>
    <t>13229_令和2年度</t>
  </si>
  <si>
    <t>13229_令和3年度</t>
  </si>
  <si>
    <t>13229_令和4年度</t>
  </si>
  <si>
    <t>13229_令和5年度</t>
  </si>
  <si>
    <t>13229_令和6年度</t>
  </si>
  <si>
    <t>12221_平成2年度</t>
  </si>
  <si>
    <t>12221</t>
  </si>
  <si>
    <t>八千代市</t>
  </si>
  <si>
    <t>12221_平成17年度</t>
  </si>
  <si>
    <t>12221_平成18年度</t>
  </si>
  <si>
    <t>12221_平成19年度</t>
  </si>
  <si>
    <t>12221_平成20年度</t>
  </si>
  <si>
    <t>12221_平成21年度</t>
  </si>
  <si>
    <t>12221_平成22年度</t>
  </si>
  <si>
    <t>12221_平成23年度</t>
  </si>
  <si>
    <t>12221_平成24年度</t>
  </si>
  <si>
    <t>12221_平成25年度</t>
  </si>
  <si>
    <t>12221_平成26年度</t>
  </si>
  <si>
    <t>12221_平成27年度</t>
  </si>
  <si>
    <t>12221_平成28年度</t>
  </si>
  <si>
    <t>12221_平成29年度</t>
  </si>
  <si>
    <t>12221_平成30年度</t>
  </si>
  <si>
    <t>12221_令和元年度</t>
  </si>
  <si>
    <t>12221_令和2年度</t>
  </si>
  <si>
    <t>12221_令和3年度</t>
  </si>
  <si>
    <t>12221_令和4年度</t>
  </si>
  <si>
    <t>12221_令和5年度</t>
  </si>
  <si>
    <t>12221_令和6年度</t>
  </si>
  <si>
    <t>34202_平成2年度</t>
  </si>
  <si>
    <t>34202</t>
  </si>
  <si>
    <t>呉市</t>
  </si>
  <si>
    <t>34202_平成17年度</t>
  </si>
  <si>
    <t>34202_平成18年度</t>
  </si>
  <si>
    <t>34202_平成19年度</t>
  </si>
  <si>
    <t>34202_平成20年度</t>
  </si>
  <si>
    <t>34202_平成21年度</t>
  </si>
  <si>
    <t>34202_平成22年度</t>
  </si>
  <si>
    <t>34202_平成23年度</t>
  </si>
  <si>
    <t>34202_平成24年度</t>
  </si>
  <si>
    <t>34202_平成25年度</t>
  </si>
  <si>
    <t>34202_平成26年度</t>
  </si>
  <si>
    <t>34202_平成27年度</t>
  </si>
  <si>
    <t>34202_平成28年度</t>
  </si>
  <si>
    <t>34202_平成29年度</t>
  </si>
  <si>
    <t>34202_平成30年度</t>
  </si>
  <si>
    <t>34202_令和元年度</t>
  </si>
  <si>
    <t>34202_令和2年度</t>
  </si>
  <si>
    <t>34202_令和3年度</t>
  </si>
  <si>
    <t>34202_令和4年度</t>
  </si>
  <si>
    <t>34202_令和5年度</t>
  </si>
  <si>
    <t>34202_令和6年度</t>
  </si>
  <si>
    <t>28207_平成2年度</t>
  </si>
  <si>
    <t>28207</t>
  </si>
  <si>
    <t>伊丹市</t>
  </si>
  <si>
    <t>28207_平成17年度</t>
  </si>
  <si>
    <t>28207_平成18年度</t>
  </si>
  <si>
    <t>28207_平成19年度</t>
  </si>
  <si>
    <t>28207_平成20年度</t>
  </si>
  <si>
    <t>28207_平成21年度</t>
  </si>
  <si>
    <t>28207_平成22年度</t>
  </si>
  <si>
    <t>28207_平成23年度</t>
  </si>
  <si>
    <t>28207_平成24年度</t>
  </si>
  <si>
    <t>28207_平成25年度</t>
  </si>
  <si>
    <t>28207_平成26年度</t>
  </si>
  <si>
    <t>28207_平成27年度</t>
  </si>
  <si>
    <t>28207_平成28年度</t>
  </si>
  <si>
    <t>28207_平成29年度</t>
  </si>
  <si>
    <t>28207_平成30年度</t>
  </si>
  <si>
    <t>28207_令和元年度</t>
  </si>
  <si>
    <t>28207_令和2年度</t>
  </si>
  <si>
    <t>28207_令和3年度</t>
  </si>
  <si>
    <t>28207_令和4年度</t>
  </si>
  <si>
    <t>28207_令和5年度</t>
  </si>
  <si>
    <t>28207_令和6年度</t>
  </si>
  <si>
    <t>13211_平成2年度</t>
  </si>
  <si>
    <t>13211</t>
  </si>
  <si>
    <t>小平市</t>
  </si>
  <si>
    <t>13211_平成17年度</t>
  </si>
  <si>
    <t>13211_平成18年度</t>
  </si>
  <si>
    <t>13211_平成19年度</t>
  </si>
  <si>
    <t>13211_平成20年度</t>
  </si>
  <si>
    <t>13211_平成21年度</t>
  </si>
  <si>
    <t>13211_平成22年度</t>
  </si>
  <si>
    <t>13211_平成23年度</t>
  </si>
  <si>
    <t>13211_平成24年度</t>
  </si>
  <si>
    <t>13211_平成25年度</t>
  </si>
  <si>
    <t>13211_平成26年度</t>
  </si>
  <si>
    <t>13211_平成27年度</t>
  </si>
  <si>
    <t>13211_平成28年度</t>
  </si>
  <si>
    <t>13211_平成29年度</t>
  </si>
  <si>
    <t>13211_平成30年度</t>
  </si>
  <si>
    <t>13211_令和元年度</t>
  </si>
  <si>
    <t>13211_令和2年度</t>
  </si>
  <si>
    <t>13211_令和3年度</t>
  </si>
  <si>
    <t>13211_令和4年度</t>
  </si>
  <si>
    <t>13211_令和5年度</t>
  </si>
  <si>
    <t>13211_令和6年度</t>
  </si>
  <si>
    <t>32201_平成2年度</t>
  </si>
  <si>
    <t>32201</t>
  </si>
  <si>
    <t>松江市</t>
  </si>
  <si>
    <t>32201_平成17年度</t>
  </si>
  <si>
    <t>32201_平成18年度</t>
  </si>
  <si>
    <t>32201_平成19年度</t>
  </si>
  <si>
    <t>32201_平成20年度</t>
  </si>
  <si>
    <t>32201_平成21年度</t>
  </si>
  <si>
    <t>32201_平成22年度</t>
  </si>
  <si>
    <t>32201_平成23年度</t>
  </si>
  <si>
    <t>32201_平成24年度</t>
  </si>
  <si>
    <t>32201_平成25年度</t>
  </si>
  <si>
    <t>32201_平成26年度</t>
  </si>
  <si>
    <t>32201_平成27年度</t>
  </si>
  <si>
    <t>32201_平成28年度</t>
  </si>
  <si>
    <t>32201_平成29年度</t>
  </si>
  <si>
    <t>32201_平成30年度</t>
  </si>
  <si>
    <t>32201_令和元年度</t>
  </si>
  <si>
    <t>32201_令和2年度</t>
  </si>
  <si>
    <t>32201_令和3年度</t>
  </si>
  <si>
    <t>32201_令和4年度</t>
  </si>
  <si>
    <t>32201_令和5年度</t>
  </si>
  <si>
    <t>32201_令和6年度</t>
  </si>
  <si>
    <t>24207_平成2年度</t>
  </si>
  <si>
    <t>24207</t>
  </si>
  <si>
    <t>鈴鹿市</t>
  </si>
  <si>
    <t>24207_平成17年度</t>
  </si>
  <si>
    <t>24207_平成18年度</t>
  </si>
  <si>
    <t>24207_平成19年度</t>
  </si>
  <si>
    <t>24207_平成20年度</t>
  </si>
  <si>
    <t>24207_平成21年度</t>
  </si>
  <si>
    <t>24207_平成22年度</t>
  </si>
  <si>
    <t>24207_平成23年度</t>
  </si>
  <si>
    <t>24207_平成24年度</t>
  </si>
  <si>
    <t>24207_平成25年度</t>
  </si>
  <si>
    <t>24207_平成26年度</t>
  </si>
  <si>
    <t>24207_平成27年度</t>
  </si>
  <si>
    <t>24207_平成28年度</t>
  </si>
  <si>
    <t>24207_平成29年度</t>
  </si>
  <si>
    <t>24207_平成30年度</t>
  </si>
  <si>
    <t>24207_令和元年度</t>
  </si>
  <si>
    <t>24207_令和2年度</t>
  </si>
  <si>
    <t>24207_令和3年度</t>
  </si>
  <si>
    <t>24207_令和4年度</t>
  </si>
  <si>
    <t>24207_令和5年度</t>
  </si>
  <si>
    <t>24207_令和6年度</t>
  </si>
  <si>
    <t>11202_平成2年度</t>
  </si>
  <si>
    <t>11202</t>
  </si>
  <si>
    <t>熊谷市</t>
  </si>
  <si>
    <t>11202_平成17年度</t>
  </si>
  <si>
    <t>11202_平成18年度</t>
  </si>
  <si>
    <t>11202_平成19年度</t>
  </si>
  <si>
    <t>11202_平成20年度</t>
  </si>
  <si>
    <t>11202_平成21年度</t>
  </si>
  <si>
    <t>11202_平成22年度</t>
  </si>
  <si>
    <t>11202_平成23年度</t>
  </si>
  <si>
    <t>11202_平成24年度</t>
  </si>
  <si>
    <t>11202_平成25年度</t>
  </si>
  <si>
    <t>11202_平成26年度</t>
  </si>
  <si>
    <t>11202_平成27年度</t>
  </si>
  <si>
    <t>11202_平成28年度</t>
  </si>
  <si>
    <t>11202_平成29年度</t>
  </si>
  <si>
    <t>11202_平成30年度</t>
  </si>
  <si>
    <t>11202_令和元年度</t>
  </si>
  <si>
    <t>11202_令和2年度</t>
  </si>
  <si>
    <t>11202_令和3年度</t>
  </si>
  <si>
    <t>11202_令和4年度</t>
  </si>
  <si>
    <t>11202_令和5年度</t>
  </si>
  <si>
    <t>11202_令和6年度</t>
  </si>
  <si>
    <t>34212_平成2年度</t>
  </si>
  <si>
    <t>34212</t>
  </si>
  <si>
    <t>東広島市</t>
  </si>
  <si>
    <t>34212_平成17年度</t>
  </si>
  <si>
    <t>34212_平成18年度</t>
  </si>
  <si>
    <t>34212_平成19年度</t>
  </si>
  <si>
    <t>34212_平成20年度</t>
  </si>
  <si>
    <t>34212_平成21年度</t>
  </si>
  <si>
    <t>34212_平成22年度</t>
  </si>
  <si>
    <t>34212_平成23年度</t>
  </si>
  <si>
    <t>34212_平成24年度</t>
  </si>
  <si>
    <t>34212_平成25年度</t>
  </si>
  <si>
    <t>34212_平成26年度</t>
  </si>
  <si>
    <t>34212_平成27年度</t>
  </si>
  <si>
    <t>34212_平成28年度</t>
  </si>
  <si>
    <t>34212_平成29年度</t>
  </si>
  <si>
    <t>34212_平成30年度</t>
  </si>
  <si>
    <t>34212_令和元年度</t>
  </si>
  <si>
    <t>34212_令和2年度</t>
  </si>
  <si>
    <t>34212_令和3年度</t>
  </si>
  <si>
    <t>34212_令和4年度</t>
  </si>
  <si>
    <t>34212_令和5年度</t>
  </si>
  <si>
    <t>34212_令和6年度</t>
  </si>
  <si>
    <t>13204_平成2年度</t>
  </si>
  <si>
    <t>13204</t>
  </si>
  <si>
    <t>三鷹市</t>
  </si>
  <si>
    <t>13204_平成17年度</t>
  </si>
  <si>
    <t>13204_平成18年度</t>
  </si>
  <si>
    <t>13204_平成19年度</t>
  </si>
  <si>
    <t>13204_平成20年度</t>
  </si>
  <si>
    <t>13204_平成21年度</t>
  </si>
  <si>
    <t>13204_平成22年度</t>
  </si>
  <si>
    <t>13204_平成23年度</t>
  </si>
  <si>
    <t>13204_平成24年度</t>
  </si>
  <si>
    <t>13204_平成25年度</t>
  </si>
  <si>
    <t>13204_平成26年度</t>
  </si>
  <si>
    <t>13204_平成27年度</t>
  </si>
  <si>
    <t>13204_平成28年度</t>
  </si>
  <si>
    <t>13204_平成29年度</t>
  </si>
  <si>
    <t>13204_平成30年度</t>
  </si>
  <si>
    <t>13204_令和元年度</t>
  </si>
  <si>
    <t>13204_令和2年度</t>
  </si>
  <si>
    <t>13204_令和3年度</t>
  </si>
  <si>
    <t>13204_令和4年度</t>
  </si>
  <si>
    <t>13204_令和5年度</t>
  </si>
  <si>
    <t>13204_令和6年度</t>
  </si>
  <si>
    <t>23212_平成2年度</t>
  </si>
  <si>
    <t>23212</t>
  </si>
  <si>
    <t>安城市</t>
  </si>
  <si>
    <t>23212_平成17年度</t>
  </si>
  <si>
    <t>23212_平成18年度</t>
  </si>
  <si>
    <t>23212_平成19年度</t>
  </si>
  <si>
    <t>23212_平成20年度</t>
  </si>
  <si>
    <t>23212_平成21年度</t>
  </si>
  <si>
    <t>23212_平成22年度</t>
  </si>
  <si>
    <t>23212_平成23年度</t>
  </si>
  <si>
    <t>23212_平成24年度</t>
  </si>
  <si>
    <t>23212_平成25年度</t>
  </si>
  <si>
    <t>23212_平成26年度</t>
  </si>
  <si>
    <t>23212_平成27年度</t>
  </si>
  <si>
    <t>23212_平成28年度</t>
  </si>
  <si>
    <t>23212_平成29年度</t>
  </si>
  <si>
    <t>23212_平成30年度</t>
  </si>
  <si>
    <t>23212_令和元年度</t>
  </si>
  <si>
    <t>23212_令和2年度</t>
  </si>
  <si>
    <t>23212_令和3年度</t>
  </si>
  <si>
    <t>23212_令和4年度</t>
  </si>
  <si>
    <t>23212_令和5年度</t>
  </si>
  <si>
    <t>23212_令和6年度</t>
  </si>
  <si>
    <t>27202_平成2年度</t>
  </si>
  <si>
    <t>27202</t>
  </si>
  <si>
    <t>岸和田市</t>
  </si>
  <si>
    <t>27202_平成17年度</t>
  </si>
  <si>
    <t>27202_平成18年度</t>
  </si>
  <si>
    <t>27202_平成19年度</t>
  </si>
  <si>
    <t>27202_平成20年度</t>
  </si>
  <si>
    <t>27202_平成21年度</t>
  </si>
  <si>
    <t>27202_平成22年度</t>
  </si>
  <si>
    <t>27202_平成23年度</t>
  </si>
  <si>
    <t>27202_平成24年度</t>
  </si>
  <si>
    <t>27202_平成25年度</t>
  </si>
  <si>
    <t>27202_平成26年度</t>
  </si>
  <si>
    <t>27202_平成27年度</t>
  </si>
  <si>
    <t>27202_平成28年度</t>
  </si>
  <si>
    <t>27202_平成29年度</t>
  </si>
  <si>
    <t>27202_平成30年度</t>
  </si>
  <si>
    <t>27202_令和元年度</t>
  </si>
  <si>
    <t>27202_令和2年度</t>
  </si>
  <si>
    <t>27202_令和3年度</t>
  </si>
  <si>
    <t>27202_令和4年度</t>
  </si>
  <si>
    <t>27202_令和5年度</t>
  </si>
  <si>
    <t>27202_令和6年度</t>
  </si>
  <si>
    <t>22203_平成2年度</t>
  </si>
  <si>
    <t>22203</t>
  </si>
  <si>
    <t>沼津市</t>
  </si>
  <si>
    <t>22203_平成17年度</t>
  </si>
  <si>
    <t>22203_平成18年度</t>
  </si>
  <si>
    <t>22203_平成19年度</t>
  </si>
  <si>
    <t>22203_平成20年度</t>
  </si>
  <si>
    <t>22203_平成21年度</t>
  </si>
  <si>
    <t>22203_平成22年度</t>
  </si>
  <si>
    <t>22203_平成23年度</t>
  </si>
  <si>
    <t>22203_平成24年度</t>
  </si>
  <si>
    <t>22203_平成25年度</t>
  </si>
  <si>
    <t>22203_平成26年度</t>
  </si>
  <si>
    <t>22203_平成27年度</t>
  </si>
  <si>
    <t>22203_平成28年度</t>
  </si>
  <si>
    <t>22203_平成29年度</t>
  </si>
  <si>
    <t>22203_平成30年度</t>
  </si>
  <si>
    <t>22203_令和元年度</t>
  </si>
  <si>
    <t>22203_令和2年度</t>
  </si>
  <si>
    <t>22203_令和3年度</t>
  </si>
  <si>
    <t>22203_令和4年度</t>
  </si>
  <si>
    <t>22203_令和5年度</t>
  </si>
  <si>
    <t>22203_令和6年度</t>
  </si>
  <si>
    <t>13212_平成2年度</t>
  </si>
  <si>
    <t>13212</t>
  </si>
  <si>
    <t>日野市</t>
  </si>
  <si>
    <t>13212_平成17年度</t>
  </si>
  <si>
    <t>13212_平成18年度</t>
  </si>
  <si>
    <t>13212_平成19年度</t>
  </si>
  <si>
    <t>13212_平成20年度</t>
  </si>
  <si>
    <t>13212_平成21年度</t>
  </si>
  <si>
    <t>13212_平成22年度</t>
  </si>
  <si>
    <t>13212_平成23年度</t>
  </si>
  <si>
    <t>13212_平成24年度</t>
  </si>
  <si>
    <t>13212_平成25年度</t>
  </si>
  <si>
    <t>13212_平成26年度</t>
  </si>
  <si>
    <t>13212_平成27年度</t>
  </si>
  <si>
    <t>13212_平成28年度</t>
  </si>
  <si>
    <t>13212_平成29年度</t>
  </si>
  <si>
    <t>13212_平成30年度</t>
  </si>
  <si>
    <t>13212_令和元年度</t>
  </si>
  <si>
    <t>13212_令和2年度</t>
  </si>
  <si>
    <t>13212_令和3年度</t>
  </si>
  <si>
    <t>13212_令和4年度</t>
  </si>
  <si>
    <t>13212_令和5年度</t>
  </si>
  <si>
    <t>13212_令和6年度</t>
  </si>
  <si>
    <t>35203_平成2年度</t>
  </si>
  <si>
    <t>35203</t>
  </si>
  <si>
    <t>山口市</t>
  </si>
  <si>
    <t>35203_平成17年度</t>
  </si>
  <si>
    <t>35203_平成18年度</t>
  </si>
  <si>
    <t>35203_平成19年度</t>
  </si>
  <si>
    <t>35203_平成20年度</t>
  </si>
  <si>
    <t>35203_平成21年度</t>
  </si>
  <si>
    <t>35203_平成22年度</t>
  </si>
  <si>
    <t>35203_平成23年度</t>
  </si>
  <si>
    <t>35203_平成24年度</t>
  </si>
  <si>
    <t>35203_平成25年度</t>
  </si>
  <si>
    <t>35203_平成26年度</t>
  </si>
  <si>
    <t>35203_平成27年度</t>
  </si>
  <si>
    <t>35203_平成28年度</t>
  </si>
  <si>
    <t>35203_平成29年度</t>
  </si>
  <si>
    <t>35203_平成30年度</t>
  </si>
  <si>
    <t>35203_令和元年度</t>
  </si>
  <si>
    <t>35203_令和2年度</t>
  </si>
  <si>
    <t>35203_令和3年度</t>
  </si>
  <si>
    <t>35203_令和4年度</t>
  </si>
  <si>
    <t>35203_令和5年度</t>
  </si>
  <si>
    <t>35203_令和6年度</t>
  </si>
  <si>
    <t>14206_平成2年度</t>
  </si>
  <si>
    <t>14206</t>
  </si>
  <si>
    <t>小田原市</t>
  </si>
  <si>
    <t>14206_平成17年度</t>
  </si>
  <si>
    <t>14206_平成18年度</t>
  </si>
  <si>
    <t>14206_平成19年度</t>
  </si>
  <si>
    <t>14206_平成20年度</t>
  </si>
  <si>
    <t>14206_平成21年度</t>
  </si>
  <si>
    <t>14206_平成22年度</t>
  </si>
  <si>
    <t>14206_平成23年度</t>
  </si>
  <si>
    <t>14206_平成24年度</t>
  </si>
  <si>
    <t>14206_平成25年度</t>
  </si>
  <si>
    <t>14206_平成26年度</t>
  </si>
  <si>
    <t>14206_平成27年度</t>
  </si>
  <si>
    <t>14206_平成28年度</t>
  </si>
  <si>
    <t>14206_平成29年度</t>
  </si>
  <si>
    <t>14206_平成30年度</t>
  </si>
  <si>
    <t>14206_令和元年度</t>
  </si>
  <si>
    <t>14206_令和2年度</t>
  </si>
  <si>
    <t>14206_令和3年度</t>
  </si>
  <si>
    <t>14206_令和4年度</t>
  </si>
  <si>
    <t>14206_令和5年度</t>
  </si>
  <si>
    <t>14206_令和6年度</t>
  </si>
  <si>
    <t>23207_平成2年度</t>
  </si>
  <si>
    <t>23207</t>
  </si>
  <si>
    <t>豊川市</t>
  </si>
  <si>
    <t>23207_平成17年度</t>
  </si>
  <si>
    <t>23207_平成18年度</t>
  </si>
  <si>
    <t>23207_平成19年度</t>
  </si>
  <si>
    <t>23207_平成20年度</t>
  </si>
  <si>
    <t>23207_平成21年度</t>
  </si>
  <si>
    <t>23207_平成22年度</t>
  </si>
  <si>
    <t>23207_平成23年度</t>
  </si>
  <si>
    <t>23207_平成24年度</t>
  </si>
  <si>
    <t>23207_平成25年度</t>
  </si>
  <si>
    <t>23207_平成26年度</t>
  </si>
  <si>
    <t>23207_平成27年度</t>
  </si>
  <si>
    <t>23207_平成28年度</t>
  </si>
  <si>
    <t>23207_平成29年度</t>
  </si>
  <si>
    <t>23207_平成30年度</t>
  </si>
  <si>
    <t>23207_令和元年度</t>
  </si>
  <si>
    <t>23207_令和2年度</t>
  </si>
  <si>
    <t>23207_令和3年度</t>
  </si>
  <si>
    <t>23207_令和4年度</t>
  </si>
  <si>
    <t>23207_令和5年度</t>
  </si>
  <si>
    <t>23207_令和6年度</t>
  </si>
  <si>
    <t>10384</t>
  </si>
  <si>
    <t>甘楽町</t>
  </si>
  <si>
    <t>10384_令和4年度</t>
  </si>
  <si>
    <t>10384_令和6年度</t>
  </si>
  <si>
    <t>10429</t>
  </si>
  <si>
    <t>東吾妻町</t>
  </si>
  <si>
    <t>10429_令和4年度</t>
  </si>
  <si>
    <t>10429_令和6年度</t>
  </si>
  <si>
    <t>10209</t>
  </si>
  <si>
    <t>藤岡市</t>
  </si>
  <si>
    <t>10209_令和4年度</t>
  </si>
  <si>
    <t>10209_令和6年度</t>
  </si>
  <si>
    <t>10212</t>
  </si>
  <si>
    <t>みどり市</t>
  </si>
  <si>
    <t>10212_令和4年度</t>
  </si>
  <si>
    <t>10212_令和6年度</t>
  </si>
  <si>
    <t>10524</t>
  </si>
  <si>
    <t>大泉町</t>
  </si>
  <si>
    <t>10524_令和4年度</t>
  </si>
  <si>
    <t>10524_令和6年度</t>
  </si>
  <si>
    <t>10_平成2年度</t>
  </si>
  <si>
    <t>10</t>
  </si>
  <si>
    <t>群馬県</t>
  </si>
  <si>
    <t>10_平成17年度</t>
  </si>
  <si>
    <t>10_平成18年度</t>
  </si>
  <si>
    <t>10_平成19年度</t>
  </si>
  <si>
    <t>10_平成20年度</t>
  </si>
  <si>
    <t>10_平成21年度</t>
  </si>
  <si>
    <t>10_平成22年度</t>
  </si>
  <si>
    <t>10_平成23年度</t>
  </si>
  <si>
    <t>10_平成24年度</t>
  </si>
  <si>
    <t>10_平成25年度</t>
  </si>
  <si>
    <t>10_平成26年度</t>
  </si>
  <si>
    <t>10_平成27年度</t>
  </si>
  <si>
    <t>10_平成28年度</t>
  </si>
  <si>
    <t>10_平成29年度</t>
  </si>
  <si>
    <t>10_平成30年度</t>
  </si>
  <si>
    <t>10_令和元年度</t>
  </si>
  <si>
    <t>10_令和2年度</t>
  </si>
  <si>
    <t>10_令和3年度</t>
  </si>
  <si>
    <t>10_令和4年度</t>
  </si>
  <si>
    <t>10_令和5年度</t>
  </si>
  <si>
    <t>10_令和6年度</t>
  </si>
  <si>
    <t>10205_令和7年度</t>
  </si>
  <si>
    <t>10205_令和8年度</t>
  </si>
  <si>
    <t>10205_令和9年度</t>
  </si>
  <si>
    <t>10205_令和10年度</t>
  </si>
  <si>
    <t>10205_令和11年度</t>
  </si>
  <si>
    <t>10205_令和12年度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</si>
</sst>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33.838257090310002</c:v>
                </c:pt>
                <c:pt idx="1">
                  <c:v>27.884534807400001</c:v>
                </c:pt>
                <c:pt idx="2">
                  <c:v>28.209992968000002</c:v>
                </c:pt>
                <c:pt idx="3">
                  <c:v>28.945353433249991</c:v>
                </c:pt>
                <c:pt idx="4">
                  <c:v>23.952216454279998</c:v>
                </c:pt>
                <c:pt idx="5">
                  <c:v>25.93690341868</c:v>
                </c:pt>
                <c:pt idx="6">
                  <c:v>28.885135637819999</c:v>
                </c:pt>
                <c:pt idx="7">
                  <c:v>28.59200075199</c:v>
                </c:pt>
                <c:pt idx="8">
                  <c:v>27.998127252340002</c:v>
                </c:pt>
                <c:pt idx="9">
                  <c:v>31.437462074520006</c:v>
                </c:pt>
                <c:pt idx="10">
                  <c:v>34.127095170539988</c:v>
                </c:pt>
                <c:pt idx="11">
                  <c:v>31.4795836067</c:v>
                </c:pt>
                <c:pt idx="12">
                  <c:v>27.794271161587471</c:v>
                </c:pt>
                <c:pt idx="13">
                  <c:v>27.838051014276331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489.45886869297141</c:v>
                </c:pt>
                <c:pt idx="1">
                  <c:v>493.28180344362278</c:v>
                </c:pt>
                <c:pt idx="2">
                  <c:v>485.99291653031207</c:v>
                </c:pt>
                <c:pt idx="3">
                  <c:v>488.40430259380577</c:v>
                </c:pt>
                <c:pt idx="4">
                  <c:v>481.10438348675791</c:v>
                </c:pt>
                <c:pt idx="5">
                  <c:v>471.74113031513076</c:v>
                </c:pt>
                <c:pt idx="6">
                  <c:v>471.48103499298782</c:v>
                </c:pt>
                <c:pt idx="7">
                  <c:v>467.02522098678759</c:v>
                </c:pt>
                <c:pt idx="8">
                  <c:v>463.11260329314558</c:v>
                </c:pt>
                <c:pt idx="9">
                  <c:v>457.01801173675562</c:v>
                </c:pt>
                <c:pt idx="10">
                  <c:v>450.32076175980444</c:v>
                </c:pt>
                <c:pt idx="11">
                  <c:v>408.77032416871378</c:v>
                </c:pt>
                <c:pt idx="12">
                  <c:v>407.05936580432422</c:v>
                </c:pt>
                <c:pt idx="13">
                  <c:v>420.4302342893057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249.1777796675396</c:v>
                </c:pt>
                <c:pt idx="1">
                  <c:v>268.48293174218639</c:v>
                </c:pt>
                <c:pt idx="2">
                  <c:v>288.7172643568905</c:v>
                </c:pt>
                <c:pt idx="3">
                  <c:v>357.63629946150201</c:v>
                </c:pt>
                <c:pt idx="4">
                  <c:v>298.9695399750052</c:v>
                </c:pt>
                <c:pt idx="5">
                  <c:v>314.87530082485961</c:v>
                </c:pt>
                <c:pt idx="6">
                  <c:v>294.95378601155278</c:v>
                </c:pt>
                <c:pt idx="7">
                  <c:v>295.93350578634505</c:v>
                </c:pt>
                <c:pt idx="8">
                  <c:v>289.77940030438515</c:v>
                </c:pt>
                <c:pt idx="9">
                  <c:v>304.13516586772045</c:v>
                </c:pt>
                <c:pt idx="10">
                  <c:v>269.59751525869649</c:v>
                </c:pt>
                <c:pt idx="11">
                  <c:v>257.51349406845924</c:v>
                </c:pt>
                <c:pt idx="12">
                  <c:v>281.84602570130806</c:v>
                </c:pt>
                <c:pt idx="13">
                  <c:v>306.48780505065309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321.28213813523672</c:v>
                </c:pt>
                <c:pt idx="1">
                  <c:v>332.59869072108711</c:v>
                </c:pt>
                <c:pt idx="2">
                  <c:v>392.55483669691421</c:v>
                </c:pt>
                <c:pt idx="3">
                  <c:v>400.15091104334181</c:v>
                </c:pt>
                <c:pt idx="4">
                  <c:v>380.37980744637622</c:v>
                </c:pt>
                <c:pt idx="5">
                  <c:v>362.36338198758921</c:v>
                </c:pt>
                <c:pt idx="6">
                  <c:v>360.25185245699532</c:v>
                </c:pt>
                <c:pt idx="7">
                  <c:v>301.70468597923053</c:v>
                </c:pt>
                <c:pt idx="8">
                  <c:v>284.88252571721722</c:v>
                </c:pt>
                <c:pt idx="9">
                  <c:v>280.92924052418687</c:v>
                </c:pt>
                <c:pt idx="10">
                  <c:v>265.55903194780933</c:v>
                </c:pt>
                <c:pt idx="11">
                  <c:v>266.83762282260017</c:v>
                </c:pt>
                <c:pt idx="12">
                  <c:v>297.04469200781762</c:v>
                </c:pt>
                <c:pt idx="13">
                  <c:v>285.59332241372834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1041.3304289746129</c:v>
                </c:pt>
                <c:pt idx="1">
                  <c:v>1132.7728605652785</c:v>
                </c:pt>
                <c:pt idx="2">
                  <c:v>1171.0143689651368</c:v>
                </c:pt>
                <c:pt idx="3">
                  <c:v>1336.8078145847062</c:v>
                </c:pt>
                <c:pt idx="4">
                  <c:v>1624.7369192542101</c:v>
                </c:pt>
                <c:pt idx="5">
                  <c:v>1510.0592809234447</c:v>
                </c:pt>
                <c:pt idx="6">
                  <c:v>1449.3923997807281</c:v>
                </c:pt>
                <c:pt idx="7">
                  <c:v>1467.8520822728308</c:v>
                </c:pt>
                <c:pt idx="8">
                  <c:v>1441.3251443058709</c:v>
                </c:pt>
                <c:pt idx="9">
                  <c:v>1449.841319106057</c:v>
                </c:pt>
                <c:pt idx="10">
                  <c:v>1417.8302144944651</c:v>
                </c:pt>
                <c:pt idx="11">
                  <c:v>1203.7893586251776</c:v>
                </c:pt>
                <c:pt idx="12">
                  <c:v>1152.4099666797968</c:v>
                </c:pt>
                <c:pt idx="13">
                  <c:v>1216.347554091245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145987</c:v>
                </c:pt>
                <c:pt idx="1">
                  <c:v>147438</c:v>
                </c:pt>
                <c:pt idx="2">
                  <c:v>149282</c:v>
                </c:pt>
                <c:pt idx="3">
                  <c:v>152071</c:v>
                </c:pt>
                <c:pt idx="4">
                  <c:v>154915</c:v>
                </c:pt>
                <c:pt idx="5">
                  <c:v>157796</c:v>
                </c:pt>
                <c:pt idx="6">
                  <c:v>159787</c:v>
                </c:pt>
                <c:pt idx="7">
                  <c:v>162015</c:v>
                </c:pt>
                <c:pt idx="8">
                  <c:v>163768</c:v>
                </c:pt>
                <c:pt idx="9">
                  <c:v>164910</c:v>
                </c:pt>
                <c:pt idx="10">
                  <c:v>166059</c:v>
                </c:pt>
                <c:pt idx="11">
                  <c:v>166973</c:v>
                </c:pt>
                <c:pt idx="12">
                  <c:v>167754</c:v>
                </c:pt>
                <c:pt idx="13">
                  <c:v>169183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37902</c:v>
                </c:pt>
                <c:pt idx="1">
                  <c:v>37297</c:v>
                </c:pt>
                <c:pt idx="2">
                  <c:v>37057</c:v>
                </c:pt>
                <c:pt idx="3">
                  <c:v>36339</c:v>
                </c:pt>
                <c:pt idx="4">
                  <c:v>36125</c:v>
                </c:pt>
                <c:pt idx="5">
                  <c:v>36055</c:v>
                </c:pt>
                <c:pt idx="6">
                  <c:v>35871</c:v>
                </c:pt>
                <c:pt idx="7">
                  <c:v>36173</c:v>
                </c:pt>
                <c:pt idx="8">
                  <c:v>36012</c:v>
                </c:pt>
                <c:pt idx="9">
                  <c:v>36014</c:v>
                </c:pt>
                <c:pt idx="10">
                  <c:v>35555</c:v>
                </c:pt>
                <c:pt idx="11">
                  <c:v>35728</c:v>
                </c:pt>
                <c:pt idx="12">
                  <c:v>35733</c:v>
                </c:pt>
                <c:pt idx="13">
                  <c:v>36121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80843</c:v>
                </c:pt>
                <c:pt idx="1">
                  <c:v>81853</c:v>
                </c:pt>
                <c:pt idx="2">
                  <c:v>82943</c:v>
                </c:pt>
                <c:pt idx="3">
                  <c:v>87538</c:v>
                </c:pt>
                <c:pt idx="4">
                  <c:v>88632</c:v>
                </c:pt>
                <c:pt idx="5">
                  <c:v>90285</c:v>
                </c:pt>
                <c:pt idx="6">
                  <c:v>91788</c:v>
                </c:pt>
                <c:pt idx="7">
                  <c:v>93292</c:v>
                </c:pt>
                <c:pt idx="8">
                  <c:v>95007</c:v>
                </c:pt>
                <c:pt idx="9">
                  <c:v>95983</c:v>
                </c:pt>
                <c:pt idx="10">
                  <c:v>97194</c:v>
                </c:pt>
                <c:pt idx="11">
                  <c:v>98491</c:v>
                </c:pt>
                <c:pt idx="12">
                  <c:v>98637</c:v>
                </c:pt>
                <c:pt idx="13">
                  <c:v>99704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378</c:v>
                </c:pt>
                <c:pt idx="1">
                  <c:v>378</c:v>
                </c:pt>
                <c:pt idx="2">
                  <c:v>378</c:v>
                </c:pt>
                <c:pt idx="3">
                  <c:v>378</c:v>
                </c:pt>
                <c:pt idx="4">
                  <c:v>378</c:v>
                </c:pt>
                <c:pt idx="5">
                  <c:v>417</c:v>
                </c:pt>
                <c:pt idx="6">
                  <c:v>417</c:v>
                </c:pt>
                <c:pt idx="7">
                  <c:v>417</c:v>
                </c:pt>
                <c:pt idx="8">
                  <c:v>417</c:v>
                </c:pt>
                <c:pt idx="9">
                  <c:v>417</c:v>
                </c:pt>
                <c:pt idx="10">
                  <c:v>417</c:v>
                </c:pt>
                <c:pt idx="11">
                  <c:v>627</c:v>
                </c:pt>
                <c:pt idx="12">
                  <c:v>627</c:v>
                </c:pt>
                <c:pt idx="13">
                  <c:v>627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7234</c:v>
                </c:pt>
                <c:pt idx="1">
                  <c:v>7234</c:v>
                </c:pt>
                <c:pt idx="2">
                  <c:v>7234</c:v>
                </c:pt>
                <c:pt idx="3">
                  <c:v>7234</c:v>
                </c:pt>
                <c:pt idx="4">
                  <c:v>7234</c:v>
                </c:pt>
                <c:pt idx="5">
                  <c:v>6439</c:v>
                </c:pt>
                <c:pt idx="6">
                  <c:v>6439</c:v>
                </c:pt>
                <c:pt idx="7">
                  <c:v>6439</c:v>
                </c:pt>
                <c:pt idx="8">
                  <c:v>6439</c:v>
                </c:pt>
                <c:pt idx="9">
                  <c:v>6439</c:v>
                </c:pt>
                <c:pt idx="10">
                  <c:v>6439</c:v>
                </c:pt>
                <c:pt idx="11">
                  <c:v>5826</c:v>
                </c:pt>
                <c:pt idx="12">
                  <c:v>5826</c:v>
                </c:pt>
                <c:pt idx="13">
                  <c:v>5826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17250.223699999999</c:v>
                </c:pt>
                <c:pt idx="1">
                  <c:v>20206.286700000001</c:v>
                </c:pt>
                <c:pt idx="2">
                  <c:v>18407.480800000001</c:v>
                </c:pt>
                <c:pt idx="3">
                  <c:v>19959.4378</c:v>
                </c:pt>
                <c:pt idx="4">
                  <c:v>23491.3099</c:v>
                </c:pt>
                <c:pt idx="5">
                  <c:v>26178.030900000002</c:v>
                </c:pt>
                <c:pt idx="6">
                  <c:v>28837.217100000002</c:v>
                </c:pt>
                <c:pt idx="7">
                  <c:v>28421.502199999999</c:v>
                </c:pt>
                <c:pt idx="8">
                  <c:v>29375.3508</c:v>
                </c:pt>
                <c:pt idx="9">
                  <c:v>29238.7186</c:v>
                </c:pt>
                <c:pt idx="10">
                  <c:v>29865.283800000001</c:v>
                </c:pt>
                <c:pt idx="11">
                  <c:v>22693.5998</c:v>
                </c:pt>
                <c:pt idx="12">
                  <c:v>23032.808300000001</c:v>
                </c:pt>
                <c:pt idx="13">
                  <c:v>28621.796600000001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15.731999999999999</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24.213000000000001</c:v>
                </c:pt>
                <c:pt idx="1">
                  <c:v>24.725999999999999</c:v>
                </c:pt>
                <c:pt idx="2">
                  <c:v>19.817</c:v>
                </c:pt>
                <c:pt idx="3">
                  <c:v>21.55</c:v>
                </c:pt>
                <c:pt idx="4">
                  <c:v>24.452999999999999</c:v>
                </c:pt>
                <c:pt idx="5">
                  <c:v>24.166</c:v>
                </c:pt>
                <c:pt idx="6">
                  <c:v>23.57</c:v>
                </c:pt>
                <c:pt idx="7">
                  <c:v>26.898</c:v>
                </c:pt>
                <c:pt idx="8">
                  <c:v>29.536000000000001</c:v>
                </c:pt>
                <c:pt idx="9">
                  <c:v>19.166</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621.05799999999999</c:v>
                </c:pt>
                <c:pt idx="1">
                  <c:v>719.91300000000001</c:v>
                </c:pt>
                <c:pt idx="2">
                  <c:v>826.87</c:v>
                </c:pt>
                <c:pt idx="3">
                  <c:v>846.73599999999999</c:v>
                </c:pt>
                <c:pt idx="4">
                  <c:v>800.15</c:v>
                </c:pt>
                <c:pt idx="5">
                  <c:v>817.94600000000003</c:v>
                </c:pt>
                <c:pt idx="6">
                  <c:v>842.88900000000001</c:v>
                </c:pt>
                <c:pt idx="7">
                  <c:v>830.32399999999996</c:v>
                </c:pt>
                <c:pt idx="8">
                  <c:v>786.654</c:v>
                </c:pt>
                <c:pt idx="9">
                  <c:v>582.44500000000005</c:v>
                </c:pt>
                <c:pt idx="10">
                  <c:v>694.16600000000005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0.90100000000000002</c:v>
                </c:pt>
                <c:pt idx="1">
                  <c:v>0.88200000000000001</c:v>
                </c:pt>
                <c:pt idx="2">
                  <c:v>0.33700000000000002</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65.81</c:v>
                </c:pt>
                <c:pt idx="1">
                  <c:v>47.491999999999997</c:v>
                </c:pt>
                <c:pt idx="2">
                  <c:v>49.706000000000003</c:v>
                </c:pt>
                <c:pt idx="3">
                  <c:v>54.836999999999996</c:v>
                </c:pt>
                <c:pt idx="4">
                  <c:v>50.876999999999995</c:v>
                </c:pt>
                <c:pt idx="5">
                  <c:v>50.097000000000001</c:v>
                </c:pt>
                <c:pt idx="6">
                  <c:v>49.04</c:v>
                </c:pt>
                <c:pt idx="7">
                  <c:v>51.921999999999997</c:v>
                </c:pt>
                <c:pt idx="8">
                  <c:v>53.161999999999999</c:v>
                </c:pt>
                <c:pt idx="9">
                  <c:v>37.481000000000002</c:v>
                </c:pt>
                <c:pt idx="10">
                  <c:v>15.967000000000001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594.29200000000003</c:v>
                </c:pt>
                <c:pt idx="1">
                  <c:v>696.26499999999999</c:v>
                </c:pt>
                <c:pt idx="2">
                  <c:v>796.64400000000001</c:v>
                </c:pt>
                <c:pt idx="3">
                  <c:v>813.44899999999996</c:v>
                </c:pt>
                <c:pt idx="4">
                  <c:v>773.726</c:v>
                </c:pt>
                <c:pt idx="5">
                  <c:v>792.01499999999999</c:v>
                </c:pt>
                <c:pt idx="6">
                  <c:v>817.41899999999998</c:v>
                </c:pt>
                <c:pt idx="7">
                  <c:v>805.3</c:v>
                </c:pt>
                <c:pt idx="8">
                  <c:v>763.02800000000002</c:v>
                </c:pt>
                <c:pt idx="9">
                  <c:v>564.13</c:v>
                </c:pt>
                <c:pt idx="10">
                  <c:v>678.19899999999996</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392.55483669691421</c:v>
                </c:pt>
                <c:pt idx="1">
                  <c:v>400.15091104334181</c:v>
                </c:pt>
                <c:pt idx="2">
                  <c:v>380.37980744637622</c:v>
                </c:pt>
                <c:pt idx="3">
                  <c:v>362.36338198758921</c:v>
                </c:pt>
                <c:pt idx="4">
                  <c:v>360.25185245699532</c:v>
                </c:pt>
                <c:pt idx="5">
                  <c:v>301.70468597923053</c:v>
                </c:pt>
                <c:pt idx="6">
                  <c:v>284.88252571721722</c:v>
                </c:pt>
                <c:pt idx="7">
                  <c:v>280.92924052418687</c:v>
                </c:pt>
                <c:pt idx="8">
                  <c:v>265.55903194780933</c:v>
                </c:pt>
                <c:pt idx="9">
                  <c:v>266.83762282260017</c:v>
                </c:pt>
                <c:pt idx="10">
                  <c:v>297.04469200781762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1171.0143689651368</c:v>
                </c:pt>
                <c:pt idx="1">
                  <c:v>1336.8078145847062</c:v>
                </c:pt>
                <c:pt idx="2">
                  <c:v>1624.7369192542101</c:v>
                </c:pt>
                <c:pt idx="3">
                  <c:v>1510.0592809234447</c:v>
                </c:pt>
                <c:pt idx="4">
                  <c:v>1449.3923997807281</c:v>
                </c:pt>
                <c:pt idx="5">
                  <c:v>1467.8520822728308</c:v>
                </c:pt>
                <c:pt idx="6">
                  <c:v>1441.3251443058709</c:v>
                </c:pt>
                <c:pt idx="7">
                  <c:v>1449.841319106057</c:v>
                </c:pt>
                <c:pt idx="8">
                  <c:v>1417.8302144944651</c:v>
                </c:pt>
                <c:pt idx="9">
                  <c:v>1203.7893586251776</c:v>
                </c:pt>
                <c:pt idx="10">
                  <c:v>1152.4099666797968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0.50750188533142859</c:v>
                </c:pt>
                <c:pt idx="1">
                  <c:v>0.52084150945534546</c:v>
                </c:pt>
                <c:pt idx="2">
                  <c:v>0.49032184260678774</c:v>
                </c:pt>
                <c:pt idx="3">
                  <c:v>0.53868679877425241</c:v>
                </c:pt>
                <c:pt idx="4">
                  <c:v>0.53382783028050473</c:v>
                </c:pt>
                <c:pt idx="5">
                  <c:v>0.53957412300947882</c:v>
                </c:pt>
                <c:pt idx="6">
                  <c:v>0.5671301879588464</c:v>
                </c:pt>
                <c:pt idx="7">
                  <c:v>0.5554400949867615</c:v>
                </c:pt>
                <c:pt idx="8">
                  <c:v>0.53816598926978132</c:v>
                </c:pt>
                <c:pt idx="9">
                  <c:v>0.46862849879673379</c:v>
                </c:pt>
                <c:pt idx="10">
                  <c:v>0.58850497618825359</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0.16764536785165363</c:v>
                </c:pt>
                <c:pt idx="1">
                  <c:v>0.11868522272302402</c:v>
                </c:pt>
                <c:pt idx="2">
                  <c:v>0.13067465471864531</c:v>
                </c:pt>
                <c:pt idx="3">
                  <c:v>0.15133151616814897</c:v>
                </c:pt>
                <c:pt idx="4">
                  <c:v>0.14122619954070434</c:v>
                </c:pt>
                <c:pt idx="5">
                  <c:v>0.16604647633298178</c:v>
                </c:pt>
                <c:pt idx="6">
                  <c:v>0.17214113037132556</c:v>
                </c:pt>
                <c:pt idx="7">
                  <c:v>0.18482234139500237</c:v>
                </c:pt>
                <c:pt idx="8">
                  <c:v>0.20018901112144435</c:v>
                </c:pt>
                <c:pt idx="9">
                  <c:v>0.14046370074627085</c:v>
                </c:pt>
                <c:pt idx="10">
                  <c:v>5.3752854131390373E-2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678.19899999999996</c:v>
                </c:pt>
                <c:pt idx="2">
                  <c:v>0</c:v>
                </c:pt>
                <c:pt idx="3">
                  <c:v>0</c:v>
                </c:pt>
                <c:pt idx="4">
                  <c:v>15.967000000000001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678.19899999999996</c:v>
                </c:pt>
                <c:pt idx="4" formatCode="#,##0">
                  <c:v>15.967000000000001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16：化学工業(N=3)</c:v>
                </c:pt>
                <c:pt idx="2">
                  <c:v>17：石油製品・石炭製品製造業(N=0)</c:v>
                </c:pt>
                <c:pt idx="3">
                  <c:v>21：窯業・土石製品製造業(N=0)</c:v>
                </c:pt>
                <c:pt idx="4">
                  <c:v>22：鉄鋼業(N=5)</c:v>
                </c:pt>
                <c:pt idx="5">
                  <c:v>9：食料品製造業(N=2)</c:v>
                </c:pt>
                <c:pt idx="6">
                  <c:v>10：飲料・たばこ・飼料製造業(N=3)</c:v>
                </c:pt>
                <c:pt idx="7">
                  <c:v>11：繊維工業(N=0)</c:v>
                </c:pt>
                <c:pt idx="8">
                  <c:v>12：木材・木製品製造業(N=0)</c:v>
                </c:pt>
                <c:pt idx="9">
                  <c:v>13：家具・装備品製造業(N=0)</c:v>
                </c:pt>
                <c:pt idx="10">
                  <c:v>15：印刷・同関連業(N=0)</c:v>
                </c:pt>
                <c:pt idx="11">
                  <c:v>18：プラスチック製品製造業(N=8)</c:v>
                </c:pt>
                <c:pt idx="12">
                  <c:v>19：ゴム製品製造業(N=0)</c:v>
                </c:pt>
                <c:pt idx="13">
                  <c:v>20：なめし革・同製品・毛皮製造業(N=0)</c:v>
                </c:pt>
                <c:pt idx="14">
                  <c:v>23：非鉄金属製造業(N=0)</c:v>
                </c:pt>
                <c:pt idx="15">
                  <c:v>24：金属製品製造業(N=5)</c:v>
                </c:pt>
                <c:pt idx="16">
                  <c:v>25：はん用機械器具製造業(N=1)</c:v>
                </c:pt>
                <c:pt idx="17">
                  <c:v>26：生産用機械器具製造業(N=1)</c:v>
                </c:pt>
                <c:pt idx="18">
                  <c:v>27：業務用機械器具製造業(N=0)</c:v>
                </c:pt>
                <c:pt idx="19">
                  <c:v>28：電子部品等製造業(N=0)</c:v>
                </c:pt>
                <c:pt idx="20">
                  <c:v>29：電気機械器具製造業(N=3)</c:v>
                </c:pt>
                <c:pt idx="21">
                  <c:v>30：情報通信機械器具製造業(N=0)</c:v>
                </c:pt>
                <c:pt idx="22">
                  <c:v>31：輸送用機械器具製造業(N=13)</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K：不動産業，物品賃貸業(N=1)</c:v>
                </c:pt>
                <c:pt idx="30">
                  <c:v>L：学術研究,専門･技術ｻｰﾋﾞｽ業(N=0)</c:v>
                </c:pt>
                <c:pt idx="31">
                  <c:v>M：宿泊業，飲食サービス業(N=0)</c:v>
                </c:pt>
                <c:pt idx="32">
                  <c:v>N：生活関連ｻｰﾋﾞｽ業,娯楽業(N=1)</c:v>
                </c:pt>
                <c:pt idx="33">
                  <c:v>O：教育，学習支援業(N=0)</c:v>
                </c:pt>
                <c:pt idx="34">
                  <c:v>P：医療，福祉(N=2)</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5.1479999999999997</c:v>
                </c:pt>
                <c:pt idx="1">
                  <c:v>129.304</c:v>
                </c:pt>
                <c:pt idx="2">
                  <c:v>0</c:v>
                </c:pt>
                <c:pt idx="3">
                  <c:v>0</c:v>
                </c:pt>
                <c:pt idx="4">
                  <c:v>155.292</c:v>
                </c:pt>
                <c:pt idx="5">
                  <c:v>8.3209999999999997</c:v>
                </c:pt>
                <c:pt idx="6">
                  <c:v>16.917000000000002</c:v>
                </c:pt>
                <c:pt idx="7">
                  <c:v>0</c:v>
                </c:pt>
                <c:pt idx="8">
                  <c:v>0</c:v>
                </c:pt>
                <c:pt idx="9">
                  <c:v>0</c:v>
                </c:pt>
                <c:pt idx="10">
                  <c:v>0</c:v>
                </c:pt>
                <c:pt idx="11">
                  <c:v>44.456000000000003</c:v>
                </c:pt>
                <c:pt idx="12">
                  <c:v>0</c:v>
                </c:pt>
                <c:pt idx="13">
                  <c:v>0</c:v>
                </c:pt>
                <c:pt idx="14">
                  <c:v>0</c:v>
                </c:pt>
                <c:pt idx="15">
                  <c:v>17.693000000000001</c:v>
                </c:pt>
                <c:pt idx="16">
                  <c:v>5.15</c:v>
                </c:pt>
                <c:pt idx="17">
                  <c:v>3.0209999999999999</c:v>
                </c:pt>
                <c:pt idx="18">
                  <c:v>0</c:v>
                </c:pt>
                <c:pt idx="19">
                  <c:v>0</c:v>
                </c:pt>
                <c:pt idx="20">
                  <c:v>15.013999999999999</c:v>
                </c:pt>
                <c:pt idx="21">
                  <c:v>0</c:v>
                </c:pt>
                <c:pt idx="22">
                  <c:v>277.88299999999998</c:v>
                </c:pt>
                <c:pt idx="23">
                  <c:v>0</c:v>
                </c:pt>
                <c:pt idx="24">
                  <c:v>0</c:v>
                </c:pt>
                <c:pt idx="25">
                  <c:v>0</c:v>
                </c:pt>
                <c:pt idx="26">
                  <c:v>0</c:v>
                </c:pt>
                <c:pt idx="27">
                  <c:v>0</c:v>
                </c:pt>
                <c:pt idx="28">
                  <c:v>0</c:v>
                </c:pt>
                <c:pt idx="29">
                  <c:v>2.1720000000000002</c:v>
                </c:pt>
                <c:pt idx="30">
                  <c:v>0</c:v>
                </c:pt>
                <c:pt idx="31">
                  <c:v>0</c:v>
                </c:pt>
                <c:pt idx="32">
                  <c:v>2.3250000000000002</c:v>
                </c:pt>
                <c:pt idx="33">
                  <c:v>0</c:v>
                </c:pt>
                <c:pt idx="34">
                  <c:v>11.47</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1086.868581512733</c:v>
                </c:pt>
                <c:pt idx="2">
                  <c:v>15.719238525187359</c:v>
                </c:pt>
                <c:pt idx="3">
                  <c:v>16.894184252653002</c:v>
                </c:pt>
                <c:pt idx="4">
                  <c:v>283.7721791484189</c:v>
                </c:pt>
                <c:pt idx="5">
                  <c:v>262.08484417463472</c:v>
                </c:pt>
                <c:pt idx="7">
                  <c:v>502.70848870236637</c:v>
                </c:pt>
                <c:pt idx="8">
                  <c:v>12.327290590942299</c:v>
                </c:pt>
                <c:pt idx="9">
                  <c:v>0</c:v>
                </c:pt>
                <c:pt idx="10">
                  <c:v>37.530865390000002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1119.4820042905735</c:v>
                </c:pt>
                <c:pt idx="4" formatCode="#,##0">
                  <c:v>283.7721791484189</c:v>
                </c:pt>
                <c:pt idx="5" formatCode="#,##0">
                  <c:v>262.08484417463472</c:v>
                </c:pt>
                <c:pt idx="6" formatCode="#,##0">
                  <c:v>515.03577929330868</c:v>
                </c:pt>
                <c:pt idx="10" formatCode="#,##0">
                  <c:v>37.530865390000002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694.16600000000005</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694.16600000000005</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太田市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10：飲料・たばこ・飼料製造業(N=3)</c:v>
                </c:pt>
                <c:pt idx="2">
                  <c:v>11：繊維工業(N=0)</c:v>
                </c:pt>
                <c:pt idx="3">
                  <c:v>12：木材・木製品製造業(N=0)</c:v>
                </c:pt>
                <c:pt idx="4">
                  <c:v>13：家具・装備品製造業(N=0)</c:v>
                </c:pt>
                <c:pt idx="5">
                  <c:v>15：印刷・同関連業(N=0)</c:v>
                </c:pt>
                <c:pt idx="6">
                  <c:v>18：プラスチック製品製造業(N=8)</c:v>
                </c:pt>
                <c:pt idx="7">
                  <c:v>19：ゴム製品製造業(N=0)</c:v>
                </c:pt>
                <c:pt idx="8">
                  <c:v>20：なめし革・同製品・毛皮製造業(N=0)</c:v>
                </c:pt>
                <c:pt idx="9">
                  <c:v>23：非鉄金属製造業(N=0)</c:v>
                </c:pt>
                <c:pt idx="10">
                  <c:v>24：金属製品製造業(N=5)</c:v>
                </c:pt>
                <c:pt idx="11">
                  <c:v>25：はん用機械器具製造業(N=1)</c:v>
                </c:pt>
                <c:pt idx="12">
                  <c:v>26：生産用機械器具製造業(N=1)</c:v>
                </c:pt>
                <c:pt idx="13">
                  <c:v>27：業務用機械器具製造業(N=0)</c:v>
                </c:pt>
                <c:pt idx="14">
                  <c:v>28：電子部品等製造業(N=0)</c:v>
                </c:pt>
                <c:pt idx="15">
                  <c:v>29：電気機械器具製造業(N=3)</c:v>
                </c:pt>
                <c:pt idx="16">
                  <c:v>30：情報通信機械器具製造業(N=0)</c:v>
                </c:pt>
                <c:pt idx="17">
                  <c:v>31：輸送用機械器具製造業(N=13)</c:v>
                </c:pt>
                <c:pt idx="18">
                  <c:v>32：その他の製造業(N=0)</c:v>
                </c:pt>
              </c:strCache>
            </c:strRef>
          </c:cat>
          <c:val>
            <c:numRef>
              <c:f>③特定事業所の現状把握!$BG$21:$BG$39</c:f>
              <c:numCache>
                <c:formatCode>[=0]#,##0;[&lt;1]0.00;#,##0</c:formatCode>
                <c:ptCount val="19"/>
                <c:pt idx="0">
                  <c:v>4.1604999999999999</c:v>
                </c:pt>
                <c:pt idx="1">
                  <c:v>5.6390000000000002</c:v>
                </c:pt>
                <c:pt idx="2">
                  <c:v>0</c:v>
                </c:pt>
                <c:pt idx="3">
                  <c:v>0</c:v>
                </c:pt>
                <c:pt idx="4">
                  <c:v>0</c:v>
                </c:pt>
                <c:pt idx="5">
                  <c:v>0</c:v>
                </c:pt>
                <c:pt idx="6">
                  <c:v>5.5570000000000004</c:v>
                </c:pt>
                <c:pt idx="7">
                  <c:v>0</c:v>
                </c:pt>
                <c:pt idx="8">
                  <c:v>0</c:v>
                </c:pt>
                <c:pt idx="9">
                  <c:v>0</c:v>
                </c:pt>
                <c:pt idx="10">
                  <c:v>3.5386000000000002</c:v>
                </c:pt>
                <c:pt idx="11">
                  <c:v>5.15</c:v>
                </c:pt>
                <c:pt idx="12">
                  <c:v>3.0209999999999999</c:v>
                </c:pt>
                <c:pt idx="13">
                  <c:v>0</c:v>
                </c:pt>
                <c:pt idx="14">
                  <c:v>0</c:v>
                </c:pt>
                <c:pt idx="15">
                  <c:v>5.0046666666666662</c:v>
                </c:pt>
                <c:pt idx="16">
                  <c:v>0</c:v>
                </c:pt>
                <c:pt idx="17">
                  <c:v>21.375615384615383</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10：飲料・たばこ・飼料製造業(N=3)</c:v>
                </c:pt>
                <c:pt idx="2">
                  <c:v>11：繊維工業(N=0)</c:v>
                </c:pt>
                <c:pt idx="3">
                  <c:v>12：木材・木製品製造業(N=0)</c:v>
                </c:pt>
                <c:pt idx="4">
                  <c:v>13：家具・装備品製造業(N=0)</c:v>
                </c:pt>
                <c:pt idx="5">
                  <c:v>15：印刷・同関連業(N=0)</c:v>
                </c:pt>
                <c:pt idx="6">
                  <c:v>18：プラスチック製品製造業(N=8)</c:v>
                </c:pt>
                <c:pt idx="7">
                  <c:v>19：ゴム製品製造業(N=0)</c:v>
                </c:pt>
                <c:pt idx="8">
                  <c:v>20：なめし革・同製品・毛皮製造業(N=0)</c:v>
                </c:pt>
                <c:pt idx="9">
                  <c:v>23：非鉄金属製造業(N=0)</c:v>
                </c:pt>
                <c:pt idx="10">
                  <c:v>24：金属製品製造業(N=5)</c:v>
                </c:pt>
                <c:pt idx="11">
                  <c:v>25：はん用機械器具製造業(N=1)</c:v>
                </c:pt>
                <c:pt idx="12">
                  <c:v>26：生産用機械器具製造業(N=1)</c:v>
                </c:pt>
                <c:pt idx="13">
                  <c:v>27：業務用機械器具製造業(N=0)</c:v>
                </c:pt>
                <c:pt idx="14">
                  <c:v>28：電子部品等製造業(N=0)</c:v>
                </c:pt>
                <c:pt idx="15">
                  <c:v>29：電気機械器具製造業(N=3)</c:v>
                </c:pt>
                <c:pt idx="16">
                  <c:v>30：情報通信機械器具製造業(N=0)</c:v>
                </c:pt>
                <c:pt idx="17">
                  <c:v>31：輸送用機械器具製造業(N=13)</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太田市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K：不動産業，物品賃貸業(N=1)</c:v>
                </c:pt>
                <c:pt idx="6">
                  <c:v>L：学術研究,専門･技術ｻｰﾋﾞｽ業(N=0)</c:v>
                </c:pt>
                <c:pt idx="7">
                  <c:v>M：宿泊業，飲食サービス業(N=0)</c:v>
                </c:pt>
                <c:pt idx="8">
                  <c:v>N：生活関連ｻｰﾋﾞｽ業,娯楽業(N=1)</c:v>
                </c:pt>
                <c:pt idx="9">
                  <c:v>O：教育，学習支援業(N=0)</c:v>
                </c:pt>
                <c:pt idx="10">
                  <c:v>P：医療，福祉(N=2)</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2.1720000000000002</c:v>
                </c:pt>
                <c:pt idx="6">
                  <c:v>0</c:v>
                </c:pt>
                <c:pt idx="7">
                  <c:v>0</c:v>
                </c:pt>
                <c:pt idx="8">
                  <c:v>2.3250000000000002</c:v>
                </c:pt>
                <c:pt idx="9">
                  <c:v>0</c:v>
                </c:pt>
                <c:pt idx="10">
                  <c:v>5.7350000000000003</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K：不動産業，物品賃貸業(N=1)</c:v>
                </c:pt>
                <c:pt idx="6">
                  <c:v>L：学術研究,専門･技術ｻｰﾋﾞｽ業(N=0)</c:v>
                </c:pt>
                <c:pt idx="7">
                  <c:v>M：宿泊業，飲食サービス業(N=0)</c:v>
                </c:pt>
                <c:pt idx="8">
                  <c:v>N：生活関連ｻｰﾋﾞｽ業,娯楽業(N=1)</c:v>
                </c:pt>
                <c:pt idx="9">
                  <c:v>O：教育，学習支援業(N=0)</c:v>
                </c:pt>
                <c:pt idx="10">
                  <c:v>P：医療，福祉(N=2)</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太田市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太田市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16：化学工業(N=3)</c:v>
                </c:pt>
                <c:pt idx="2">
                  <c:v>17：石油製品・石炭製品製造業(N=0)</c:v>
                </c:pt>
                <c:pt idx="3">
                  <c:v>21：窯業・土石製品製造業(N=0)</c:v>
                </c:pt>
                <c:pt idx="4">
                  <c:v>22：鉄鋼業(N=5)</c:v>
                </c:pt>
              </c:strCache>
            </c:strRef>
          </c:cat>
          <c:val>
            <c:numRef>
              <c:f>③特定事業所の現状把握!$BG$16:$BG$20</c:f>
              <c:numCache>
                <c:formatCode>[=0]#,##0;[&lt;1]0.00;#,##0</c:formatCode>
                <c:ptCount val="5"/>
                <c:pt idx="0">
                  <c:v>5.1479999999999997</c:v>
                </c:pt>
                <c:pt idx="1">
                  <c:v>43.101333333333336</c:v>
                </c:pt>
                <c:pt idx="2">
                  <c:v>0</c:v>
                </c:pt>
                <c:pt idx="3">
                  <c:v>0</c:v>
                </c:pt>
                <c:pt idx="4">
                  <c:v>31.058399999999999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16：化学工業(N=3)</c:v>
                </c:pt>
                <c:pt idx="2">
                  <c:v>17：石油製品・石炭製品製造業(N=0)</c:v>
                </c:pt>
                <c:pt idx="3">
                  <c:v>21：窯業・土石製品製造業(N=0)</c:v>
                </c:pt>
                <c:pt idx="4">
                  <c:v>22：鉄鋼業(N=5)</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287,824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58814.800000000789</c:v>
                </c:pt>
                <c:pt idx="1">
                  <c:v>223486.70000000138</c:v>
                </c:pt>
                <c:pt idx="2">
                  <c:v>0</c:v>
                </c:pt>
                <c:pt idx="3">
                  <c:v>187</c:v>
                </c:pt>
                <c:pt idx="4">
                  <c:v>0</c:v>
                </c:pt>
                <c:pt idx="5">
                  <c:v>5335</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404,575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70584.817776000928</c:v>
                </c:pt>
                <c:pt idx="1">
                  <c:v>295619.26729200187</c:v>
                </c:pt>
                <c:pt idx="2">
                  <c:v>0</c:v>
                </c:pt>
                <c:pt idx="3">
                  <c:v>982.87199999999996</c:v>
                </c:pt>
                <c:pt idx="4">
                  <c:v>0</c:v>
                </c:pt>
                <c:pt idx="5">
                  <c:v>37387.68</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290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太田市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137.130639984</c:v>
                </c:pt>
                <c:pt idx="1">
                  <c:v>0</c:v>
                </c:pt>
                <c:pt idx="2">
                  <c:v>0</c:v>
                </c:pt>
                <c:pt idx="3">
                  <c:v>0</c:v>
                </c:pt>
                <c:pt idx="4">
                  <c:v>24.90403633</c:v>
                </c:pt>
                <c:pt idx="5">
                  <c:v>128.04448205</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2,713,130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太田市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2713130</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5335</c:v>
                </c:pt>
                <c:pt idx="7">
                  <c:v>5335</c:v>
                </c:pt>
                <c:pt idx="8">
                  <c:v>5335</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70</c:v>
                </c:pt>
                <c:pt idx="1">
                  <c:v>70</c:v>
                </c:pt>
                <c:pt idx="2">
                  <c:v>70</c:v>
                </c:pt>
                <c:pt idx="3">
                  <c:v>187</c:v>
                </c:pt>
                <c:pt idx="4">
                  <c:v>187</c:v>
                </c:pt>
                <c:pt idx="5">
                  <c:v>187</c:v>
                </c:pt>
                <c:pt idx="6">
                  <c:v>187</c:v>
                </c:pt>
                <c:pt idx="7">
                  <c:v>187</c:v>
                </c:pt>
                <c:pt idx="8">
                  <c:v>187</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122586.5</c:v>
                </c:pt>
                <c:pt idx="1">
                  <c:v>154207.4</c:v>
                </c:pt>
                <c:pt idx="2">
                  <c:v>168292.39999999991</c:v>
                </c:pt>
                <c:pt idx="3">
                  <c:v>183433.1</c:v>
                </c:pt>
                <c:pt idx="4">
                  <c:v>196917.3999999995</c:v>
                </c:pt>
                <c:pt idx="5">
                  <c:v>206902.6000000014</c:v>
                </c:pt>
                <c:pt idx="6">
                  <c:v>212538.6000000014</c:v>
                </c:pt>
                <c:pt idx="7">
                  <c:v>219775.50000000143</c:v>
                </c:pt>
                <c:pt idx="8">
                  <c:v>223486.70000000138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32327.3</c:v>
                </c:pt>
                <c:pt idx="1">
                  <c:v>35501.199999999997</c:v>
                </c:pt>
                <c:pt idx="2">
                  <c:v>38463.1</c:v>
                </c:pt>
                <c:pt idx="3">
                  <c:v>41582.199999999997</c:v>
                </c:pt>
                <c:pt idx="4">
                  <c:v>44837.400000000132</c:v>
                </c:pt>
                <c:pt idx="5">
                  <c:v>47731.900000000292</c:v>
                </c:pt>
                <c:pt idx="6">
                  <c:v>50889.300000000403</c:v>
                </c:pt>
                <c:pt idx="7">
                  <c:v>55344.500000000582</c:v>
                </c:pt>
                <c:pt idx="8">
                  <c:v>58814.800000000789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6.950422601234274E-2</c:v>
                </c:pt>
                <c:pt idx="1">
                  <c:v>8.5313059089775684E-2</c:v>
                </c:pt>
                <c:pt idx="2">
                  <c:v>9.1191407969929042E-2</c:v>
                </c:pt>
                <c:pt idx="3">
                  <c:v>9.932552187614796E-2</c:v>
                </c:pt>
                <c:pt idx="4">
                  <c:v>0.10828408325974348</c:v>
                </c:pt>
                <c:pt idx="5">
                  <c:v>0.12564466976136354</c:v>
                </c:pt>
                <c:pt idx="6">
                  <c:v>0.14616738344038491</c:v>
                </c:pt>
                <c:pt idx="7">
                  <c:v>0.145858771495568</c:v>
                </c:pt>
                <c:pt idx="8">
                  <c:v>0.14920514575395621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1597.0340443547379</c:v>
                </c:pt>
                <c:pt idx="2">
                  <c:v>13.67239428360166</c:v>
                </c:pt>
                <c:pt idx="3">
                  <c:v>14.03048061587047</c:v>
                </c:pt>
                <c:pt idx="4">
                  <c:v>380.37980744637622</c:v>
                </c:pt>
                <c:pt idx="5">
                  <c:v>298.9695399750052</c:v>
                </c:pt>
                <c:pt idx="7">
                  <c:v>463.99000000841909</c:v>
                </c:pt>
                <c:pt idx="8">
                  <c:v>17.114383478338802</c:v>
                </c:pt>
                <c:pt idx="9">
                  <c:v>0</c:v>
                </c:pt>
                <c:pt idx="10">
                  <c:v>23.952216454279998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1624.7369192542101</c:v>
                </c:pt>
                <c:pt idx="4" formatCode="#,##0">
                  <c:v>380.37980744637622</c:v>
                </c:pt>
                <c:pt idx="5" formatCode="#,##0">
                  <c:v>298.9695399750052</c:v>
                </c:pt>
                <c:pt idx="6" formatCode="#,##0">
                  <c:v>481.10438348675791</c:v>
                </c:pt>
                <c:pt idx="10" formatCode="#,##0">
                  <c:v>23.952216454279998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7837</c:v>
                </c:pt>
                <c:pt idx="1">
                  <c:v>8451</c:v>
                </c:pt>
                <c:pt idx="2">
                  <c:v>8992</c:v>
                </c:pt>
                <c:pt idx="3">
                  <c:v>9588</c:v>
                </c:pt>
                <c:pt idx="4">
                  <c:v>10203</c:v>
                </c:pt>
                <c:pt idx="5">
                  <c:v>10731</c:v>
                </c:pt>
                <c:pt idx="6">
                  <c:v>11263</c:v>
                </c:pt>
                <c:pt idx="7">
                  <c:v>12005</c:v>
                </c:pt>
                <c:pt idx="8">
                  <c:v>12647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2711532.7358424929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404574.63706800278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3809184.4440000001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3809184.4440000001</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366204.08506800281</c:v>
                </c:pt>
                <c:pt idx="1">
                  <c:v>0</c:v>
                </c:pt>
                <c:pt idx="2">
                  <c:v>982.87199999999996</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排出量比較シート!$DN$21:$DN$50</c:f>
              <c:numCache>
                <c:formatCode>0.0%;;</c:formatCode>
                <c:ptCount val="30"/>
                <c:pt idx="0">
                  <c:v>0</c:v>
                </c:pt>
                <c:pt idx="1">
                  <c:v>0.69</c:v>
                </c:pt>
                <c:pt idx="2">
                  <c:v>0.4</c:v>
                </c:pt>
                <c:pt idx="3">
                  <c:v>0.87</c:v>
                </c:pt>
                <c:pt idx="4">
                  <c:v>0.62</c:v>
                </c:pt>
                <c:pt idx="5">
                  <c:v>0.7</c:v>
                </c:pt>
                <c:pt idx="6">
                  <c:v>0.98</c:v>
                </c:pt>
                <c:pt idx="7">
                  <c:v>0</c:v>
                </c:pt>
                <c:pt idx="8">
                  <c:v>0.96</c:v>
                </c:pt>
                <c:pt idx="9">
                  <c:v>0</c:v>
                </c:pt>
                <c:pt idx="10">
                  <c:v>0.88</c:v>
                </c:pt>
                <c:pt idx="11">
                  <c:v>0.05</c:v>
                </c:pt>
                <c:pt idx="12">
                  <c:v>0.16</c:v>
                </c:pt>
                <c:pt idx="13">
                  <c:v>0.71</c:v>
                </c:pt>
                <c:pt idx="14">
                  <c:v>0.98</c:v>
                </c:pt>
                <c:pt idx="15">
                  <c:v>0.92</c:v>
                </c:pt>
                <c:pt idx="16">
                  <c:v>0.69</c:v>
                </c:pt>
                <c:pt idx="17">
                  <c:v>0.3</c:v>
                </c:pt>
                <c:pt idx="18">
                  <c:v>0.93</c:v>
                </c:pt>
                <c:pt idx="19">
                  <c:v>0.99</c:v>
                </c:pt>
                <c:pt idx="20">
                  <c:v>0.95</c:v>
                </c:pt>
                <c:pt idx="21">
                  <c:v>0.19</c:v>
                </c:pt>
                <c:pt idx="22">
                  <c:v>0.96</c:v>
                </c:pt>
                <c:pt idx="23">
                  <c:v>0.75</c:v>
                </c:pt>
                <c:pt idx="24">
                  <c:v>0.78</c:v>
                </c:pt>
                <c:pt idx="25">
                  <c:v>0.71</c:v>
                </c:pt>
                <c:pt idx="26">
                  <c:v>0.56000000000000005</c:v>
                </c:pt>
                <c:pt idx="27">
                  <c:v>0.66</c:v>
                </c:pt>
                <c:pt idx="28">
                  <c:v>0.8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排出量比較シート!$DO$21:$DO$50</c:f>
              <c:numCache>
                <c:formatCode>0.0%;;</c:formatCode>
                <c:ptCount val="30"/>
                <c:pt idx="0">
                  <c:v>0</c:v>
                </c:pt>
                <c:pt idx="1">
                  <c:v>0</c:v>
                </c:pt>
                <c:pt idx="2">
                  <c:v>0</c:v>
                </c:pt>
                <c:pt idx="3">
                  <c:v>0</c:v>
                </c:pt>
                <c:pt idx="4">
                  <c:v>0</c:v>
                </c:pt>
                <c:pt idx="5">
                  <c:v>0.01</c:v>
                </c:pt>
                <c:pt idx="6">
                  <c:v>0</c:v>
                </c:pt>
                <c:pt idx="7">
                  <c:v>0</c:v>
                </c:pt>
                <c:pt idx="8">
                  <c:v>0.01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排出量比較シート!$DQ$21:$DQ$50</c:f>
              <c:numCache>
                <c:formatCode>0.0%;;</c:formatCode>
                <c:ptCount val="30"/>
                <c:pt idx="0">
                  <c:v>0.99</c:v>
                </c:pt>
                <c:pt idx="1">
                  <c:v>0.31</c:v>
                </c:pt>
                <c:pt idx="2">
                  <c:v>0.6</c:v>
                </c:pt>
                <c:pt idx="3">
                  <c:v>0.13</c:v>
                </c:pt>
                <c:pt idx="4">
                  <c:v>0.38</c:v>
                </c:pt>
                <c:pt idx="5">
                  <c:v>0.28999999999999998</c:v>
                </c:pt>
                <c:pt idx="6">
                  <c:v>0.02</c:v>
                </c:pt>
                <c:pt idx="7">
                  <c:v>1</c:v>
                </c:pt>
                <c:pt idx="8">
                  <c:v>0.02</c:v>
                </c:pt>
                <c:pt idx="9">
                  <c:v>1</c:v>
                </c:pt>
                <c:pt idx="10">
                  <c:v>0.12</c:v>
                </c:pt>
                <c:pt idx="11">
                  <c:v>0.95</c:v>
                </c:pt>
                <c:pt idx="12">
                  <c:v>0.84</c:v>
                </c:pt>
                <c:pt idx="13">
                  <c:v>0.28999999999999998</c:v>
                </c:pt>
                <c:pt idx="14">
                  <c:v>0.02</c:v>
                </c:pt>
                <c:pt idx="15">
                  <c:v>0.08</c:v>
                </c:pt>
                <c:pt idx="16">
                  <c:v>0.31</c:v>
                </c:pt>
                <c:pt idx="17">
                  <c:v>0.44</c:v>
                </c:pt>
                <c:pt idx="18">
                  <c:v>7.0000000000000007E-2</c:v>
                </c:pt>
                <c:pt idx="19">
                  <c:v>0.01</c:v>
                </c:pt>
                <c:pt idx="20">
                  <c:v>0.05</c:v>
                </c:pt>
                <c:pt idx="21">
                  <c:v>0.81</c:v>
                </c:pt>
                <c:pt idx="22">
                  <c:v>0.04</c:v>
                </c:pt>
                <c:pt idx="23">
                  <c:v>0.25</c:v>
                </c:pt>
                <c:pt idx="24">
                  <c:v>0.22</c:v>
                </c:pt>
                <c:pt idx="25">
                  <c:v>0.28999999999999998</c:v>
                </c:pt>
                <c:pt idx="26">
                  <c:v>0.44</c:v>
                </c:pt>
                <c:pt idx="27">
                  <c:v>0.34</c:v>
                </c:pt>
                <c:pt idx="28">
                  <c:v>0.2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排出量比較シート!$DR$21:$DR$50</c:f>
              <c:numCache>
                <c:formatCode>0.0%;;</c:formatCode>
                <c:ptCount val="30"/>
                <c:pt idx="0">
                  <c:v>0.01</c:v>
                </c:pt>
                <c:pt idx="1">
                  <c:v>0</c:v>
                </c:pt>
                <c:pt idx="2">
                  <c:v>0</c:v>
                </c:pt>
                <c:pt idx="3">
                  <c:v>0</c:v>
                </c:pt>
                <c:pt idx="4">
                  <c:v>0</c:v>
                </c:pt>
                <c:pt idx="5">
                  <c:v>0</c:v>
                </c:pt>
                <c:pt idx="6">
                  <c:v>0</c:v>
                </c:pt>
                <c:pt idx="7">
                  <c:v>0</c:v>
                </c:pt>
                <c:pt idx="8">
                  <c:v>0.01</c:v>
                </c:pt>
                <c:pt idx="9">
                  <c:v>0</c:v>
                </c:pt>
                <c:pt idx="10">
                  <c:v>0</c:v>
                </c:pt>
                <c:pt idx="11">
                  <c:v>0</c:v>
                </c:pt>
                <c:pt idx="12">
                  <c:v>0</c:v>
                </c:pt>
                <c:pt idx="13">
                  <c:v>0</c:v>
                </c:pt>
                <c:pt idx="14">
                  <c:v>0</c:v>
                </c:pt>
                <c:pt idx="15">
                  <c:v>0</c:v>
                </c:pt>
                <c:pt idx="16">
                  <c:v>0</c:v>
                </c:pt>
                <c:pt idx="17">
                  <c:v>0.26</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排出量比較シート!$DF$21:$DF$50</c:f>
              <c:numCache>
                <c:formatCode>#,##0;;</c:formatCode>
                <c:ptCount val="30"/>
                <c:pt idx="0">
                  <c:v>0</c:v>
                </c:pt>
                <c:pt idx="1">
                  <c:v>11</c:v>
                </c:pt>
                <c:pt idx="2">
                  <c:v>6</c:v>
                </c:pt>
                <c:pt idx="3">
                  <c:v>9</c:v>
                </c:pt>
                <c:pt idx="4">
                  <c:v>8</c:v>
                </c:pt>
                <c:pt idx="5">
                  <c:v>28</c:v>
                </c:pt>
                <c:pt idx="6">
                  <c:v>45</c:v>
                </c:pt>
                <c:pt idx="7">
                  <c:v>0</c:v>
                </c:pt>
                <c:pt idx="8">
                  <c:v>25</c:v>
                </c:pt>
                <c:pt idx="9">
                  <c:v>0</c:v>
                </c:pt>
                <c:pt idx="10">
                  <c:v>44</c:v>
                </c:pt>
                <c:pt idx="11">
                  <c:v>1</c:v>
                </c:pt>
                <c:pt idx="12">
                  <c:v>2</c:v>
                </c:pt>
                <c:pt idx="13">
                  <c:v>20</c:v>
                </c:pt>
                <c:pt idx="14">
                  <c:v>21</c:v>
                </c:pt>
                <c:pt idx="15">
                  <c:v>16</c:v>
                </c:pt>
                <c:pt idx="16">
                  <c:v>5</c:v>
                </c:pt>
                <c:pt idx="17">
                  <c:v>8</c:v>
                </c:pt>
                <c:pt idx="18">
                  <c:v>19</c:v>
                </c:pt>
                <c:pt idx="19">
                  <c:v>28</c:v>
                </c:pt>
                <c:pt idx="20">
                  <c:v>24</c:v>
                </c:pt>
                <c:pt idx="21">
                  <c:v>1</c:v>
                </c:pt>
                <c:pt idx="22">
                  <c:v>32</c:v>
                </c:pt>
                <c:pt idx="23">
                  <c:v>11</c:v>
                </c:pt>
                <c:pt idx="24">
                  <c:v>19</c:v>
                </c:pt>
                <c:pt idx="25">
                  <c:v>4</c:v>
                </c:pt>
                <c:pt idx="26">
                  <c:v>7</c:v>
                </c:pt>
                <c:pt idx="27">
                  <c:v>14</c:v>
                </c:pt>
                <c:pt idx="28">
                  <c:v>30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排出量比較シート!$DG$21:$DG$50</c:f>
              <c:numCache>
                <c:formatCode>#,##0;;</c:formatCode>
                <c:ptCount val="30"/>
                <c:pt idx="0">
                  <c:v>0</c:v>
                </c:pt>
                <c:pt idx="1">
                  <c:v>0</c:v>
                </c:pt>
                <c:pt idx="2">
                  <c:v>0</c:v>
                </c:pt>
                <c:pt idx="3">
                  <c:v>0</c:v>
                </c:pt>
                <c:pt idx="4">
                  <c:v>0</c:v>
                </c:pt>
                <c:pt idx="5">
                  <c:v>1</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排出量比較シート!$DI$21:$DI$50</c:f>
              <c:numCache>
                <c:formatCode>#,##0;;</c:formatCode>
                <c:ptCount val="30"/>
                <c:pt idx="0">
                  <c:v>47</c:v>
                </c:pt>
                <c:pt idx="1">
                  <c:v>6</c:v>
                </c:pt>
                <c:pt idx="2">
                  <c:v>4</c:v>
                </c:pt>
                <c:pt idx="3">
                  <c:v>7</c:v>
                </c:pt>
                <c:pt idx="4">
                  <c:v>4</c:v>
                </c:pt>
                <c:pt idx="5">
                  <c:v>16</c:v>
                </c:pt>
                <c:pt idx="6">
                  <c:v>4</c:v>
                </c:pt>
                <c:pt idx="7">
                  <c:v>3</c:v>
                </c:pt>
                <c:pt idx="8">
                  <c:v>11</c:v>
                </c:pt>
                <c:pt idx="9">
                  <c:v>12</c:v>
                </c:pt>
                <c:pt idx="10">
                  <c:v>6</c:v>
                </c:pt>
                <c:pt idx="11">
                  <c:v>5</c:v>
                </c:pt>
                <c:pt idx="12">
                  <c:v>4</c:v>
                </c:pt>
                <c:pt idx="13">
                  <c:v>6</c:v>
                </c:pt>
                <c:pt idx="14">
                  <c:v>7</c:v>
                </c:pt>
                <c:pt idx="15">
                  <c:v>6</c:v>
                </c:pt>
                <c:pt idx="16">
                  <c:v>4</c:v>
                </c:pt>
                <c:pt idx="17">
                  <c:v>10</c:v>
                </c:pt>
                <c:pt idx="18">
                  <c:v>6</c:v>
                </c:pt>
                <c:pt idx="19">
                  <c:v>4</c:v>
                </c:pt>
                <c:pt idx="20">
                  <c:v>9</c:v>
                </c:pt>
                <c:pt idx="21">
                  <c:v>8</c:v>
                </c:pt>
                <c:pt idx="22">
                  <c:v>4</c:v>
                </c:pt>
                <c:pt idx="23">
                  <c:v>4</c:v>
                </c:pt>
                <c:pt idx="24">
                  <c:v>5</c:v>
                </c:pt>
                <c:pt idx="25">
                  <c:v>4</c:v>
                </c:pt>
                <c:pt idx="26">
                  <c:v>6</c:v>
                </c:pt>
                <c:pt idx="27">
                  <c:v>11</c:v>
                </c:pt>
                <c:pt idx="28">
                  <c:v>6</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排出量比較シート!$DJ$21:$DJ$50</c:f>
              <c:numCache>
                <c:formatCode>#,##0;;</c:formatCode>
                <c:ptCount val="30"/>
                <c:pt idx="0">
                  <c:v>5</c:v>
                </c:pt>
                <c:pt idx="1">
                  <c:v>0</c:v>
                </c:pt>
                <c:pt idx="2">
                  <c:v>0</c:v>
                </c:pt>
                <c:pt idx="3">
                  <c:v>0</c:v>
                </c:pt>
                <c:pt idx="4">
                  <c:v>0</c:v>
                </c:pt>
                <c:pt idx="5">
                  <c:v>0</c:v>
                </c:pt>
                <c:pt idx="6">
                  <c:v>0</c:v>
                </c:pt>
                <c:pt idx="7">
                  <c:v>0</c:v>
                </c:pt>
                <c:pt idx="8">
                  <c:v>2</c:v>
                </c:pt>
                <c:pt idx="9">
                  <c:v>0</c:v>
                </c:pt>
                <c:pt idx="10">
                  <c:v>0</c:v>
                </c:pt>
                <c:pt idx="11">
                  <c:v>0</c:v>
                </c:pt>
                <c:pt idx="12">
                  <c:v>0</c:v>
                </c:pt>
                <c:pt idx="13">
                  <c:v>0</c:v>
                </c:pt>
                <c:pt idx="14">
                  <c:v>0</c:v>
                </c:pt>
                <c:pt idx="15">
                  <c:v>0</c:v>
                </c:pt>
                <c:pt idx="16">
                  <c:v>0</c:v>
                </c:pt>
                <c:pt idx="17">
                  <c:v>1</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排出量比較シート!$DL$21:$DL$50</c:f>
              <c:numCache>
                <c:formatCode>#,##0;;</c:formatCode>
                <c:ptCount val="30"/>
                <c:pt idx="0">
                  <c:v>52</c:v>
                </c:pt>
                <c:pt idx="1">
                  <c:v>17</c:v>
                </c:pt>
                <c:pt idx="2">
                  <c:v>10</c:v>
                </c:pt>
                <c:pt idx="3">
                  <c:v>16</c:v>
                </c:pt>
                <c:pt idx="4">
                  <c:v>12</c:v>
                </c:pt>
                <c:pt idx="5">
                  <c:v>45</c:v>
                </c:pt>
                <c:pt idx="6">
                  <c:v>49</c:v>
                </c:pt>
                <c:pt idx="7">
                  <c:v>3</c:v>
                </c:pt>
                <c:pt idx="8">
                  <c:v>39</c:v>
                </c:pt>
                <c:pt idx="9">
                  <c:v>12</c:v>
                </c:pt>
                <c:pt idx="10">
                  <c:v>50</c:v>
                </c:pt>
                <c:pt idx="11">
                  <c:v>6</c:v>
                </c:pt>
                <c:pt idx="12">
                  <c:v>6</c:v>
                </c:pt>
                <c:pt idx="13">
                  <c:v>26</c:v>
                </c:pt>
                <c:pt idx="14">
                  <c:v>28</c:v>
                </c:pt>
                <c:pt idx="15">
                  <c:v>22</c:v>
                </c:pt>
                <c:pt idx="16">
                  <c:v>9</c:v>
                </c:pt>
                <c:pt idx="17">
                  <c:v>19</c:v>
                </c:pt>
                <c:pt idx="18">
                  <c:v>25</c:v>
                </c:pt>
                <c:pt idx="19">
                  <c:v>32</c:v>
                </c:pt>
                <c:pt idx="20">
                  <c:v>33</c:v>
                </c:pt>
                <c:pt idx="21">
                  <c:v>9</c:v>
                </c:pt>
                <c:pt idx="22">
                  <c:v>36</c:v>
                </c:pt>
                <c:pt idx="23">
                  <c:v>15</c:v>
                </c:pt>
                <c:pt idx="24">
                  <c:v>24</c:v>
                </c:pt>
                <c:pt idx="25">
                  <c:v>8</c:v>
                </c:pt>
                <c:pt idx="26">
                  <c:v>13</c:v>
                </c:pt>
                <c:pt idx="27">
                  <c:v>25</c:v>
                </c:pt>
                <c:pt idx="28">
                  <c:v>36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排出量比較シート!$CX$21:$CX$50</c:f>
              <c:numCache>
                <c:formatCode>[=0]#;[&lt;1]0.00;#,##0</c:formatCode>
                <c:ptCount val="30"/>
                <c:pt idx="0">
                  <c:v>0</c:v>
                </c:pt>
                <c:pt idx="1">
                  <c:v>146.375</c:v>
                </c:pt>
                <c:pt idx="2">
                  <c:v>29.465</c:v>
                </c:pt>
                <c:pt idx="3">
                  <c:v>380.85199999999998</c:v>
                </c:pt>
                <c:pt idx="4">
                  <c:v>43.323999999999998</c:v>
                </c:pt>
                <c:pt idx="5">
                  <c:v>279.62</c:v>
                </c:pt>
                <c:pt idx="6">
                  <c:v>678.19899999999996</c:v>
                </c:pt>
                <c:pt idx="7">
                  <c:v>0</c:v>
                </c:pt>
                <c:pt idx="8">
                  <c:v>3554.3939999999998</c:v>
                </c:pt>
                <c:pt idx="9">
                  <c:v>0</c:v>
                </c:pt>
                <c:pt idx="10">
                  <c:v>356.24900000000002</c:v>
                </c:pt>
                <c:pt idx="11">
                  <c:v>2.8119999999999998</c:v>
                </c:pt>
                <c:pt idx="12">
                  <c:v>10.134</c:v>
                </c:pt>
                <c:pt idx="13">
                  <c:v>121.215</c:v>
                </c:pt>
                <c:pt idx="14">
                  <c:v>2333.1329999999998</c:v>
                </c:pt>
                <c:pt idx="15">
                  <c:v>186.601</c:v>
                </c:pt>
                <c:pt idx="16">
                  <c:v>57.662999999999997</c:v>
                </c:pt>
                <c:pt idx="17">
                  <c:v>60.097000000000001</c:v>
                </c:pt>
                <c:pt idx="18">
                  <c:v>398.399</c:v>
                </c:pt>
                <c:pt idx="19">
                  <c:v>1651.7280000000001</c:v>
                </c:pt>
                <c:pt idx="20">
                  <c:v>1530.6189999999999</c:v>
                </c:pt>
                <c:pt idx="21">
                  <c:v>17.379000000000001</c:v>
                </c:pt>
                <c:pt idx="22">
                  <c:v>491.291</c:v>
                </c:pt>
                <c:pt idx="23">
                  <c:v>196.744</c:v>
                </c:pt>
                <c:pt idx="24">
                  <c:v>180.14699999999999</c:v>
                </c:pt>
                <c:pt idx="25">
                  <c:v>65.135999999999996</c:v>
                </c:pt>
                <c:pt idx="26">
                  <c:v>69.393000000000001</c:v>
                </c:pt>
                <c:pt idx="27">
                  <c:v>149.14400000000001</c:v>
                </c:pt>
                <c:pt idx="28">
                  <c:v>264.18700000000001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排出量比較シート!$CY$21:$CY$50</c:f>
              <c:numCache>
                <c:formatCode>[=0]#;[&lt;1]0.00;#,##0</c:formatCode>
                <c:ptCount val="30"/>
                <c:pt idx="0">
                  <c:v>0</c:v>
                </c:pt>
                <c:pt idx="1">
                  <c:v>0</c:v>
                </c:pt>
                <c:pt idx="2">
                  <c:v>0</c:v>
                </c:pt>
                <c:pt idx="3">
                  <c:v>0</c:v>
                </c:pt>
                <c:pt idx="4">
                  <c:v>0</c:v>
                </c:pt>
                <c:pt idx="5">
                  <c:v>4.2119999999999997</c:v>
                </c:pt>
                <c:pt idx="6">
                  <c:v>0</c:v>
                </c:pt>
                <c:pt idx="7">
                  <c:v>0</c:v>
                </c:pt>
                <c:pt idx="8">
                  <c:v>33.051000000000002</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排出量比較シート!$DA$21:$DA$50</c:f>
              <c:numCache>
                <c:formatCode>[=0]#;[&lt;1]0.00;#,##0</c:formatCode>
                <c:ptCount val="30"/>
                <c:pt idx="0">
                  <c:v>357.56</c:v>
                </c:pt>
                <c:pt idx="1">
                  <c:v>64.518999999999991</c:v>
                </c:pt>
                <c:pt idx="2">
                  <c:v>44.75</c:v>
                </c:pt>
                <c:pt idx="3">
                  <c:v>57.575000000000003</c:v>
                </c:pt>
                <c:pt idx="4">
                  <c:v>26.823</c:v>
                </c:pt>
                <c:pt idx="5">
                  <c:v>115.52199999999999</c:v>
                </c:pt>
                <c:pt idx="6">
                  <c:v>15.967000000000001</c:v>
                </c:pt>
                <c:pt idx="7">
                  <c:v>29.54</c:v>
                </c:pt>
                <c:pt idx="8">
                  <c:v>85.521000000000001</c:v>
                </c:pt>
                <c:pt idx="9">
                  <c:v>54.887999999999998</c:v>
                </c:pt>
                <c:pt idx="10">
                  <c:v>48.168999999999997</c:v>
                </c:pt>
                <c:pt idx="11">
                  <c:v>55.849999999999994</c:v>
                </c:pt>
                <c:pt idx="12">
                  <c:v>54.147999999999996</c:v>
                </c:pt>
                <c:pt idx="13">
                  <c:v>49.387</c:v>
                </c:pt>
                <c:pt idx="14">
                  <c:v>54.806000000000004</c:v>
                </c:pt>
                <c:pt idx="15">
                  <c:v>16.013999999999999</c:v>
                </c:pt>
                <c:pt idx="16">
                  <c:v>26.438000000000002</c:v>
                </c:pt>
                <c:pt idx="17">
                  <c:v>86.426999999999992</c:v>
                </c:pt>
                <c:pt idx="18">
                  <c:v>28.728999999999999</c:v>
                </c:pt>
                <c:pt idx="19">
                  <c:v>15.196000000000002</c:v>
                </c:pt>
                <c:pt idx="20">
                  <c:v>86.516999999999996</c:v>
                </c:pt>
                <c:pt idx="21">
                  <c:v>74.597999999999999</c:v>
                </c:pt>
                <c:pt idx="22">
                  <c:v>19.417000000000002</c:v>
                </c:pt>
                <c:pt idx="23">
                  <c:v>64.646000000000001</c:v>
                </c:pt>
                <c:pt idx="24">
                  <c:v>49.825000000000003</c:v>
                </c:pt>
                <c:pt idx="25">
                  <c:v>26.290999999999997</c:v>
                </c:pt>
                <c:pt idx="26">
                  <c:v>53.914999999999999</c:v>
                </c:pt>
                <c:pt idx="27">
                  <c:v>75.457999999999998</c:v>
                </c:pt>
                <c:pt idx="28">
                  <c:v>67.548000000000002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排出量比較シート!$DB$21:$DB$50</c:f>
              <c:numCache>
                <c:formatCode>[=0]#;[&lt;1]0.00;#,##0</c:formatCode>
                <c:ptCount val="30"/>
                <c:pt idx="0">
                  <c:v>3.9910000000000001</c:v>
                </c:pt>
                <c:pt idx="1">
                  <c:v>0</c:v>
                </c:pt>
                <c:pt idx="2">
                  <c:v>0</c:v>
                </c:pt>
                <c:pt idx="3">
                  <c:v>0</c:v>
                </c:pt>
                <c:pt idx="4">
                  <c:v>0</c:v>
                </c:pt>
                <c:pt idx="5">
                  <c:v>0</c:v>
                </c:pt>
                <c:pt idx="6">
                  <c:v>0</c:v>
                </c:pt>
                <c:pt idx="7">
                  <c:v>0</c:v>
                </c:pt>
                <c:pt idx="8">
                  <c:v>27.972000000000001</c:v>
                </c:pt>
                <c:pt idx="9">
                  <c:v>0</c:v>
                </c:pt>
                <c:pt idx="10">
                  <c:v>0</c:v>
                </c:pt>
                <c:pt idx="11">
                  <c:v>0</c:v>
                </c:pt>
                <c:pt idx="12">
                  <c:v>0</c:v>
                </c:pt>
                <c:pt idx="13">
                  <c:v>0</c:v>
                </c:pt>
                <c:pt idx="14">
                  <c:v>0</c:v>
                </c:pt>
                <c:pt idx="15">
                  <c:v>0</c:v>
                </c:pt>
                <c:pt idx="16">
                  <c:v>0</c:v>
                </c:pt>
                <c:pt idx="17">
                  <c:v>51.761000000000003</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排出量比較シート!$DD$21:$DD$50</c:f>
              <c:numCache>
                <c:formatCode>[=0]#;[&lt;1]0.00;#,##0</c:formatCode>
                <c:ptCount val="30"/>
                <c:pt idx="0">
                  <c:v>361.55099999999999</c:v>
                </c:pt>
                <c:pt idx="1">
                  <c:v>210.89400000000001</c:v>
                </c:pt>
                <c:pt idx="2">
                  <c:v>74.215000000000003</c:v>
                </c:pt>
                <c:pt idx="3">
                  <c:v>438.42699999999996</c:v>
                </c:pt>
                <c:pt idx="4">
                  <c:v>70.146999999999991</c:v>
                </c:pt>
                <c:pt idx="5">
                  <c:v>399.35399999999998</c:v>
                </c:pt>
                <c:pt idx="6">
                  <c:v>694.16599999999994</c:v>
                </c:pt>
                <c:pt idx="7">
                  <c:v>29.54</c:v>
                </c:pt>
                <c:pt idx="8">
                  <c:v>3700.9380000000001</c:v>
                </c:pt>
                <c:pt idx="9">
                  <c:v>54.887999999999998</c:v>
                </c:pt>
                <c:pt idx="10">
                  <c:v>404.41800000000001</c:v>
                </c:pt>
                <c:pt idx="11">
                  <c:v>58.661999999999992</c:v>
                </c:pt>
                <c:pt idx="12">
                  <c:v>64.281999999999996</c:v>
                </c:pt>
                <c:pt idx="13">
                  <c:v>170.602</c:v>
                </c:pt>
                <c:pt idx="14">
                  <c:v>2387.9389999999999</c:v>
                </c:pt>
                <c:pt idx="15">
                  <c:v>202.61500000000001</c:v>
                </c:pt>
                <c:pt idx="16">
                  <c:v>84.100999999999999</c:v>
                </c:pt>
                <c:pt idx="17">
                  <c:v>198.285</c:v>
                </c:pt>
                <c:pt idx="18">
                  <c:v>427.12799999999999</c:v>
                </c:pt>
                <c:pt idx="19">
                  <c:v>1666.924</c:v>
                </c:pt>
                <c:pt idx="20">
                  <c:v>1617.136</c:v>
                </c:pt>
                <c:pt idx="21">
                  <c:v>91.977000000000004</c:v>
                </c:pt>
                <c:pt idx="22">
                  <c:v>510.70799999999997</c:v>
                </c:pt>
                <c:pt idx="23">
                  <c:v>261.39</c:v>
                </c:pt>
                <c:pt idx="24">
                  <c:v>229.97199999999998</c:v>
                </c:pt>
                <c:pt idx="25">
                  <c:v>91.426999999999992</c:v>
                </c:pt>
                <c:pt idx="26">
                  <c:v>123.30799999999999</c:v>
                </c:pt>
                <c:pt idx="27">
                  <c:v>224.602</c:v>
                </c:pt>
                <c:pt idx="28">
                  <c:v>331.73500000000001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排出量比較シート!$CU$21:$CU$50</c:f>
              <c:numCache>
                <c:formatCode>\(0%\);;</c:formatCode>
                <c:ptCount val="30"/>
                <c:pt idx="0">
                  <c:v>0.19046497747578556</c:v>
                </c:pt>
                <c:pt idx="1">
                  <c:v>0.29065159257940498</c:v>
                </c:pt>
                <c:pt idx="2">
                  <c:v>0.2959615712161674</c:v>
                </c:pt>
                <c:pt idx="3">
                  <c:v>0.18073988026531454</c:v>
                </c:pt>
                <c:pt idx="4">
                  <c:v>0.16665092422397607</c:v>
                </c:pt>
                <c:pt idx="5">
                  <c:v>0.23447946439222592</c:v>
                </c:pt>
                <c:pt idx="6">
                  <c:v>5.3752854131390373E-2</c:v>
                </c:pt>
                <c:pt idx="7">
                  <c:v>0.13105334095463211</c:v>
                </c:pt>
                <c:pt idx="8">
                  <c:v>0.225379192778243</c:v>
                </c:pt>
                <c:pt idx="9">
                  <c:v>7.7563549607370857E-2</c:v>
                </c:pt>
                <c:pt idx="10">
                  <c:v>0.19387969287545503</c:v>
                </c:pt>
                <c:pt idx="11">
                  <c:v>0.29374299672306459</c:v>
                </c:pt>
                <c:pt idx="12">
                  <c:v>0.34397269505941741</c:v>
                </c:pt>
                <c:pt idx="13">
                  <c:v>0.21331112161472643</c:v>
                </c:pt>
                <c:pt idx="14">
                  <c:v>0.16750708470139547</c:v>
                </c:pt>
                <c:pt idx="15">
                  <c:v>9.407785501708911E-2</c:v>
                </c:pt>
                <c:pt idx="16">
                  <c:v>0.14699299627167051</c:v>
                </c:pt>
                <c:pt idx="17">
                  <c:v>0.20322185039506419</c:v>
                </c:pt>
                <c:pt idx="18">
                  <c:v>0.11826239294266618</c:v>
                </c:pt>
                <c:pt idx="19">
                  <c:v>5.3789797230469671E-2</c:v>
                </c:pt>
                <c:pt idx="20">
                  <c:v>0.26737250226312592</c:v>
                </c:pt>
                <c:pt idx="21">
                  <c:v>0.41470409661242907</c:v>
                </c:pt>
                <c:pt idx="22">
                  <c:v>8.7546479906895541E-2</c:v>
                </c:pt>
                <c:pt idx="23">
                  <c:v>0.39961158319027418</c:v>
                </c:pt>
                <c:pt idx="24">
                  <c:v>0.16588473123283123</c:v>
                </c:pt>
                <c:pt idx="25">
                  <c:v>0.17151700358308736</c:v>
                </c:pt>
                <c:pt idx="26">
                  <c:v>0.153970072007106</c:v>
                </c:pt>
                <c:pt idx="27">
                  <c:v>0.26536986362366283</c:v>
                </c:pt>
                <c:pt idx="28">
                  <c:v>0.33802020463482452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排出量比較シート!$CM$21:$CM$50</c:f>
              <c:numCache>
                <c:formatCode>\(0%\);;</c:formatCode>
                <c:ptCount val="30"/>
                <c:pt idx="0">
                  <c:v>0</c:v>
                </c:pt>
                <c:pt idx="1">
                  <c:v>0.58059547706629588</c:v>
                </c:pt>
                <c:pt idx="2">
                  <c:v>0.22083586717492829</c:v>
                </c:pt>
                <c:pt idx="3">
                  <c:v>1</c:v>
                </c:pt>
                <c:pt idx="4">
                  <c:v>0.45794756222790839</c:v>
                </c:pt>
                <c:pt idx="5">
                  <c:v>0.2930485170191553</c:v>
                </c:pt>
                <c:pt idx="6">
                  <c:v>0.58850497618825359</c:v>
                </c:pt>
                <c:pt idx="7">
                  <c:v>0</c:v>
                </c:pt>
                <c:pt idx="8">
                  <c:v>1</c:v>
                </c:pt>
                <c:pt idx="9">
                  <c:v>0</c:v>
                </c:pt>
                <c:pt idx="10">
                  <c:v>0.63741833358104272</c:v>
                </c:pt>
                <c:pt idx="11">
                  <c:v>1.5653780776538333E-2</c:v>
                </c:pt>
                <c:pt idx="12">
                  <c:v>0.37814824103005623</c:v>
                </c:pt>
                <c:pt idx="13">
                  <c:v>0.14654442839224802</c:v>
                </c:pt>
                <c:pt idx="14">
                  <c:v>0.82184323623226441</c:v>
                </c:pt>
                <c:pt idx="15">
                  <c:v>0.16431004423216924</c:v>
                </c:pt>
                <c:pt idx="16">
                  <c:v>0.86232537732742709</c:v>
                </c:pt>
                <c:pt idx="17">
                  <c:v>0.30400427207436376</c:v>
                </c:pt>
                <c:pt idx="18">
                  <c:v>0.25069463590730851</c:v>
                </c:pt>
                <c:pt idx="19">
                  <c:v>1</c:v>
                </c:pt>
                <c:pt idx="20">
                  <c:v>0.45865932712739288</c:v>
                </c:pt>
                <c:pt idx="21">
                  <c:v>0.60740970533698324</c:v>
                </c:pt>
                <c:pt idx="22">
                  <c:v>0.29461545701671121</c:v>
                </c:pt>
                <c:pt idx="23">
                  <c:v>1</c:v>
                </c:pt>
                <c:pt idx="24">
                  <c:v>0.51803464997827064</c:v>
                </c:pt>
                <c:pt idx="25">
                  <c:v>0.86655493940565109</c:v>
                </c:pt>
                <c:pt idx="26">
                  <c:v>6.3561604128945626E-2</c:v>
                </c:pt>
                <c:pt idx="27">
                  <c:v>0.19281861854227683</c:v>
                </c:pt>
                <c:pt idx="28">
                  <c:v>0.47250283447871111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排出量比較シート!$BV$21:$BV$50</c:f>
              <c:numCache>
                <c:formatCode>0%</c:formatCode>
                <c:ptCount val="30"/>
                <c:pt idx="0">
                  <c:v>2.8655389816019439E-2</c:v>
                </c:pt>
                <c:pt idx="1">
                  <c:v>0.2525480368789082</c:v>
                </c:pt>
                <c:pt idx="2">
                  <c:v>0.19955347452061928</c:v>
                </c:pt>
                <c:pt idx="3">
                  <c:v>0.16646496148443982</c:v>
                </c:pt>
                <c:pt idx="4">
                  <c:v>0.13566108365725443</c:v>
                </c:pt>
                <c:pt idx="5">
                  <c:v>0.47028563216551328</c:v>
                </c:pt>
                <c:pt idx="6">
                  <c:v>0.53200732529481787</c:v>
                </c:pt>
                <c:pt idx="7">
                  <c:v>8.0520784031563167E-2</c:v>
                </c:pt>
                <c:pt idx="8">
                  <c:v>0.46532864519412409</c:v>
                </c:pt>
                <c:pt idx="9">
                  <c:v>7.307926957194899E-2</c:v>
                </c:pt>
                <c:pt idx="10">
                  <c:v>0.37321371820637911</c:v>
                </c:pt>
                <c:pt idx="11">
                  <c:v>0.23708671323738467</c:v>
                </c:pt>
                <c:pt idx="12">
                  <c:v>4.8570736774687782E-2</c:v>
                </c:pt>
                <c:pt idx="13">
                  <c:v>0.55381293677468801</c:v>
                </c:pt>
                <c:pt idx="14">
                  <c:v>0.73606919843352625</c:v>
                </c:pt>
                <c:pt idx="15">
                  <c:v>0.68184119478039273</c:v>
                </c:pt>
                <c:pt idx="16">
                  <c:v>0.11012176731777423</c:v>
                </c:pt>
                <c:pt idx="17">
                  <c:v>0.1504631770382964</c:v>
                </c:pt>
                <c:pt idx="18">
                  <c:v>0.65096653602852805</c:v>
                </c:pt>
                <c:pt idx="19">
                  <c:v>0.33313176599198674</c:v>
                </c:pt>
                <c:pt idx="20">
                  <c:v>0.7848013946236021</c:v>
                </c:pt>
                <c:pt idx="21">
                  <c:v>5.1639555474213145E-2</c:v>
                </c:pt>
                <c:pt idx="22">
                  <c:v>0.69713058155496832</c:v>
                </c:pt>
                <c:pt idx="23">
                  <c:v>0.19857280985222647</c:v>
                </c:pt>
                <c:pt idx="24">
                  <c:v>0.28646975938509162</c:v>
                </c:pt>
                <c:pt idx="25">
                  <c:v>0.12961319334918794</c:v>
                </c:pt>
                <c:pt idx="26">
                  <c:v>0.51481475191131432</c:v>
                </c:pt>
                <c:pt idx="27">
                  <c:v>0.50895194786238829</c:v>
                </c:pt>
                <c:pt idx="28">
                  <c:v>0.43284309421402117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排出量比較シート!$BZ$21:$BZ$50</c:f>
              <c:numCache>
                <c:formatCode>0%</c:formatCode>
                <c:ptCount val="30"/>
                <c:pt idx="0">
                  <c:v>0.7687939369250838</c:v>
                </c:pt>
                <c:pt idx="1">
                  <c:v>0.22236460416779116</c:v>
                </c:pt>
                <c:pt idx="2">
                  <c:v>0.22614145120142745</c:v>
                </c:pt>
                <c:pt idx="3">
                  <c:v>0.27695578472477611</c:v>
                </c:pt>
                <c:pt idx="4">
                  <c:v>0.23080335061910251</c:v>
                </c:pt>
                <c:pt idx="5">
                  <c:v>0.23922125636931316</c:v>
                </c:pt>
                <c:pt idx="6">
                  <c:v>0.13712997688088502</c:v>
                </c:pt>
                <c:pt idx="7">
                  <c:v>0.32751427167678987</c:v>
                </c:pt>
                <c:pt idx="8">
                  <c:v>0.14349930527269517</c:v>
                </c:pt>
                <c:pt idx="9">
                  <c:v>0.57830595334741008</c:v>
                </c:pt>
                <c:pt idx="10">
                  <c:v>0.16590665326112097</c:v>
                </c:pt>
                <c:pt idx="11">
                  <c:v>0.25093821442659259</c:v>
                </c:pt>
                <c:pt idx="12">
                  <c:v>0.28530824814547878</c:v>
                </c:pt>
                <c:pt idx="13">
                  <c:v>0.15501552247624431</c:v>
                </c:pt>
                <c:pt idx="14">
                  <c:v>8.4832655064888532E-2</c:v>
                </c:pt>
                <c:pt idx="15">
                  <c:v>0.10219880071683436</c:v>
                </c:pt>
                <c:pt idx="16">
                  <c:v>0.29619591323765732</c:v>
                </c:pt>
                <c:pt idx="17">
                  <c:v>0.32369512471618389</c:v>
                </c:pt>
                <c:pt idx="18">
                  <c:v>9.9508301269601751E-2</c:v>
                </c:pt>
                <c:pt idx="19">
                  <c:v>0.2234426879840247</c:v>
                </c:pt>
                <c:pt idx="20">
                  <c:v>7.6097012467681802E-2</c:v>
                </c:pt>
                <c:pt idx="21">
                  <c:v>0.3246596359215414</c:v>
                </c:pt>
                <c:pt idx="22">
                  <c:v>9.2720186564903315E-2</c:v>
                </c:pt>
                <c:pt idx="23">
                  <c:v>0.2132266969381762</c:v>
                </c:pt>
                <c:pt idx="24">
                  <c:v>0.24742948576417048</c:v>
                </c:pt>
                <c:pt idx="25">
                  <c:v>0.26431642522428073</c:v>
                </c:pt>
                <c:pt idx="26">
                  <c:v>0.16512143928485307</c:v>
                </c:pt>
                <c:pt idx="27">
                  <c:v>0.18709994083067058</c:v>
                </c:pt>
                <c:pt idx="28">
                  <c:v>0.15470106455022542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排出量比較シート!$CA$21:$CA$50</c:f>
              <c:numCache>
                <c:formatCode>0%</c:formatCode>
                <c:ptCount val="30"/>
                <c:pt idx="0">
                  <c:v>0.13193606975536229</c:v>
                </c:pt>
                <c:pt idx="1">
                  <c:v>0.26323063726771773</c:v>
                </c:pt>
                <c:pt idx="2">
                  <c:v>0.28535867512278124</c:v>
                </c:pt>
                <c:pt idx="3">
                  <c:v>0.20415255325421303</c:v>
                </c:pt>
                <c:pt idx="4">
                  <c:v>0.3118864437807688</c:v>
                </c:pt>
                <c:pt idx="5">
                  <c:v>0.12768334305000606</c:v>
                </c:pt>
                <c:pt idx="6">
                  <c:v>0.13011354866214045</c:v>
                </c:pt>
                <c:pt idx="7">
                  <c:v>0.3932350034106194</c:v>
                </c:pt>
                <c:pt idx="8">
                  <c:v>0.19077614233442369</c:v>
                </c:pt>
                <c:pt idx="9">
                  <c:v>0.23456398018394781</c:v>
                </c:pt>
                <c:pt idx="10">
                  <c:v>0.17713059623622718</c:v>
                </c:pt>
                <c:pt idx="11">
                  <c:v>0.28661004797640194</c:v>
                </c:pt>
                <c:pt idx="12">
                  <c:v>0.42056378349501317</c:v>
                </c:pt>
                <c:pt idx="13">
                  <c:v>0.15051768232738227</c:v>
                </c:pt>
                <c:pt idx="14">
                  <c:v>8.110377721271006E-2</c:v>
                </c:pt>
                <c:pt idx="15">
                  <c:v>9.9950672656041767E-2</c:v>
                </c:pt>
                <c:pt idx="16">
                  <c:v>0.35849892939550954</c:v>
                </c:pt>
                <c:pt idx="17">
                  <c:v>0.25460975775515871</c:v>
                </c:pt>
                <c:pt idx="18">
                  <c:v>0.10586435212155054</c:v>
                </c:pt>
                <c:pt idx="19">
                  <c:v>0.17355434781167742</c:v>
                </c:pt>
                <c:pt idx="20">
                  <c:v>6.0429709815199933E-2</c:v>
                </c:pt>
                <c:pt idx="21">
                  <c:v>0.40118323471433792</c:v>
                </c:pt>
                <c:pt idx="22">
                  <c:v>8.2282142459890337E-2</c:v>
                </c:pt>
                <c:pt idx="23">
                  <c:v>0.22771370722342554</c:v>
                </c:pt>
                <c:pt idx="24">
                  <c:v>0.20706699842065943</c:v>
                </c:pt>
                <c:pt idx="25">
                  <c:v>0.36562195296668309</c:v>
                </c:pt>
                <c:pt idx="26">
                  <c:v>0.15169954806743211</c:v>
                </c:pt>
                <c:pt idx="27">
                  <c:v>0.1446322284973876</c:v>
                </c:pt>
                <c:pt idx="28">
                  <c:v>0.15694174813648065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排出量比較シート!$CB$21:$CB$50</c:f>
              <c:numCache>
                <c:formatCode>0%</c:formatCode>
                <c:ptCount val="30"/>
                <c:pt idx="0">
                  <c:v>5.0116333068182556E-2</c:v>
                </c:pt>
                <c:pt idx="1">
                  <c:v>0.23297094328832585</c:v>
                </c:pt>
                <c:pt idx="2">
                  <c:v>0.25244301317840034</c:v>
                </c:pt>
                <c:pt idx="3">
                  <c:v>0.32825771990496905</c:v>
                </c:pt>
                <c:pt idx="4">
                  <c:v>0.29189718831716466</c:v>
                </c:pt>
                <c:pt idx="5">
                  <c:v>0.1501044412303395</c:v>
                </c:pt>
                <c:pt idx="6">
                  <c:v>0.18791798986404923</c:v>
                </c:pt>
                <c:pt idx="7">
                  <c:v>0.15446606034604402</c:v>
                </c:pt>
                <c:pt idx="8">
                  <c:v>0.18583201162374094</c:v>
                </c:pt>
                <c:pt idx="9">
                  <c:v>8.4081401793579591E-2</c:v>
                </c:pt>
                <c:pt idx="10">
                  <c:v>0.26421425810865173</c:v>
                </c:pt>
                <c:pt idx="11">
                  <c:v>0.20244712830548953</c:v>
                </c:pt>
                <c:pt idx="12">
                  <c:v>0.21613520406687053</c:v>
                </c:pt>
                <c:pt idx="13">
                  <c:v>0.12532288342727116</c:v>
                </c:pt>
                <c:pt idx="14">
                  <c:v>8.9892111063429397E-2</c:v>
                </c:pt>
                <c:pt idx="15">
                  <c:v>0.10286835581688916</c:v>
                </c:pt>
                <c:pt idx="16">
                  <c:v>0.21573135751520209</c:v>
                </c:pt>
                <c:pt idx="17">
                  <c:v>0.25375905570066493</c:v>
                </c:pt>
                <c:pt idx="18">
                  <c:v>0.13692536552622717</c:v>
                </c:pt>
                <c:pt idx="19">
                  <c:v>0.24509047075866403</c:v>
                </c:pt>
                <c:pt idx="20">
                  <c:v>7.5191426725635502E-2</c:v>
                </c:pt>
                <c:pt idx="21">
                  <c:v>0.1969779218060598</c:v>
                </c:pt>
                <c:pt idx="22">
                  <c:v>0.11608982956922963</c:v>
                </c:pt>
                <c:pt idx="23">
                  <c:v>0.31632692457108702</c:v>
                </c:pt>
                <c:pt idx="24">
                  <c:v>0.24784372607516392</c:v>
                </c:pt>
                <c:pt idx="25">
                  <c:v>0.22732521359439162</c:v>
                </c:pt>
                <c:pt idx="26">
                  <c:v>0.15435153672872926</c:v>
                </c:pt>
                <c:pt idx="27">
                  <c:v>0.15292269149863599</c:v>
                </c:pt>
                <c:pt idx="28">
                  <c:v>0.23490210865302735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排出量比較シート!$CH$21:$CH$50</c:f>
              <c:numCache>
                <c:formatCode>0%</c:formatCode>
                <c:ptCount val="30"/>
                <c:pt idx="0">
                  <c:v>2.049827043535191E-2</c:v>
                </c:pt>
                <c:pt idx="1">
                  <c:v>2.888577839725702E-2</c:v>
                </c:pt>
                <c:pt idx="2">
                  <c:v>3.6503385976771614E-2</c:v>
                </c:pt>
                <c:pt idx="3">
                  <c:v>2.4168980631602058E-2</c:v>
                </c:pt>
                <c:pt idx="4">
                  <c:v>2.975193362570961E-2</c:v>
                </c:pt>
                <c:pt idx="5">
                  <c:v>1.2705327184828119E-2</c:v>
                </c:pt>
                <c:pt idx="6">
                  <c:v>1.2831159298107337E-2</c:v>
                </c:pt>
                <c:pt idx="7">
                  <c:v>4.4263880534983681E-2</c:v>
                </c:pt>
                <c:pt idx="8">
                  <c:v>1.456389557501599E-2</c:v>
                </c:pt>
                <c:pt idx="9">
                  <c:v>2.996939510311359E-2</c:v>
                </c:pt>
                <c:pt idx="10">
                  <c:v>1.9534774187620941E-2</c:v>
                </c:pt>
                <c:pt idx="11">
                  <c:v>2.2917896054131377E-2</c:v>
                </c:pt>
                <c:pt idx="12">
                  <c:v>2.9422027517949794E-2</c:v>
                </c:pt>
                <c:pt idx="13">
                  <c:v>1.5330974994414289E-2</c:v>
                </c:pt>
                <c:pt idx="14">
                  <c:v>8.1022582254458644E-3</c:v>
                </c:pt>
                <c:pt idx="15">
                  <c:v>1.3140976029841971E-2</c:v>
                </c:pt>
                <c:pt idx="16">
                  <c:v>1.9452032533856786E-2</c:v>
                </c:pt>
                <c:pt idx="17">
                  <c:v>1.7472884789696153E-2</c:v>
                </c:pt>
                <c:pt idx="18">
                  <c:v>6.7354450540925643E-3</c:v>
                </c:pt>
                <c:pt idx="19">
                  <c:v>2.4780727453647053E-2</c:v>
                </c:pt>
                <c:pt idx="20">
                  <c:v>3.4804563678805748E-3</c:v>
                </c:pt>
                <c:pt idx="21">
                  <c:v>2.5539652083847675E-2</c:v>
                </c:pt>
                <c:pt idx="22">
                  <c:v>1.1777259851008285E-2</c:v>
                </c:pt>
                <c:pt idx="23">
                  <c:v>4.4159861415084697E-2</c:v>
                </c:pt>
                <c:pt idx="24">
                  <c:v>1.1190030354914405E-2</c:v>
                </c:pt>
                <c:pt idx="25">
                  <c:v>1.312321486545655E-2</c:v>
                </c:pt>
                <c:pt idx="26">
                  <c:v>1.4012724007671191E-2</c:v>
                </c:pt>
                <c:pt idx="27">
                  <c:v>6.3931913109173573E-3</c:v>
                </c:pt>
                <c:pt idx="28">
                  <c:v>2.0611984446245343E-2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c:ext uri="{02D57815-91ED-43cb-92C2-25804820EDAC}">
                        <c15:formulaRef>
                          <c15:sqref>排出量比較シート!$BW$21:$BW$50</c15:sqref>
                        </c15:formulaRef>
                      </c:ext>
                    </c:extLst>
                    <c:numCache>
                      <c:formatCode>0%</c:formatCode>
                      <c:ptCount val="30"/>
                      <c:pt idx="0">
                        <c:v>9.4282597195635802E-3</c:v>
                      </c:pt>
                      <c:pt idx="1">
                        <c:v>0.23484241848109305</c:v>
                      </c:pt>
                      <c:pt idx="2">
                        <c:v>0.18091095479731548</c:v>
                      </c:pt>
                      <c:pt idx="3">
                        <c:v>0.12393273278306213</c:v>
                      </c:pt>
                      <c:pt idx="4">
                        <c:v>0.1251958880349929</c:v>
                      </c:pt>
                      <c:pt idx="5">
                        <c:v>0.45571932477848892</c:v>
                      </c:pt>
                      <c:pt idx="6">
                        <c:v>0.52061776528951487</c:v>
                      </c:pt>
                      <c:pt idx="7">
                        <c:v>6.2299350052091022E-2</c:v>
                      </c:pt>
                      <c:pt idx="8">
                        <c:v>0.43524020558662874</c:v>
                      </c:pt>
                      <c:pt idx="9">
                        <c:v>4.8617617404987469E-2</c:v>
                      </c:pt>
                      <c:pt idx="10">
                        <c:v>0.36023397548347535</c:v>
                      </c:pt>
                      <c:pt idx="11">
                        <c:v>0.22612760707908913</c:v>
                      </c:pt>
                      <c:pt idx="12">
                        <c:v>3.2089026952282627E-2</c:v>
                      </c:pt>
                      <c:pt idx="13">
                        <c:v>0.54595586391404316</c:v>
                      </c:pt>
                      <c:pt idx="14">
                        <c:v>0.73035418764070459</c:v>
                      </c:pt>
                      <c:pt idx="15">
                        <c:v>0.67665975001161327</c:v>
                      </c:pt>
                      <c:pt idx="16">
                        <c:v>8.5737263816918388E-2</c:v>
                      </c:pt>
                      <c:pt idx="17">
                        <c:v>0.10988309141782633</c:v>
                      </c:pt>
                      <c:pt idx="18">
                        <c:v>0.6357516110242738</c:v>
                      </c:pt>
                      <c:pt idx="19">
                        <c:v>0.3144974712756799</c:v>
                      </c:pt>
                      <c:pt idx="20">
                        <c:v>0.77655976604110555</c:v>
                      </c:pt>
                      <c:pt idx="21">
                        <c:v>2.9191570266434486E-2</c:v>
                      </c:pt>
                      <c:pt idx="22">
                        <c:v>0.69051817758813294</c:v>
                      </c:pt>
                      <c:pt idx="23">
                        <c:v>0.17003805204185066</c:v>
                      </c:pt>
                      <c:pt idx="24">
                        <c:v>0.25764726431109242</c:v>
                      </c:pt>
                      <c:pt idx="25">
                        <c:v>0.11790059531701909</c:v>
                      </c:pt>
                      <c:pt idx="26">
                        <c:v>0.48212849464363072</c:v>
                      </c:pt>
                      <c:pt idx="27">
                        <c:v>0.49521442826825079</c:v>
                      </c:pt>
                      <c:pt idx="28">
                        <c:v>0.40427995892048973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1.8459802409347602E-2</c:v>
                      </c:pt>
                      <c:pt idx="1">
                        <c:v>9.6045147944781029E-3</c:v>
                      </c:pt>
                      <c:pt idx="2">
                        <c:v>8.0234948982841441E-3</c:v>
                      </c:pt>
                      <c:pt idx="3">
                        <c:v>1.3634199179480161E-2</c:v>
                      </c:pt>
                      <c:pt idx="4">
                        <c:v>9.3276435161865449E-3</c:v>
                      </c:pt>
                      <c:pt idx="5">
                        <c:v>7.7961321760456684E-3</c:v>
                      </c:pt>
                      <c:pt idx="6">
                        <c:v>6.324969961752136E-3</c:v>
                      </c:pt>
                      <c:pt idx="7">
                        <c:v>1.7107672015508148E-2</c:v>
                      </c:pt>
                      <c:pt idx="8">
                        <c:v>1.2961039468271752E-2</c:v>
                      </c:pt>
                      <c:pt idx="9">
                        <c:v>2.1677583379515353E-2</c:v>
                      </c:pt>
                      <c:pt idx="10">
                        <c:v>7.3713827349446729E-3</c:v>
                      </c:pt>
                      <c:pt idx="11">
                        <c:v>8.0245359607145142E-3</c:v>
                      </c:pt>
                      <c:pt idx="12">
                        <c:v>1.3548848593746561E-2</c:v>
                      </c:pt>
                      <c:pt idx="13">
                        <c:v>4.5252035321640032E-3</c:v>
                      </c:pt>
                      <c:pt idx="14">
                        <c:v>2.4741023912866178E-3</c:v>
                      </c:pt>
                      <c:pt idx="15">
                        <c:v>4.2405551767989141E-3</c:v>
                      </c:pt>
                      <c:pt idx="16">
                        <c:v>1.105994742017676E-2</c:v>
                      </c:pt>
                      <c:pt idx="17">
                        <c:v>1.594180263387893E-2</c:v>
                      </c:pt>
                      <c:pt idx="18">
                        <c:v>4.2601279596994777E-3</c:v>
                      </c:pt>
                      <c:pt idx="19">
                        <c:v>9.3305557680682105E-3</c:v>
                      </c:pt>
                      <c:pt idx="20">
                        <c:v>1.9499504959964724E-3</c:v>
                      </c:pt>
                      <c:pt idx="21">
                        <c:v>1.1226655159065966E-2</c:v>
                      </c:pt>
                      <c:pt idx="22">
                        <c:v>3.0396498390846123E-3</c:v>
                      </c:pt>
                      <c:pt idx="23">
                        <c:v>9.1039695445575639E-3</c:v>
                      </c:pt>
                      <c:pt idx="24">
                        <c:v>1.0247475611212378E-2</c:v>
                      </c:pt>
                      <c:pt idx="25">
                        <c:v>8.6285185653743202E-3</c:v>
                      </c:pt>
                      <c:pt idx="26">
                        <c:v>1.0229741025110066E-2</c:v>
                      </c:pt>
                      <c:pt idx="27">
                        <c:v>6.2242877392343623E-3</c:v>
                      </c:pt>
                      <c:pt idx="28">
                        <c:v>6.3719560449025381E-3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7.6732768710826074E-4</c:v>
                      </c:pt>
                      <c:pt idx="1">
                        <c:v>8.1011036033370107E-3</c:v>
                      </c:pt>
                      <c:pt idx="2">
                        <c:v>1.0619024825019651E-2</c:v>
                      </c:pt>
                      <c:pt idx="3">
                        <c:v>2.889802952189751E-2</c:v>
                      </c:pt>
                      <c:pt idx="4">
                        <c:v>1.1375521060750038E-3</c:v>
                      </c:pt>
                      <c:pt idx="5">
                        <c:v>6.7701752109786415E-3</c:v>
                      </c:pt>
                      <c:pt idx="6">
                        <c:v>5.0645900435508174E-3</c:v>
                      </c:pt>
                      <c:pt idx="7">
                        <c:v>1.1137619639639978E-3</c:v>
                      </c:pt>
                      <c:pt idx="8">
                        <c:v>1.7127400139223602E-2</c:v>
                      </c:pt>
                      <c:pt idx="9">
                        <c:v>2.7840687874461671E-3</c:v>
                      </c:pt>
                      <c:pt idx="10">
                        <c:v>5.6083599879591653E-3</c:v>
                      </c:pt>
                      <c:pt idx="11">
                        <c:v>2.9345701975810462E-3</c:v>
                      </c:pt>
                      <c:pt idx="12">
                        <c:v>2.9328612286585926E-3</c:v>
                      </c:pt>
                      <c:pt idx="13">
                        <c:v>3.3318693284807971E-3</c:v>
                      </c:pt>
                      <c:pt idx="14">
                        <c:v>3.2409084015350372E-3</c:v>
                      </c:pt>
                      <c:pt idx="15">
                        <c:v>9.4088959198064873E-4</c:v>
                      </c:pt>
                      <c:pt idx="16">
                        <c:v>1.3324556080679076E-2</c:v>
                      </c:pt>
                      <c:pt idx="17">
                        <c:v>2.4638282986591129E-2</c:v>
                      </c:pt>
                      <c:pt idx="18">
                        <c:v>1.0954797044554826E-2</c:v>
                      </c:pt>
                      <c:pt idx="19">
                        <c:v>9.303738948238641E-3</c:v>
                      </c:pt>
                      <c:pt idx="20">
                        <c:v>6.2916780865000807E-3</c:v>
                      </c:pt>
                      <c:pt idx="21">
                        <c:v>1.1221330048712702E-2</c:v>
                      </c:pt>
                      <c:pt idx="22">
                        <c:v>3.5727541277507167E-3</c:v>
                      </c:pt>
                      <c:pt idx="23">
                        <c:v>1.9430788265818257E-2</c:v>
                      </c:pt>
                      <c:pt idx="24">
                        <c:v>1.857501946278679E-2</c:v>
                      </c:pt>
                      <c:pt idx="25">
                        <c:v>3.0840794667945587E-3</c:v>
                      </c:pt>
                      <c:pt idx="26">
                        <c:v>2.2456516242573409E-2</c:v>
                      </c:pt>
                      <c:pt idx="27">
                        <c:v>7.5132318549030481E-3</c:v>
                      </c:pt>
                      <c:pt idx="28">
                        <c:v>2.2191179248628904E-2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4.4640461587209329E-2</c:v>
                      </c:pt>
                      <c:pt idx="1">
                        <c:v>0.21948902111579185</c:v>
                      </c:pt>
                      <c:pt idx="2">
                        <c:v>0.23216864208205659</c:v>
                      </c:pt>
                      <c:pt idx="3">
                        <c:v>0.31656618437996836</c:v>
                      </c:pt>
                      <c:pt idx="4">
                        <c:v>0.27270915444957256</c:v>
                      </c:pt>
                      <c:pt idx="5">
                        <c:v>0.14376955027170424</c:v>
                      </c:pt>
                      <c:pt idx="6">
                        <c:v>0.18190659476739407</c:v>
                      </c:pt>
                      <c:pt idx="7">
                        <c:v>0.1361800602096048</c:v>
                      </c:pt>
                      <c:pt idx="8">
                        <c:v>0.12917715654055847</c:v>
                      </c:pt>
                      <c:pt idx="9">
                        <c:v>7.4361427651362638E-2</c:v>
                      </c:pt>
                      <c:pt idx="10">
                        <c:v>0.25592762791300439</c:v>
                      </c:pt>
                      <c:pt idx="11">
                        <c:v>0.18668746615408119</c:v>
                      </c:pt>
                      <c:pt idx="12">
                        <c:v>0.19435666427781689</c:v>
                      </c:pt>
                      <c:pt idx="13">
                        <c:v>0.11737327529022216</c:v>
                      </c:pt>
                      <c:pt idx="14">
                        <c:v>6.4417799247761434E-2</c:v>
                      </c:pt>
                      <c:pt idx="15">
                        <c:v>9.5752955951854485E-2</c:v>
                      </c:pt>
                      <c:pt idx="16">
                        <c:v>0.19694675818856336</c:v>
                      </c:pt>
                      <c:pt idx="17">
                        <c:v>0.23081307587939673</c:v>
                      </c:pt>
                      <c:pt idx="18">
                        <c:v>0.1320873808763629</c:v>
                      </c:pt>
                      <c:pt idx="19">
                        <c:v>0.23613986726089556</c:v>
                      </c:pt>
                      <c:pt idx="20">
                        <c:v>6.974393023219784E-2</c:v>
                      </c:pt>
                      <c:pt idx="21">
                        <c:v>0.17689363063619798</c:v>
                      </c:pt>
                      <c:pt idx="22">
                        <c:v>0.11146839908244867</c:v>
                      </c:pt>
                      <c:pt idx="23">
                        <c:v>0.29658817777500263</c:v>
                      </c:pt>
                      <c:pt idx="24">
                        <c:v>0.23782170786833334</c:v>
                      </c:pt>
                      <c:pt idx="25">
                        <c:v>0.20846753454505332</c:v>
                      </c:pt>
                      <c:pt idx="26">
                        <c:v>0.14913201770961304</c:v>
                      </c:pt>
                      <c:pt idx="27">
                        <c:v>0.14567168038079042</c:v>
                      </c:pt>
                      <c:pt idx="28">
                        <c:v>0.21371072159639318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2.9310826325990372E-2</c:v>
                      </c:pt>
                      <c:pt idx="1">
                        <c:v>0.14314812046607853</c:v>
                      </c:pt>
                      <c:pt idx="2">
                        <c:v>0.16675917790771733</c:v>
                      </c:pt>
                      <c:pt idx="3">
                        <c:v>0.17612436757993399</c:v>
                      </c:pt>
                      <c:pt idx="4">
                        <c:v>0.15583774306377257</c:v>
                      </c:pt>
                      <c:pt idx="5">
                        <c:v>7.5650595166944154E-2</c:v>
                      </c:pt>
                      <c:pt idx="6">
                        <c:v>0.10525586403320408</c:v>
                      </c:pt>
                      <c:pt idx="7">
                        <c:v>6.4735065873603184E-2</c:v>
                      </c:pt>
                      <c:pt idx="8">
                        <c:v>6.9751364271512684E-2</c:v>
                      </c:pt>
                      <c:pt idx="9">
                        <c:v>3.4516428758634428E-2</c:v>
                      </c:pt>
                      <c:pt idx="10">
                        <c:v>0.1460081725523262</c:v>
                      </c:pt>
                      <c:pt idx="11">
                        <c:v>0.1296110002217517</c:v>
                      </c:pt>
                      <c:pt idx="12">
                        <c:v>0.12711900008175908</c:v>
                      </c:pt>
                      <c:pt idx="13">
                        <c:v>7.5339369224849642E-2</c:v>
                      </c:pt>
                      <c:pt idx="14">
                        <c:v>3.8097176791603467E-2</c:v>
                      </c:pt>
                      <c:pt idx="15">
                        <c:v>5.5700117761918196E-2</c:v>
                      </c:pt>
                      <c:pt idx="16">
                        <c:v>0.12614143946518871</c:v>
                      </c:pt>
                      <c:pt idx="17">
                        <c:v>0.12913763179705109</c:v>
                      </c:pt>
                      <c:pt idx="18">
                        <c:v>7.7173447852471003E-2</c:v>
                      </c:pt>
                      <c:pt idx="19">
                        <c:v>0.13699949712974058</c:v>
                      </c:pt>
                      <c:pt idx="20">
                        <c:v>3.8166857520026166E-2</c:v>
                      </c:pt>
                      <c:pt idx="21">
                        <c:v>0.11104360577725619</c:v>
                      </c:pt>
                      <c:pt idx="22">
                        <c:v>6.8074287997639912E-2</c:v>
                      </c:pt>
                      <c:pt idx="23">
                        <c:v>0.1571750401005057</c:v>
                      </c:pt>
                      <c:pt idx="24">
                        <c:v>0.13011185524674862</c:v>
                      </c:pt>
                      <c:pt idx="25">
                        <c:v>0.14098744062309645</c:v>
                      </c:pt>
                      <c:pt idx="26">
                        <c:v>8.1163440977219004E-2</c:v>
                      </c:pt>
                      <c:pt idx="27">
                        <c:v>8.3535580252398503E-2</c:v>
                      </c:pt>
                      <c:pt idx="28">
                        <c:v>0.12509470010796905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1.5329635261218956E-2</c:v>
                      </c:pt>
                      <c:pt idx="1">
                        <c:v>7.6340900649713356E-2</c:v>
                      </c:pt>
                      <c:pt idx="2">
                        <c:v>6.5409464174339252E-2</c:v>
                      </c:pt>
                      <c:pt idx="3">
                        <c:v>0.14044181680003437</c:v>
                      </c:pt>
                      <c:pt idx="4">
                        <c:v>0.1168714113858</c:v>
                      </c:pt>
                      <c:pt idx="5">
                        <c:v>6.8118955104760084E-2</c:v>
                      </c:pt>
                      <c:pt idx="6">
                        <c:v>7.6650730734189973E-2</c:v>
                      </c:pt>
                      <c:pt idx="7">
                        <c:v>7.1444994336001613E-2</c:v>
                      </c:pt>
                      <c:pt idx="8">
                        <c:v>5.9425792269045791E-2</c:v>
                      </c:pt>
                      <c:pt idx="9">
                        <c:v>3.9844998892728203E-2</c:v>
                      </c:pt>
                      <c:pt idx="10">
                        <c:v>0.10991945536067819</c:v>
                      </c:pt>
                      <c:pt idx="11">
                        <c:v>5.707646593232947E-2</c:v>
                      </c:pt>
                      <c:pt idx="12">
                        <c:v>6.7237664196057825E-2</c:v>
                      </c:pt>
                      <c:pt idx="13">
                        <c:v>4.2033906065372516E-2</c:v>
                      </c:pt>
                      <c:pt idx="14">
                        <c:v>2.6320622456157967E-2</c:v>
                      </c:pt>
                      <c:pt idx="15">
                        <c:v>4.005283818993631E-2</c:v>
                      </c:pt>
                      <c:pt idx="16">
                        <c:v>7.0805318723374644E-2</c:v>
                      </c:pt>
                      <c:pt idx="17">
                        <c:v>0.10167544408234565</c:v>
                      </c:pt>
                      <c:pt idx="18">
                        <c:v>5.49139330238919E-2</c:v>
                      </c:pt>
                      <c:pt idx="19">
                        <c:v>9.9140370131155009E-2</c:v>
                      </c:pt>
                      <c:pt idx="20">
                        <c:v>3.1577072712171667E-2</c:v>
                      </c:pt>
                      <c:pt idx="21">
                        <c:v>6.58500248589418E-2</c:v>
                      </c:pt>
                      <c:pt idx="22">
                        <c:v>4.3394111084808763E-2</c:v>
                      </c:pt>
                      <c:pt idx="23">
                        <c:v>0.13941313767449692</c:v>
                      </c:pt>
                      <c:pt idx="24">
                        <c:v>0.10770985262158475</c:v>
                      </c:pt>
                      <c:pt idx="25">
                        <c:v>6.7480093921956877E-2</c:v>
                      </c:pt>
                      <c:pt idx="26">
                        <c:v>6.7968576732394037E-2</c:v>
                      </c:pt>
                      <c:pt idx="27">
                        <c:v>6.2136100128391936E-2</c:v>
                      </c:pt>
                      <c:pt idx="28">
                        <c:v>8.8616021488424138E-2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5.4758714809732293E-3</c:v>
                      </c:pt>
                      <c:pt idx="1">
                        <c:v>1.3481922172533996E-2</c:v>
                      </c:pt>
                      <c:pt idx="2">
                        <c:v>2.0274371096343741E-2</c:v>
                      </c:pt>
                      <c:pt idx="3">
                        <c:v>1.1691535525000706E-2</c:v>
                      </c:pt>
                      <c:pt idx="4">
                        <c:v>1.9188033867592082E-2</c:v>
                      </c:pt>
                      <c:pt idx="5">
                        <c:v>6.3348909586352642E-3</c:v>
                      </c:pt>
                      <c:pt idx="6">
                        <c:v>6.0113950966551892E-3</c:v>
                      </c:pt>
                      <c:pt idx="7">
                        <c:v>1.82860001364392E-2</c:v>
                      </c:pt>
                      <c:pt idx="8">
                        <c:v>4.9335219829746424E-3</c:v>
                      </c:pt>
                      <c:pt idx="9">
                        <c:v>9.7199741422169649E-3</c:v>
                      </c:pt>
                      <c:pt idx="10">
                        <c:v>8.286630195647321E-3</c:v>
                      </c:pt>
                      <c:pt idx="11">
                        <c:v>1.5759662151408341E-2</c:v>
                      </c:pt>
                      <c:pt idx="12">
                        <c:v>2.1778539789053624E-2</c:v>
                      </c:pt>
                      <c:pt idx="13">
                        <c:v>7.9496081370489784E-3</c:v>
                      </c:pt>
                      <c:pt idx="14">
                        <c:v>3.2246383019166745E-3</c:v>
                      </c:pt>
                      <c:pt idx="15">
                        <c:v>7.1153998650346729E-3</c:v>
                      </c:pt>
                      <c:pt idx="16">
                        <c:v>1.8784599326638729E-2</c:v>
                      </c:pt>
                      <c:pt idx="17">
                        <c:v>8.8627587187403416E-3</c:v>
                      </c:pt>
                      <c:pt idx="18">
                        <c:v>4.7238479706830641E-3</c:v>
                      </c:pt>
                      <c:pt idx="19">
                        <c:v>8.9506034977684668E-3</c:v>
                      </c:pt>
                      <c:pt idx="20">
                        <c:v>2.5956806941124055E-3</c:v>
                      </c:pt>
                      <c:pt idx="21">
                        <c:v>2.0084291169861823E-2</c:v>
                      </c:pt>
                      <c:pt idx="22">
                        <c:v>4.621430486780949E-3</c:v>
                      </c:pt>
                      <c:pt idx="23">
                        <c:v>1.4687704984764951E-2</c:v>
                      </c:pt>
                      <c:pt idx="24">
                        <c:v>9.1990416929933379E-3</c:v>
                      </c:pt>
                      <c:pt idx="25">
                        <c:v>1.8857679049338317E-2</c:v>
                      </c:pt>
                      <c:pt idx="26">
                        <c:v>5.2195190191162222E-3</c:v>
                      </c:pt>
                      <c:pt idx="27">
                        <c:v>7.2510111178455683E-3</c:v>
                      </c:pt>
                      <c:pt idx="28">
                        <c:v>8.4422687439492522E-3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5.1721333100207843E-2</c:v>
                      </c:pt>
                      <c:pt idx="9">
                        <c:v>0</c:v>
                      </c:pt>
                      <c:pt idx="10">
                        <c:v>0</c:v>
                      </c:pt>
                      <c:pt idx="11">
                        <c:v>0</c:v>
                      </c:pt>
                      <c:pt idx="12">
                        <c:v>0</c:v>
                      </c:pt>
                      <c:pt idx="13">
                        <c:v>0</c:v>
                      </c:pt>
                      <c:pt idx="14">
                        <c:v>2.2249673513751286E-2</c:v>
                      </c:pt>
                      <c:pt idx="15">
                        <c:v>0</c:v>
                      </c:pt>
                      <c:pt idx="16">
                        <c:v>0</c:v>
                      </c:pt>
                      <c:pt idx="17">
                        <c:v>1.4083221102527823E-2</c:v>
                      </c:pt>
                      <c:pt idx="18">
                        <c:v>1.1413667918119789E-4</c:v>
                      </c:pt>
                      <c:pt idx="19">
                        <c:v>0</c:v>
                      </c:pt>
                      <c:pt idx="20">
                        <c:v>2.8518157993252498E-3</c:v>
                      </c:pt>
                      <c:pt idx="21">
                        <c:v>0</c:v>
                      </c:pt>
                      <c:pt idx="22">
                        <c:v>0</c:v>
                      </c:pt>
                      <c:pt idx="23">
                        <c:v>5.0510418113194544E-3</c:v>
                      </c:pt>
                      <c:pt idx="24">
                        <c:v>8.2297651383724706E-4</c:v>
                      </c:pt>
                      <c:pt idx="25">
                        <c:v>0</c:v>
                      </c:pt>
                      <c:pt idx="26">
                        <c:v>0</c:v>
                      </c:pt>
                      <c:pt idx="27">
                        <c:v>0</c:v>
                      </c:pt>
                      <c:pt idx="28">
                        <c:v>1.2749118312684946E-2</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排出量比較シート!$BE$21:$BE$50</c:f>
              <c:numCache>
                <c:formatCode>#,##0_);[Red]\(#,##0\)</c:formatCode>
                <c:ptCount val="30"/>
                <c:pt idx="0">
                  <c:v>69.972947794632233</c:v>
                </c:pt>
                <c:pt idx="1">
                  <c:v>252.11185030173087</c:v>
                </c:pt>
                <c:pt idx="2">
                  <c:v>133.4248841772619</c:v>
                </c:pt>
                <c:pt idx="3">
                  <c:v>191.46630246756212</c:v>
                </c:pt>
                <c:pt idx="4">
                  <c:v>94.604718036338824</c:v>
                </c:pt>
                <c:pt idx="5">
                  <c:v>968.54951830876223</c:v>
                </c:pt>
                <c:pt idx="6">
                  <c:v>1152.4099666797968</c:v>
                </c:pt>
                <c:pt idx="7">
                  <c:v>55.416636081978126</c:v>
                </c:pt>
                <c:pt idx="8">
                  <c:v>1230.4640822036367</c:v>
                </c:pt>
                <c:pt idx="9">
                  <c:v>89.424447428282846</c:v>
                </c:pt>
                <c:pt idx="10">
                  <c:v>558.89355738887889</c:v>
                </c:pt>
                <c:pt idx="11">
                  <c:v>179.63711387951633</c:v>
                </c:pt>
                <c:pt idx="12">
                  <c:v>26.799013985614501</c:v>
                </c:pt>
                <c:pt idx="13">
                  <c:v>827.1552957001544</c:v>
                </c:pt>
                <c:pt idx="14">
                  <c:v>2838.9027215168608</c:v>
                </c:pt>
                <c:pt idx="15">
                  <c:v>1135.6639873843242</c:v>
                </c:pt>
                <c:pt idx="16">
                  <c:v>66.86919058176484</c:v>
                </c:pt>
                <c:pt idx="17">
                  <c:v>197.68472196107632</c:v>
                </c:pt>
                <c:pt idx="18">
                  <c:v>1589.1803929434834</c:v>
                </c:pt>
                <c:pt idx="19">
                  <c:v>421.19118910894241</c:v>
                </c:pt>
                <c:pt idx="20">
                  <c:v>3337.1587787963367</c:v>
                </c:pt>
                <c:pt idx="21">
                  <c:v>28.611660049716114</c:v>
                </c:pt>
                <c:pt idx="22">
                  <c:v>1667.566953121991</c:v>
                </c:pt>
                <c:pt idx="23">
                  <c:v>150.65439005004032</c:v>
                </c:pt>
                <c:pt idx="24">
                  <c:v>347.75086957514594</c:v>
                </c:pt>
                <c:pt idx="25">
                  <c:v>75.166613261330198</c:v>
                </c:pt>
                <c:pt idx="26">
                  <c:v>1091.7440009730465</c:v>
                </c:pt>
                <c:pt idx="27">
                  <c:v>773.49376905373447</c:v>
                </c:pt>
                <c:pt idx="28">
                  <c:v>559.12257180735094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排出量比較シート!$BI$21:$BI$50</c:f>
              <c:numCache>
                <c:formatCode>#,##0_);[Red]\(#,##0\)</c:formatCode>
                <c:ptCount val="30"/>
                <c:pt idx="0">
                  <c:v>1877.3005133999388</c:v>
                </c:pt>
                <c:pt idx="1">
                  <c:v>221.9805486955095</c:v>
                </c:pt>
                <c:pt idx="2">
                  <c:v>151.20206253843355</c:v>
                </c:pt>
                <c:pt idx="3">
                  <c:v>318.55172148771817</c:v>
                </c:pt>
                <c:pt idx="4">
                  <c:v>160.95320277942375</c:v>
                </c:pt>
                <c:pt idx="5">
                  <c:v>492.67427448043117</c:v>
                </c:pt>
                <c:pt idx="6">
                  <c:v>297.04469200781762</c:v>
                </c:pt>
                <c:pt idx="7">
                  <c:v>225.40440239693027</c:v>
                </c:pt>
                <c:pt idx="8">
                  <c:v>379.45383930870025</c:v>
                </c:pt>
                <c:pt idx="9">
                  <c:v>707.65198702025361</c:v>
                </c:pt>
                <c:pt idx="10">
                  <c:v>248.4478868601413</c:v>
                </c:pt>
                <c:pt idx="11">
                  <c:v>190.1321925051862</c:v>
                </c:pt>
                <c:pt idx="12">
                  <c:v>157.41947188757683</c:v>
                </c:pt>
                <c:pt idx="13">
                  <c:v>231.52566835779299</c:v>
                </c:pt>
                <c:pt idx="14">
                  <c:v>327.18616109700241</c:v>
                </c:pt>
                <c:pt idx="15">
                  <c:v>170.22071769271398</c:v>
                </c:pt>
                <c:pt idx="16">
                  <c:v>179.85890940774919</c:v>
                </c:pt>
                <c:pt idx="17">
                  <c:v>425.28399299576063</c:v>
                </c:pt>
                <c:pt idx="18">
                  <c:v>242.92591486735662</c:v>
                </c:pt>
                <c:pt idx="19">
                  <c:v>282.50710696845874</c:v>
                </c:pt>
                <c:pt idx="20">
                  <c:v>323.58226544499746</c:v>
                </c:pt>
                <c:pt idx="21">
                  <c:v>179.88247670897067</c:v>
                </c:pt>
                <c:pt idx="22">
                  <c:v>221.79075641476061</c:v>
                </c:pt>
                <c:pt idx="23">
                  <c:v>161.77208749531906</c:v>
                </c:pt>
                <c:pt idx="24">
                  <c:v>300.35916886206365</c:v>
                </c:pt>
                <c:pt idx="25">
                  <c:v>153.28509390186463</c:v>
                </c:pt>
                <c:pt idx="26">
                  <c:v>350.16545291679626</c:v>
                </c:pt>
                <c:pt idx="27">
                  <c:v>284.35029874760602</c:v>
                </c:pt>
                <c:pt idx="28">
                  <c:v>199.83420835146396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排出量比較シート!$BJ$21:$BJ$50</c:f>
              <c:numCache>
                <c:formatCode>#,##0_);[Red]\(#,##0\)</c:formatCode>
                <c:ptCount val="30"/>
                <c:pt idx="0">
                  <c:v>322.17170244391201</c:v>
                </c:pt>
                <c:pt idx="1">
                  <c:v>262.7760003119252</c:v>
                </c:pt>
                <c:pt idx="2">
                  <c:v>190.7957166303307</c:v>
                </c:pt>
                <c:pt idx="3">
                  <c:v>234.81418649503601</c:v>
                </c:pt>
                <c:pt idx="4">
                  <c:v>217.49737122683121</c:v>
                </c:pt>
                <c:pt idx="5">
                  <c:v>262.96282928671735</c:v>
                </c:pt>
                <c:pt idx="6">
                  <c:v>281.84602570130806</c:v>
                </c:pt>
                <c:pt idx="7">
                  <c:v>270.63523214279206</c:v>
                </c:pt>
                <c:pt idx="8">
                  <c:v>504.4675270011536</c:v>
                </c:pt>
                <c:pt idx="9">
                  <c:v>287.02742155731164</c:v>
                </c:pt>
                <c:pt idx="10">
                  <c:v>265.25592234027926</c:v>
                </c:pt>
                <c:pt idx="11">
                  <c:v>217.16021587342203</c:v>
                </c:pt>
                <c:pt idx="12">
                  <c:v>232.04701975201314</c:v>
                </c:pt>
                <c:pt idx="13">
                  <c:v>224.80785436086646</c:v>
                </c:pt>
                <c:pt idx="14">
                  <c:v>312.80446776534018</c:v>
                </c:pt>
                <c:pt idx="15">
                  <c:v>166.47627089598939</c:v>
                </c:pt>
                <c:pt idx="16">
                  <c:v>217.69114151546759</c:v>
                </c:pt>
                <c:pt idx="17">
                  <c:v>334.51679115877471</c:v>
                </c:pt>
                <c:pt idx="18">
                  <c:v>258.44270541098922</c:v>
                </c:pt>
                <c:pt idx="19">
                  <c:v>219.43137698728424</c:v>
                </c:pt>
                <c:pt idx="20">
                  <c:v>256.96123629676941</c:v>
                </c:pt>
                <c:pt idx="21">
                  <c:v>222.28150927875524</c:v>
                </c:pt>
                <c:pt idx="22">
                  <c:v>196.8224967152297</c:v>
                </c:pt>
                <c:pt idx="23">
                  <c:v>172.76317786563257</c:v>
                </c:pt>
                <c:pt idx="24">
                  <c:v>251.36240877803138</c:v>
                </c:pt>
                <c:pt idx="25">
                  <c:v>212.03523521296771</c:v>
                </c:pt>
                <c:pt idx="26">
                  <c:v>321.70226462638681</c:v>
                </c:pt>
                <c:pt idx="27">
                  <c:v>219.80882088564786</c:v>
                </c:pt>
                <c:pt idx="28">
                  <c:v>202.72859845748718</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排出量比較シート!$BK$21:$BK$50</c:f>
              <c:numCache>
                <c:formatCode>#,##0_);[Red]\(#,##0\)</c:formatCode>
                <c:ptCount val="30"/>
                <c:pt idx="0">
                  <c:v>122.37793936685213</c:v>
                </c:pt>
                <c:pt idx="1">
                  <c:v>232.56856915154557</c:v>
                </c:pt>
                <c:pt idx="2">
                  <c:v>168.78773910402037</c:v>
                </c:pt>
                <c:pt idx="3">
                  <c:v>377.55868457946917</c:v>
                </c:pt>
                <c:pt idx="4">
                  <c:v>203.55764860403104</c:v>
                </c:pt>
                <c:pt idx="5">
                  <c:v>309.13890262861497</c:v>
                </c:pt>
                <c:pt idx="6">
                  <c:v>407.05936580432422</c:v>
                </c:pt>
                <c:pt idx="7">
                  <c:v>106.30782544117034</c:v>
                </c:pt>
                <c:pt idx="8">
                  <c:v>491.39380948978669</c:v>
                </c:pt>
                <c:pt idx="9">
                  <c:v>102.88735695399424</c:v>
                </c:pt>
                <c:pt idx="10">
                  <c:v>395.66510935578947</c:v>
                </c:pt>
                <c:pt idx="11">
                  <c:v>153.39121009949451</c:v>
                </c:pt>
                <c:pt idx="12">
                  <c:v>119.25308820084169</c:v>
                </c:pt>
                <c:pt idx="13">
                  <c:v>187.17779924569342</c:v>
                </c:pt>
                <c:pt idx="14">
                  <c:v>346.6996843285408</c:v>
                </c:pt>
                <c:pt idx="15">
                  <c:v>171.3359181536463</c:v>
                </c:pt>
                <c:pt idx="16">
                  <c:v>130.99845390710959</c:v>
                </c:pt>
                <c:pt idx="17">
                  <c:v>333.3991037456509</c:v>
                </c:pt>
                <c:pt idx="18">
                  <c:v>334.27080218047291</c:v>
                </c:pt>
                <c:pt idx="19">
                  <c:v>309.87722383879571</c:v>
                </c:pt>
                <c:pt idx="20">
                  <c:v>319.73150341816387</c:v>
                </c:pt>
                <c:pt idx="21">
                  <c:v>109.13853313142646</c:v>
                </c:pt>
                <c:pt idx="22">
                  <c:v>277.69196834172624</c:v>
                </c:pt>
                <c:pt idx="23">
                  <c:v>239.99277601564287</c:v>
                </c:pt>
                <c:pt idx="24">
                  <c:v>300.86202273630943</c:v>
                </c:pt>
                <c:pt idx="25">
                  <c:v>131.83277082576387</c:v>
                </c:pt>
                <c:pt idx="26">
                  <c:v>327.32621518505005</c:v>
                </c:pt>
                <c:pt idx="27">
                  <c:v>232.40848083580491</c:v>
                </c:pt>
                <c:pt idx="28">
                  <c:v>303.43344474870901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排出量比較シート!$BQ$21:$BQ$50</c:f>
              <c:numCache>
                <c:formatCode>#,##0_);[Red]\(#,##0\)</c:formatCode>
                <c:ptCount val="30"/>
                <c:pt idx="0">
                  <c:v>50.054262610355117</c:v>
                </c:pt>
                <c:pt idx="1">
                  <c:v>28.835888526942</c:v>
                </c:pt>
                <c:pt idx="2">
                  <c:v>24.406791501520001</c:v>
                </c:pt>
                <c:pt idx="3">
                  <c:v>27.79891524725176</c:v>
                </c:pt>
                <c:pt idx="4">
                  <c:v>20.747831403199999</c:v>
                </c:pt>
                <c:pt idx="5">
                  <c:v>26.166520265900001</c:v>
                </c:pt>
                <c:pt idx="6">
                  <c:v>27.794271161587471</c:v>
                </c:pt>
                <c:pt idx="7">
                  <c:v>30.463629840238731</c:v>
                </c:pt>
                <c:pt idx="8">
                  <c:v>38.511169658480213</c:v>
                </c:pt>
                <c:pt idx="9">
                  <c:v>36.672460090987528</c:v>
                </c:pt>
                <c:pt idx="10">
                  <c:v>29.253639150720002</c:v>
                </c:pt>
                <c:pt idx="11">
                  <c:v>17.364552602460002</c:v>
                </c:pt>
                <c:pt idx="12">
                  <c:v>16.233670298153299</c:v>
                </c:pt>
                <c:pt idx="13">
                  <c:v>22.897798720139999</c:v>
                </c:pt>
                <c:pt idx="14">
                  <c:v>31.24913116267</c:v>
                </c:pt>
                <c:pt idx="15">
                  <c:v>21.887403328540149</c:v>
                </c:pt>
                <c:pt idx="16">
                  <c:v>11.811848850515251</c:v>
                </c:pt>
                <c:pt idx="17">
                  <c:v>22.956596022359999</c:v>
                </c:pt>
                <c:pt idx="18">
                  <c:v>16.442991498480001</c:v>
                </c:pt>
                <c:pt idx="19">
                  <c:v>31.3312182406444</c:v>
                </c:pt>
                <c:pt idx="20">
                  <c:v>14.79971315272809</c:v>
                </c:pt>
                <c:pt idx="21">
                  <c:v>14.15062226040992</c:v>
                </c:pt>
                <c:pt idx="22">
                  <c:v>28.1717225517</c:v>
                </c:pt>
                <c:pt idx="23">
                  <c:v>33.503463999602062</c:v>
                </c:pt>
                <c:pt idx="24">
                  <c:v>13.583782088715211</c:v>
                </c:pt>
                <c:pt idx="25">
                  <c:v>7.6105494436789289</c:v>
                </c:pt>
                <c:pt idx="26">
                  <c:v>29.716140254079988</c:v>
                </c:pt>
                <c:pt idx="27">
                  <c:v>9.7162289370000003</c:v>
                </c:pt>
                <c:pt idx="28">
                  <c:v>26.625412089720001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排出量比較シート!$BR$21:$BR$50</c:f>
              <c:numCache>
                <c:formatCode>#,##0_);[Red]\(#,##0\)</c:formatCode>
                <c:ptCount val="30"/>
                <c:pt idx="0">
                  <c:v>2441.8773656156905</c:v>
                </c:pt>
                <c:pt idx="1">
                  <c:v>998.2728569876532</c:v>
                </c:pt>
                <c:pt idx="2">
                  <c:v>668.61719395156661</c:v>
                </c:pt>
                <c:pt idx="3">
                  <c:v>1150.1898102770372</c:v>
                </c:pt>
                <c:pt idx="4">
                  <c:v>697.36077204982485</c:v>
                </c:pt>
                <c:pt idx="5">
                  <c:v>2059.4920449704255</c:v>
                </c:pt>
                <c:pt idx="6">
                  <c:v>2166.1543213548343</c:v>
                </c:pt>
                <c:pt idx="7">
                  <c:v>688.22772590310944</c:v>
                </c:pt>
                <c:pt idx="8">
                  <c:v>2644.2904276617578</c:v>
                </c:pt>
                <c:pt idx="9">
                  <c:v>1223.6636730508299</c:v>
                </c:pt>
                <c:pt idx="10">
                  <c:v>1497.516115095809</c:v>
                </c:pt>
                <c:pt idx="11">
                  <c:v>757.685284960079</c:v>
                </c:pt>
                <c:pt idx="12">
                  <c:v>551.75226412419943</c:v>
                </c:pt>
                <c:pt idx="13">
                  <c:v>1493.5644163846473</c:v>
                </c:pt>
                <c:pt idx="14">
                  <c:v>3856.8421658704137</c:v>
                </c:pt>
                <c:pt idx="15">
                  <c:v>1665.584297455214</c:v>
                </c:pt>
                <c:pt idx="16">
                  <c:v>607.22954426260651</c:v>
                </c:pt>
                <c:pt idx="17">
                  <c:v>1313.8412058836225</c:v>
                </c:pt>
                <c:pt idx="18">
                  <c:v>2441.2628069007819</c:v>
                </c:pt>
                <c:pt idx="19">
                  <c:v>1264.3381151441256</c:v>
                </c:pt>
                <c:pt idx="20">
                  <c:v>4252.2334971089958</c:v>
                </c:pt>
                <c:pt idx="21">
                  <c:v>554.06480142927842</c:v>
                </c:pt>
                <c:pt idx="22">
                  <c:v>2392.0438971454078</c:v>
                </c:pt>
                <c:pt idx="23">
                  <c:v>758.68589542623693</c:v>
                </c:pt>
                <c:pt idx="24">
                  <c:v>1213.9182520402658</c:v>
                </c:pt>
                <c:pt idx="25">
                  <c:v>579.93026264560535</c:v>
                </c:pt>
                <c:pt idx="26">
                  <c:v>2120.6540739553598</c:v>
                </c:pt>
                <c:pt idx="27">
                  <c:v>1519.7775984597936</c:v>
                </c:pt>
                <c:pt idx="28">
                  <c:v>1291.7442354547311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c:ext uri="{02D57815-91ED-43cb-92C2-25804820EDAC}">
                        <c15:formulaRef>
                          <c15:sqref>排出量比較シート!$BF$21:$BF$68</c15:sqref>
                        </c15:formulaRef>
                      </c:ext>
                    </c:extLst>
                    <c:numCache>
                      <c:formatCode>#,##0_);[Red]\(#,##0\)</c:formatCode>
                      <c:ptCount val="48"/>
                      <c:pt idx="0">
                        <c:v>23.022654006348443</c:v>
                      </c:pt>
                      <c:pt idx="1">
                        <c:v>234.43681203901082</c:v>
                      </c:pt>
                      <c:pt idx="2">
                        <c:v>120.96017495167979</c:v>
                      </c:pt>
                      <c:pt idx="3">
                        <c:v>142.54616640686498</c:v>
                      </c:pt>
                      <c:pt idx="4">
                        <c:v>87.306701137546071</c:v>
                      </c:pt>
                      <c:pt idx="5">
                        <c:v>938.55032412059165</c:v>
                      </c:pt>
                      <c:pt idx="6">
                        <c:v>1127.7384220559795</c:v>
                      </c:pt>
                      <c:pt idx="7">
                        <c:v>42.876140011592369</c:v>
                      </c:pt>
                      <c:pt idx="8">
                        <c:v>1150.9015093662579</c:v>
                      </c:pt>
                      <c:pt idx="9">
                        <c:v>59.491612288766923</c:v>
                      </c:pt>
                      <c:pt idx="10">
                        <c:v>539.4561834915329</c:v>
                      </c:pt>
                      <c:pt idx="11">
                        <c:v>171.33356040706042</c:v>
                      </c:pt>
                      <c:pt idx="12">
                        <c:v>17.705193274464399</c:v>
                      </c:pt>
                      <c:pt idx="13">
                        <c:v>815.42025125855378</c:v>
                      </c:pt>
                      <c:pt idx="14">
                        <c:v>2816.8608269127017</c:v>
                      </c:pt>
                      <c:pt idx="15">
                        <c:v>1127.0338543393136</c:v>
                      </c:pt>
                      <c:pt idx="16">
                        <c:v>52.062199633870215</c:v>
                      </c:pt>
                      <c:pt idx="17">
                        <c:v>144.36893333461728</c:v>
                      </c:pt>
                      <c:pt idx="18">
                        <c:v>1552.0367624208127</c:v>
                      </c:pt>
                      <c:pt idx="19">
                        <c:v>397.63114005028689</c:v>
                      </c:pt>
                      <c:pt idx="20">
                        <c:v>3302.1134496671139</c:v>
                      </c:pt>
                      <c:pt idx="21">
                        <c:v>16.174021583080851</c:v>
                      </c:pt>
                      <c:pt idx="22">
                        <c:v>1651.7497925676623</c:v>
                      </c:pt>
                      <c:pt idx="23">
                        <c:v>129.00547176990455</c:v>
                      </c:pt>
                      <c:pt idx="24">
                        <c:v>312.76271673547768</c:v>
                      </c:pt>
                      <c:pt idx="25">
                        <c:v>68.37412320827211</c:v>
                      </c:pt>
                      <c:pt idx="26">
                        <c:v>1022.4277563359803</c:v>
                      </c:pt>
                      <c:pt idx="27">
                        <c:v>752.61579451616194</c:v>
                      </c:pt>
                      <c:pt idx="28">
                        <c:v>522.22630644541812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45.076573677123896</c:v>
                      </c:pt>
                      <c:pt idx="1">
                        <c:v>9.5879264238638378</c:v>
                      </c:pt>
                      <c:pt idx="2">
                        <c:v>5.3646466445754548</c:v>
                      </c:pt>
                      <c:pt idx="3">
                        <c:v>15.681916967525622</c:v>
                      </c:pt>
                      <c:pt idx="4">
                        <c:v>6.5047326838533914</c:v>
                      </c:pt>
                      <c:pt idx="5">
                        <c:v>16.056072198104026</c:v>
                      </c:pt>
                      <c:pt idx="6">
                        <c:v>13.700861015088911</c:v>
                      </c:pt>
                      <c:pt idx="7">
                        <c:v>11.773974206729438</c:v>
                      </c:pt>
                      <c:pt idx="8">
                        <c:v>34.272752598497235</c:v>
                      </c:pt>
                      <c:pt idx="9">
                        <c:v>26.52607130104338</c:v>
                      </c:pt>
                      <c:pt idx="10">
                        <c:v>11.038764436118667</c:v>
                      </c:pt>
                      <c:pt idx="11">
                        <c:v>6.0800728160663775</c:v>
                      </c:pt>
                      <c:pt idx="12">
                        <c:v>7.4756078878756407</c:v>
                      </c:pt>
                      <c:pt idx="13">
                        <c:v>6.7586829725382742</c:v>
                      </c:pt>
                      <c:pt idx="14">
                        <c:v>9.5422224253950496</c:v>
                      </c:pt>
                      <c:pt idx="15">
                        <c:v>7.0630021149686897</c:v>
                      </c:pt>
                      <c:pt idx="16">
                        <c:v>6.7159268315223244</c:v>
                      </c:pt>
                      <c:pt idx="17">
                        <c:v>20.944997196454203</c:v>
                      </c:pt>
                      <c:pt idx="18">
                        <c:v>10.400091940652448</c:v>
                      </c:pt>
                      <c:pt idx="19">
                        <c:v>11.79697729304651</c:v>
                      </c:pt>
                      <c:pt idx="20">
                        <c:v>8.2916448167805008</c:v>
                      </c:pt>
                      <c:pt idx="21">
                        <c:v>6.2202944614228688</c:v>
                      </c:pt>
                      <c:pt idx="22">
                        <c:v>7.2709758470413677</c:v>
                      </c:pt>
                      <c:pt idx="23">
                        <c:v>6.9070532858458451</c:v>
                      </c:pt>
                      <c:pt idx="24">
                        <c:v>12.439597681788184</c:v>
                      </c:pt>
                      <c:pt idx="25">
                        <c:v>5.0039390378600119</c:v>
                      </c:pt>
                      <c:pt idx="26">
                        <c:v>21.693741980407939</c:v>
                      </c:pt>
                      <c:pt idx="27">
                        <c:v>9.4595330724563365</c:v>
                      </c:pt>
                      <c:pt idx="28">
                        <c:v>8.2309374895737815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1.8737201111599007</c:v>
                      </c:pt>
                      <c:pt idx="1">
                        <c:v>8.0871118388562095</c:v>
                      </c:pt>
                      <c:pt idx="2">
                        <c:v>7.1000625810066644</c:v>
                      </c:pt>
                      <c:pt idx="3">
                        <c:v>33.238219093171516</c:v>
                      </c:pt>
                      <c:pt idx="4">
                        <c:v>0.79328421493936896</c:v>
                      </c:pt>
                      <c:pt idx="5">
                        <c:v>13.943121990066484</c:v>
                      </c:pt>
                      <c:pt idx="6">
                        <c:v>10.970683608728272</c:v>
                      </c:pt>
                      <c:pt idx="7">
                        <c:v>0.76652186365632313</c:v>
                      </c:pt>
                      <c:pt idx="8">
                        <c:v>45.289820238881632</c:v>
                      </c:pt>
                      <c:pt idx="9">
                        <c:v>3.4067638384725472</c:v>
                      </c:pt>
                      <c:pt idx="10">
                        <c:v>8.3986094612273874</c:v>
                      </c:pt>
                      <c:pt idx="11">
                        <c:v>2.2234806563895502</c:v>
                      </c:pt>
                      <c:pt idx="12">
                        <c:v>1.6182128232744599</c:v>
                      </c:pt>
                      <c:pt idx="13">
                        <c:v>4.9763614690623283</c:v>
                      </c:pt>
                      <c:pt idx="14">
                        <c:v>12.499672178764014</c:v>
                      </c:pt>
                      <c:pt idx="15">
                        <c:v>1.5671309300420118</c:v>
                      </c:pt>
                      <c:pt idx="16">
                        <c:v>8.0910641163722978</c:v>
                      </c:pt>
                      <c:pt idx="17">
                        <c:v>32.370791430004829</c:v>
                      </c:pt>
                      <c:pt idx="18">
                        <c:v>26.743538582018303</c:v>
                      </c:pt>
                      <c:pt idx="19">
                        <c:v>11.763071765609032</c:v>
                      </c:pt>
                      <c:pt idx="20">
                        <c:v>26.753684312442275</c:v>
                      </c:pt>
                      <c:pt idx="21">
                        <c:v>6.2173440052123983</c:v>
                      </c:pt>
                      <c:pt idx="22">
                        <c:v>8.5461847072871659</c:v>
                      </c:pt>
                      <c:pt idx="23">
                        <c:v>14.741864994289941</c:v>
                      </c:pt>
                      <c:pt idx="24">
                        <c:v>22.548555157880056</c:v>
                      </c:pt>
                      <c:pt idx="25">
                        <c:v>1.788551015198087</c:v>
                      </c:pt>
                      <c:pt idx="26">
                        <c:v>47.622502656658007</c:v>
                      </c:pt>
                      <c:pt idx="27">
                        <c:v>11.418441465116175</c:v>
                      </c:pt>
                      <c:pt idx="28">
                        <c:v>28.66532787235904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109.00653274044313</c:v>
                      </c:pt>
                      <c:pt idx="1">
                        <c:v>219.10993218668489</c:v>
                      </c:pt>
                      <c:pt idx="2">
                        <c:v>155.23194599245028</c:v>
                      </c:pt>
                      <c:pt idx="3">
                        <c:v>364.11119955212138</c:v>
                      </c:pt>
                      <c:pt idx="4">
                        <c:v>190.17666649200885</c:v>
                      </c:pt>
                      <c:pt idx="5">
                        <c:v>296.09224509355056</c:v>
                      </c:pt>
                      <c:pt idx="6">
                        <c:v>394.03775633833334</c:v>
                      </c:pt>
                      <c:pt idx="7">
                        <c:v>93.722893151404833</c:v>
                      </c:pt>
                      <c:pt idx="8">
                        <c:v>341.5819185127632</c:v>
                      </c:pt>
                      <c:pt idx="9">
                        <c:v>90.993377693169947</c:v>
                      </c:pt>
                      <c:pt idx="10">
                        <c:v>383.25574709796808</c:v>
                      </c:pt>
                      <c:pt idx="11">
                        <c:v>141.45034599143011</c:v>
                      </c:pt>
                      <c:pt idx="12">
                        <c:v>107.23672956291239</c:v>
                      </c:pt>
                      <c:pt idx="13">
                        <c:v>175.30454740799522</c:v>
                      </c:pt>
                      <c:pt idx="14">
                        <c:v>248.44928437134172</c:v>
                      </c:pt>
                      <c:pt idx="15">
                        <c:v>159.48461986832962</c:v>
                      </c:pt>
                      <c:pt idx="16">
                        <c:v>119.5918902188391</c:v>
                      </c:pt>
                      <c:pt idx="17">
                        <c:v>303.25172994709465</c:v>
                      </c:pt>
                      <c:pt idx="18">
                        <c:v>322.46001019440234</c:v>
                      </c:pt>
                      <c:pt idx="19">
                        <c:v>298.56063468302472</c:v>
                      </c:pt>
                      <c:pt idx="20">
                        <c:v>296.56747635338445</c:v>
                      </c:pt>
                      <c:pt idx="21">
                        <c:v>98.010534332549156</c:v>
                      </c:pt>
                      <c:pt idx="22">
                        <c:v>266.63730374974011</c:v>
                      </c:pt>
                      <c:pt idx="23">
                        <c:v>225.01726722806382</c:v>
                      </c:pt>
                      <c:pt idx="24">
                        <c:v>288.69611191275794</c:v>
                      </c:pt>
                      <c:pt idx="25">
                        <c:v>120.89663206179458</c:v>
                      </c:pt>
                      <c:pt idx="26">
                        <c:v>316.25742091307376</c:v>
                      </c:pt>
                      <c:pt idx="27">
                        <c:v>221.38855657272032</c:v>
                      </c:pt>
                      <c:pt idx="28">
                        <c:v>276.05959267701178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1193.6295399790215</c:v>
                </c:pt>
                <c:pt idx="2">
                  <c:v>12.114545597425996</c:v>
                </c:pt>
                <c:pt idx="3">
                  <c:v>10.603468514797395</c:v>
                </c:pt>
                <c:pt idx="4">
                  <c:v>285.59332241372834</c:v>
                </c:pt>
                <c:pt idx="5">
                  <c:v>306.48780505065309</c:v>
                </c:pt>
                <c:pt idx="7">
                  <c:v>407.33740470620262</c:v>
                </c:pt>
                <c:pt idx="8">
                  <c:v>13.092829583103061</c:v>
                </c:pt>
                <c:pt idx="9">
                  <c:v>0</c:v>
                </c:pt>
                <c:pt idx="10">
                  <c:v>27.838051014276331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1216.347554091245</c:v>
                </c:pt>
                <c:pt idx="4">
                  <c:v>285.59332241372834</c:v>
                </c:pt>
                <c:pt idx="5">
                  <c:v>306.48780505065309</c:v>
                </c:pt>
                <c:pt idx="6">
                  <c:v>420.4302342893057</c:v>
                </c:pt>
                <c:pt idx="10">
                  <c:v>27.838051014276331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再エネ比較シート!$BL$72:$BL$161</c:f>
              <c:numCache>
                <c:formatCode>#,##0_);[Red]\(#,##0\)</c:formatCode>
                <c:ptCount val="90"/>
                <c:pt idx="0">
                  <c:v>0</c:v>
                </c:pt>
                <c:pt idx="1">
                  <c:v>0</c:v>
                </c:pt>
                <c:pt idx="2">
                  <c:v>0</c:v>
                </c:pt>
                <c:pt idx="3">
                  <c:v>0</c:v>
                </c:pt>
                <c:pt idx="4">
                  <c:v>0</c:v>
                </c:pt>
                <c:pt idx="5">
                  <c:v>-224661.57422255853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再エネ比較シート!$BM$72:$BM$161</c:f>
              <c:numCache>
                <c:formatCode>#,##0_);[Red]\(#,##0\)</c:formatCode>
                <c:ptCount val="90"/>
                <c:pt idx="0">
                  <c:v>1510228.5371609763</c:v>
                </c:pt>
                <c:pt idx="1">
                  <c:v>1546018.0938332258</c:v>
                </c:pt>
                <c:pt idx="2">
                  <c:v>436387.89384399331</c:v>
                </c:pt>
                <c:pt idx="3">
                  <c:v>47977.517321726737</c:v>
                </c:pt>
                <c:pt idx="4">
                  <c:v>251129.2996010374</c:v>
                </c:pt>
                <c:pt idx="5">
                  <c:v>0</c:v>
                </c:pt>
                <c:pt idx="6">
                  <c:v>1097651.7081575072</c:v>
                </c:pt>
                <c:pt idx="7">
                  <c:v>490442.98352626944</c:v>
                </c:pt>
                <c:pt idx="8">
                  <c:v>349756.6801768695</c:v>
                </c:pt>
                <c:pt idx="9">
                  <c:v>49478.882442503033</c:v>
                </c:pt>
                <c:pt idx="10">
                  <c:v>394443.32901590416</c:v>
                </c:pt>
                <c:pt idx="11">
                  <c:v>971896.92240149155</c:v>
                </c:pt>
                <c:pt idx="12">
                  <c:v>1470917.5438756377</c:v>
                </c:pt>
                <c:pt idx="13">
                  <c:v>1699687.573848584</c:v>
                </c:pt>
                <c:pt idx="14">
                  <c:v>319486.94499303447</c:v>
                </c:pt>
                <c:pt idx="15">
                  <c:v>965264.89172695472</c:v>
                </c:pt>
                <c:pt idx="16">
                  <c:v>300260.31021317886</c:v>
                </c:pt>
                <c:pt idx="17">
                  <c:v>2344575.8047826448</c:v>
                </c:pt>
                <c:pt idx="18">
                  <c:v>457419.78102257603</c:v>
                </c:pt>
                <c:pt idx="19">
                  <c:v>431822.85509571224</c:v>
                </c:pt>
                <c:pt idx="20">
                  <c:v>329592.85458940221</c:v>
                </c:pt>
                <c:pt idx="21">
                  <c:v>109605.21537902116</c:v>
                </c:pt>
                <c:pt idx="22">
                  <c:v>6641826.4479047423</c:v>
                </c:pt>
                <c:pt idx="23">
                  <c:v>697167.89664391242</c:v>
                </c:pt>
                <c:pt idx="24">
                  <c:v>921408.97866831825</c:v>
                </c:pt>
                <c:pt idx="25">
                  <c:v>1282153.7529962596</c:v>
                </c:pt>
                <c:pt idx="26">
                  <c:v>90877.83867311338</c:v>
                </c:pt>
                <c:pt idx="27">
                  <c:v>2160316.8338369387</c:v>
                </c:pt>
                <c:pt idx="28">
                  <c:v>811080.07047038677</c:v>
                </c:pt>
                <c:pt idx="29">
                  <c:v>733838.18929414847</c:v>
                </c:pt>
                <c:pt idx="30">
                  <c:v>4055811.3339782152</c:v>
                </c:pt>
                <c:pt idx="31">
                  <c:v>561394.76678066293</c:v>
                </c:pt>
                <c:pt idx="32">
                  <c:v>1702466.7469907268</c:v>
                </c:pt>
                <c:pt idx="33">
                  <c:v>146383.48370546038</c:v>
                </c:pt>
                <c:pt idx="34">
                  <c:v>271327.17139339342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再エネ比較シート!$BK$72:$BK$161</c:f>
              <c:numCache>
                <c:formatCode>#,##0_);[Red]\(#,##0\)</c:formatCode>
                <c:ptCount val="90"/>
                <c:pt idx="0">
                  <c:v>1510228.5371609763</c:v>
                </c:pt>
                <c:pt idx="1">
                  <c:v>1546018.0938332258</c:v>
                </c:pt>
                <c:pt idx="2">
                  <c:v>436387.89384399331</c:v>
                </c:pt>
                <c:pt idx="3">
                  <c:v>47977.517321726737</c:v>
                </c:pt>
                <c:pt idx="4">
                  <c:v>251129.2996010374</c:v>
                </c:pt>
                <c:pt idx="5">
                  <c:v>-224661.57422255853</c:v>
                </c:pt>
                <c:pt idx="6">
                  <c:v>1097651.7081575072</c:v>
                </c:pt>
                <c:pt idx="7">
                  <c:v>490442.98352626944</c:v>
                </c:pt>
                <c:pt idx="8">
                  <c:v>349756.6801768695</c:v>
                </c:pt>
                <c:pt idx="9">
                  <c:v>49478.882442503033</c:v>
                </c:pt>
                <c:pt idx="10">
                  <c:v>394443.32901590416</c:v>
                </c:pt>
                <c:pt idx="11">
                  <c:v>971896.92240149155</c:v>
                </c:pt>
                <c:pt idx="12">
                  <c:v>1470917.5438756377</c:v>
                </c:pt>
                <c:pt idx="13">
                  <c:v>1699687.573848584</c:v>
                </c:pt>
                <c:pt idx="14">
                  <c:v>319486.94499303447</c:v>
                </c:pt>
                <c:pt idx="15">
                  <c:v>965264.89172695472</c:v>
                </c:pt>
                <c:pt idx="16">
                  <c:v>300260.31021317886</c:v>
                </c:pt>
                <c:pt idx="17">
                  <c:v>2344575.8047826448</c:v>
                </c:pt>
                <c:pt idx="18">
                  <c:v>457419.78102257603</c:v>
                </c:pt>
                <c:pt idx="19">
                  <c:v>431822.85509571224</c:v>
                </c:pt>
                <c:pt idx="20">
                  <c:v>329592.85458940221</c:v>
                </c:pt>
                <c:pt idx="21">
                  <c:v>109605.21537902116</c:v>
                </c:pt>
                <c:pt idx="22">
                  <c:v>6641826.4479047423</c:v>
                </c:pt>
                <c:pt idx="23">
                  <c:v>697167.89664391242</c:v>
                </c:pt>
                <c:pt idx="24">
                  <c:v>921408.97866831825</c:v>
                </c:pt>
                <c:pt idx="25">
                  <c:v>1282153.7529962596</c:v>
                </c:pt>
                <c:pt idx="26">
                  <c:v>90877.83867311338</c:v>
                </c:pt>
                <c:pt idx="27">
                  <c:v>2160316.8338369387</c:v>
                </c:pt>
                <c:pt idx="28">
                  <c:v>811080.07047038677</c:v>
                </c:pt>
                <c:pt idx="29">
                  <c:v>733838.18929414847</c:v>
                </c:pt>
                <c:pt idx="30">
                  <c:v>4055811.3339782152</c:v>
                </c:pt>
                <c:pt idx="31">
                  <c:v>561394.76678066293</c:v>
                </c:pt>
                <c:pt idx="32">
                  <c:v>1702466.7469907268</c:v>
                </c:pt>
                <c:pt idx="33">
                  <c:v>146383.48370546038</c:v>
                </c:pt>
                <c:pt idx="34">
                  <c:v>271327.17139339342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再エネ比較シート!$BJ$72:$BJ$161</c:f>
              <c:numCache>
                <c:formatCode>#,##0_);[Red]\(#,##0\)</c:formatCode>
                <c:ptCount val="90"/>
                <c:pt idx="0">
                  <c:v>469069.05483902351</c:v>
                </c:pt>
                <c:pt idx="1">
                  <c:v>1605191.6021667738</c:v>
                </c:pt>
                <c:pt idx="2">
                  <c:v>95048.717156006693</c:v>
                </c:pt>
                <c:pt idx="3">
                  <c:v>6370.3916782732631</c:v>
                </c:pt>
                <c:pt idx="4">
                  <c:v>257953.0873989627</c:v>
                </c:pt>
                <c:pt idx="5">
                  <c:v>550481.75822255854</c:v>
                </c:pt>
                <c:pt idx="6">
                  <c:v>2711532.7358424929</c:v>
                </c:pt>
                <c:pt idx="7">
                  <c:v>20698.706473730577</c:v>
                </c:pt>
                <c:pt idx="8">
                  <c:v>16098.16582313057</c:v>
                </c:pt>
                <c:pt idx="9">
                  <c:v>8263.3715574969665</c:v>
                </c:pt>
                <c:pt idx="10">
                  <c:v>70376.098984095835</c:v>
                </c:pt>
                <c:pt idx="11">
                  <c:v>611246.18959850841</c:v>
                </c:pt>
                <c:pt idx="12">
                  <c:v>41759.721124362455</c:v>
                </c:pt>
                <c:pt idx="13">
                  <c:v>474783.46715141617</c:v>
                </c:pt>
                <c:pt idx="14">
                  <c:v>38675.717006965569</c:v>
                </c:pt>
                <c:pt idx="15">
                  <c:v>54105.70427304534</c:v>
                </c:pt>
                <c:pt idx="16">
                  <c:v>66223.904786821193</c:v>
                </c:pt>
                <c:pt idx="17">
                  <c:v>2352525.1872173557</c:v>
                </c:pt>
                <c:pt idx="18">
                  <c:v>20072.373977423951</c:v>
                </c:pt>
                <c:pt idx="19">
                  <c:v>533052.71490428783</c:v>
                </c:pt>
                <c:pt idx="20">
                  <c:v>237699.4044105979</c:v>
                </c:pt>
                <c:pt idx="21">
                  <c:v>189710.31262097889</c:v>
                </c:pt>
                <c:pt idx="22">
                  <c:v>41676.298095257465</c:v>
                </c:pt>
                <c:pt idx="23">
                  <c:v>435890.41835608747</c:v>
                </c:pt>
                <c:pt idx="24">
                  <c:v>72869.041331681627</c:v>
                </c:pt>
                <c:pt idx="25">
                  <c:v>29587.971003740331</c:v>
                </c:pt>
                <c:pt idx="26">
                  <c:v>8510.0233268866414</c:v>
                </c:pt>
                <c:pt idx="27">
                  <c:v>265657.69916306151</c:v>
                </c:pt>
                <c:pt idx="28">
                  <c:v>78958.856529613375</c:v>
                </c:pt>
                <c:pt idx="29">
                  <c:v>409849.5977058516</c:v>
                </c:pt>
                <c:pt idx="30">
                  <c:v>1978080.0370217853</c:v>
                </c:pt>
                <c:pt idx="31">
                  <c:v>268212.88121933723</c:v>
                </c:pt>
                <c:pt idx="32">
                  <c:v>133283.63900927309</c:v>
                </c:pt>
                <c:pt idx="33">
                  <c:v>95722.363294539595</c:v>
                </c:pt>
                <c:pt idx="34">
                  <c:v>95308.052606606507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再エネ比較シート!$BJ$72:$BJ$161</c:f>
              <c:numCache>
                <c:formatCode>#,##0_);[Red]\(#,##0\)</c:formatCode>
                <c:ptCount val="90"/>
                <c:pt idx="0">
                  <c:v>469069.05483902351</c:v>
                </c:pt>
                <c:pt idx="1">
                  <c:v>1605191.6021667738</c:v>
                </c:pt>
                <c:pt idx="2">
                  <c:v>95048.717156006693</c:v>
                </c:pt>
                <c:pt idx="3">
                  <c:v>6370.3916782732631</c:v>
                </c:pt>
                <c:pt idx="4">
                  <c:v>257953.0873989627</c:v>
                </c:pt>
                <c:pt idx="5">
                  <c:v>550481.75822255854</c:v>
                </c:pt>
                <c:pt idx="6">
                  <c:v>2711532.7358424929</c:v>
                </c:pt>
                <c:pt idx="7">
                  <c:v>20698.706473730577</c:v>
                </c:pt>
                <c:pt idx="8">
                  <c:v>16098.16582313057</c:v>
                </c:pt>
                <c:pt idx="9">
                  <c:v>8263.3715574969665</c:v>
                </c:pt>
                <c:pt idx="10">
                  <c:v>70376.098984095835</c:v>
                </c:pt>
                <c:pt idx="11">
                  <c:v>611246.18959850841</c:v>
                </c:pt>
                <c:pt idx="12">
                  <c:v>41759.721124362455</c:v>
                </c:pt>
                <c:pt idx="13">
                  <c:v>474783.46715141617</c:v>
                </c:pt>
                <c:pt idx="14">
                  <c:v>38675.717006965569</c:v>
                </c:pt>
                <c:pt idx="15">
                  <c:v>54105.70427304534</c:v>
                </c:pt>
                <c:pt idx="16">
                  <c:v>66223.904786821193</c:v>
                </c:pt>
                <c:pt idx="17">
                  <c:v>2352525.1872173557</c:v>
                </c:pt>
                <c:pt idx="18">
                  <c:v>20072.373977423951</c:v>
                </c:pt>
                <c:pt idx="19">
                  <c:v>533052.71490428783</c:v>
                </c:pt>
                <c:pt idx="20">
                  <c:v>237699.4044105979</c:v>
                </c:pt>
                <c:pt idx="21">
                  <c:v>189710.31262097889</c:v>
                </c:pt>
                <c:pt idx="22">
                  <c:v>41676.298095257465</c:v>
                </c:pt>
                <c:pt idx="23">
                  <c:v>435890.41835608747</c:v>
                </c:pt>
                <c:pt idx="24">
                  <c:v>72869.041331681627</c:v>
                </c:pt>
                <c:pt idx="25">
                  <c:v>29587.971003740331</c:v>
                </c:pt>
                <c:pt idx="26">
                  <c:v>8510.0233268866414</c:v>
                </c:pt>
                <c:pt idx="27">
                  <c:v>265657.69916306151</c:v>
                </c:pt>
                <c:pt idx="28">
                  <c:v>78958.856529613375</c:v>
                </c:pt>
                <c:pt idx="29">
                  <c:v>409849.5977058516</c:v>
                </c:pt>
                <c:pt idx="30">
                  <c:v>1978080.0370217853</c:v>
                </c:pt>
                <c:pt idx="31">
                  <c:v>268212.88121933723</c:v>
                </c:pt>
                <c:pt idx="32">
                  <c:v>133283.63900927309</c:v>
                </c:pt>
                <c:pt idx="33">
                  <c:v>95722.363294539595</c:v>
                </c:pt>
                <c:pt idx="34">
                  <c:v>95308.052606606507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再エネ比較シート!$BE$72:$BE$161</c:f>
              <c:numCache>
                <c:formatCode>#,##0_);[Red]\(#,##0\)</c:formatCode>
                <c:ptCount val="90"/>
                <c:pt idx="0">
                  <c:v>1787253.1880000001</c:v>
                </c:pt>
                <c:pt idx="1">
                  <c:v>3151209.6959999995</c:v>
                </c:pt>
                <c:pt idx="2">
                  <c:v>531436.61100000003</c:v>
                </c:pt>
                <c:pt idx="3">
                  <c:v>35361.288</c:v>
                </c:pt>
                <c:pt idx="4">
                  <c:v>509082.3870000001</c:v>
                </c:pt>
                <c:pt idx="5">
                  <c:v>325820.18400000001</c:v>
                </c:pt>
                <c:pt idx="6">
                  <c:v>3809184.4440000001</c:v>
                </c:pt>
                <c:pt idx="7">
                  <c:v>312780.39399999997</c:v>
                </c:pt>
                <c:pt idx="8">
                  <c:v>215331.022</c:v>
                </c:pt>
                <c:pt idx="9">
                  <c:v>46566.536999999997</c:v>
                </c:pt>
                <c:pt idx="10">
                  <c:v>459974.94900000002</c:v>
                </c:pt>
                <c:pt idx="11">
                  <c:v>1345202.578</c:v>
                </c:pt>
                <c:pt idx="12">
                  <c:v>101575.503</c:v>
                </c:pt>
                <c:pt idx="13">
                  <c:v>1897181.8480000002</c:v>
                </c:pt>
                <c:pt idx="14">
                  <c:v>262439.13800000004</c:v>
                </c:pt>
                <c:pt idx="15">
                  <c:v>992217.73300000001</c:v>
                </c:pt>
                <c:pt idx="16">
                  <c:v>336049.92700000003</c:v>
                </c:pt>
                <c:pt idx="17">
                  <c:v>4389381.42</c:v>
                </c:pt>
                <c:pt idx="18">
                  <c:v>218895.10199999998</c:v>
                </c:pt>
                <c:pt idx="19">
                  <c:v>964875.57000000007</c:v>
                </c:pt>
                <c:pt idx="20">
                  <c:v>567292.25900000008</c:v>
                </c:pt>
                <c:pt idx="21">
                  <c:v>299315.52800000005</c:v>
                </c:pt>
                <c:pt idx="22">
                  <c:v>2131512.4750000001</c:v>
                </c:pt>
                <c:pt idx="23">
                  <c:v>1126429.2149999999</c:v>
                </c:pt>
                <c:pt idx="24">
                  <c:v>561820.82199999993</c:v>
                </c:pt>
                <c:pt idx="25">
                  <c:v>653618.18400000001</c:v>
                </c:pt>
                <c:pt idx="26">
                  <c:v>51702.006000000001</c:v>
                </c:pt>
                <c:pt idx="27">
                  <c:v>1813804.5620000002</c:v>
                </c:pt>
                <c:pt idx="28">
                  <c:v>731787.88100000005</c:v>
                </c:pt>
                <c:pt idx="29">
                  <c:v>1136976.5090000001</c:v>
                </c:pt>
                <c:pt idx="30">
                  <c:v>5670683.7460000003</c:v>
                </c:pt>
                <c:pt idx="31">
                  <c:v>728677.0120000001</c:v>
                </c:pt>
                <c:pt idx="32">
                  <c:v>788913.52300000004</c:v>
                </c:pt>
                <c:pt idx="33">
                  <c:v>242105.84699999998</c:v>
                </c:pt>
                <c:pt idx="34">
                  <c:v>338913.49400000001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再エネ比較シート!$BF$72:$BF$161</c:f>
              <c:numCache>
                <c:formatCode>#,##0_);[Red]\(#,##0\)</c:formatCode>
                <c:ptCount val="90"/>
                <c:pt idx="0">
                  <c:v>36709.285000000003</c:v>
                </c:pt>
                <c:pt idx="1">
                  <c:v>0</c:v>
                </c:pt>
                <c:pt idx="2">
                  <c:v>0</c:v>
                </c:pt>
                <c:pt idx="3">
                  <c:v>161.79599999999999</c:v>
                </c:pt>
                <c:pt idx="4">
                  <c:v>0</c:v>
                </c:pt>
                <c:pt idx="5">
                  <c:v>0</c:v>
                </c:pt>
                <c:pt idx="6">
                  <c:v>0</c:v>
                </c:pt>
                <c:pt idx="7">
                  <c:v>28786.444</c:v>
                </c:pt>
                <c:pt idx="8">
                  <c:v>63767.900000000009</c:v>
                </c:pt>
                <c:pt idx="9">
                  <c:v>0</c:v>
                </c:pt>
                <c:pt idx="10">
                  <c:v>0</c:v>
                </c:pt>
                <c:pt idx="11">
                  <c:v>89604.149000000005</c:v>
                </c:pt>
                <c:pt idx="12">
                  <c:v>0</c:v>
                </c:pt>
                <c:pt idx="13">
                  <c:v>139286.652</c:v>
                </c:pt>
                <c:pt idx="14">
                  <c:v>38493.726000000002</c:v>
                </c:pt>
                <c:pt idx="15">
                  <c:v>0</c:v>
                </c:pt>
                <c:pt idx="16">
                  <c:v>17561.039000000001</c:v>
                </c:pt>
                <c:pt idx="17">
                  <c:v>81924.36599999998</c:v>
                </c:pt>
                <c:pt idx="18">
                  <c:v>252643.56099999996</c:v>
                </c:pt>
                <c:pt idx="19">
                  <c:v>0</c:v>
                </c:pt>
                <c:pt idx="20">
                  <c:v>0</c:v>
                </c:pt>
                <c:pt idx="21">
                  <c:v>0</c:v>
                </c:pt>
                <c:pt idx="22">
                  <c:v>330.73700000000002</c:v>
                </c:pt>
                <c:pt idx="23">
                  <c:v>0</c:v>
                </c:pt>
                <c:pt idx="24">
                  <c:v>12166.233</c:v>
                </c:pt>
                <c:pt idx="25">
                  <c:v>0</c:v>
                </c:pt>
                <c:pt idx="26">
                  <c:v>8246.9459999999999</c:v>
                </c:pt>
                <c:pt idx="27">
                  <c:v>252816.315</c:v>
                </c:pt>
                <c:pt idx="28">
                  <c:v>37288.410000000011</c:v>
                </c:pt>
                <c:pt idx="29">
                  <c:v>0</c:v>
                </c:pt>
                <c:pt idx="30">
                  <c:v>2167.3240000000005</c:v>
                </c:pt>
                <c:pt idx="31">
                  <c:v>19296.076000000001</c:v>
                </c:pt>
                <c:pt idx="32">
                  <c:v>733235.16399999999</c:v>
                </c:pt>
                <c:pt idx="33">
                  <c:v>0</c:v>
                </c:pt>
                <c:pt idx="34">
                  <c:v>10132.496999999998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再エネ比較シート!$BG$72:$BG$161</c:f>
              <c:numCache>
                <c:formatCode>#,##0_);[Red]\(#,##0\)</c:formatCode>
                <c:ptCount val="90"/>
                <c:pt idx="0">
                  <c:v>155309.36499999999</c:v>
                </c:pt>
                <c:pt idx="1">
                  <c:v>0</c:v>
                </c:pt>
                <c:pt idx="2">
                  <c:v>0</c:v>
                </c:pt>
                <c:pt idx="3">
                  <c:v>18824.825000000001</c:v>
                </c:pt>
                <c:pt idx="4">
                  <c:v>0</c:v>
                </c:pt>
                <c:pt idx="5">
                  <c:v>0</c:v>
                </c:pt>
                <c:pt idx="6">
                  <c:v>0</c:v>
                </c:pt>
                <c:pt idx="7">
                  <c:v>165497.31700000001</c:v>
                </c:pt>
                <c:pt idx="8">
                  <c:v>86077.970000000016</c:v>
                </c:pt>
                <c:pt idx="9">
                  <c:v>11175.717000000001</c:v>
                </c:pt>
                <c:pt idx="10">
                  <c:v>4844.4790000000003</c:v>
                </c:pt>
                <c:pt idx="11">
                  <c:v>95283.089000000007</c:v>
                </c:pt>
                <c:pt idx="12">
                  <c:v>40459.739000000001</c:v>
                </c:pt>
                <c:pt idx="13">
                  <c:v>108034.966</c:v>
                </c:pt>
                <c:pt idx="14">
                  <c:v>57229.798000000003</c:v>
                </c:pt>
                <c:pt idx="15">
                  <c:v>19421.392</c:v>
                </c:pt>
                <c:pt idx="16">
                  <c:v>1007.8289999999998</c:v>
                </c:pt>
                <c:pt idx="17">
                  <c:v>200522.29100000003</c:v>
                </c:pt>
                <c:pt idx="18">
                  <c:v>5418.7820000000002</c:v>
                </c:pt>
                <c:pt idx="19">
                  <c:v>0</c:v>
                </c:pt>
                <c:pt idx="20">
                  <c:v>0</c:v>
                </c:pt>
                <c:pt idx="21">
                  <c:v>0</c:v>
                </c:pt>
                <c:pt idx="22">
                  <c:v>257940.02999999997</c:v>
                </c:pt>
                <c:pt idx="23">
                  <c:v>6629.1</c:v>
                </c:pt>
                <c:pt idx="24">
                  <c:v>197728.24</c:v>
                </c:pt>
                <c:pt idx="25">
                  <c:v>57385.186999999991</c:v>
                </c:pt>
                <c:pt idx="26">
                  <c:v>39438.910000000011</c:v>
                </c:pt>
                <c:pt idx="27">
                  <c:v>352303.57299999997</c:v>
                </c:pt>
                <c:pt idx="28">
                  <c:v>115394.78</c:v>
                </c:pt>
                <c:pt idx="29">
                  <c:v>6711.2780000000002</c:v>
                </c:pt>
                <c:pt idx="30">
                  <c:v>100323.307</c:v>
                </c:pt>
                <c:pt idx="31">
                  <c:v>81548.221000000005</c:v>
                </c:pt>
                <c:pt idx="32">
                  <c:v>310987.25900000002</c:v>
                </c:pt>
                <c:pt idx="33">
                  <c:v>0</c:v>
                </c:pt>
                <c:pt idx="34">
                  <c:v>12884.763000000003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再エネ比較シート!$BH$72:$BH$161</c:f>
              <c:numCache>
                <c:formatCode>#,##0_);[Red]\(#,##0\)</c:formatCode>
                <c:ptCount val="90"/>
                <c:pt idx="0">
                  <c:v>25.754000000000005</c:v>
                </c:pt>
                <c:pt idx="1">
                  <c:v>0</c:v>
                </c:pt>
                <c:pt idx="2">
                  <c:v>0</c:v>
                </c:pt>
                <c:pt idx="3">
                  <c:v>0</c:v>
                </c:pt>
                <c:pt idx="4">
                  <c:v>0</c:v>
                </c:pt>
                <c:pt idx="5">
                  <c:v>0</c:v>
                </c:pt>
                <c:pt idx="6">
                  <c:v>0</c:v>
                </c:pt>
                <c:pt idx="7">
                  <c:v>4077.5349999999999</c:v>
                </c:pt>
                <c:pt idx="8">
                  <c:v>677.95399999999995</c:v>
                </c:pt>
                <c:pt idx="9">
                  <c:v>0</c:v>
                </c:pt>
                <c:pt idx="10">
                  <c:v>0</c:v>
                </c:pt>
                <c:pt idx="11">
                  <c:v>53053.296000000002</c:v>
                </c:pt>
                <c:pt idx="12">
                  <c:v>1370642.023</c:v>
                </c:pt>
                <c:pt idx="13">
                  <c:v>29967.575000000001</c:v>
                </c:pt>
                <c:pt idx="14">
                  <c:v>0</c:v>
                </c:pt>
                <c:pt idx="15">
                  <c:v>7731.4709999999995</c:v>
                </c:pt>
                <c:pt idx="16">
                  <c:v>11865.42</c:v>
                </c:pt>
                <c:pt idx="17">
                  <c:v>25272.915000000001</c:v>
                </c:pt>
                <c:pt idx="18">
                  <c:v>534.71</c:v>
                </c:pt>
                <c:pt idx="19">
                  <c:v>0</c:v>
                </c:pt>
                <c:pt idx="20">
                  <c:v>0</c:v>
                </c:pt>
                <c:pt idx="21">
                  <c:v>0</c:v>
                </c:pt>
                <c:pt idx="22">
                  <c:v>4293719.5039999997</c:v>
                </c:pt>
                <c:pt idx="23">
                  <c:v>0</c:v>
                </c:pt>
                <c:pt idx="24">
                  <c:v>222562.72500000001</c:v>
                </c:pt>
                <c:pt idx="25">
                  <c:v>600738.353</c:v>
                </c:pt>
                <c:pt idx="26">
                  <c:v>0</c:v>
                </c:pt>
                <c:pt idx="27">
                  <c:v>7050.0830000000005</c:v>
                </c:pt>
                <c:pt idx="28">
                  <c:v>5567.8559999999998</c:v>
                </c:pt>
                <c:pt idx="29">
                  <c:v>0</c:v>
                </c:pt>
                <c:pt idx="30">
                  <c:v>260716.99400000001</c:v>
                </c:pt>
                <c:pt idx="31">
                  <c:v>86.338999999999999</c:v>
                </c:pt>
                <c:pt idx="32">
                  <c:v>2614.44</c:v>
                </c:pt>
                <c:pt idx="33">
                  <c:v>0</c:v>
                </c:pt>
                <c:pt idx="34">
                  <c:v>4704.4700000000012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再エネ比較シート!$BI$72:$BI$161</c:f>
              <c:numCache>
                <c:formatCode>#,##0_);[Red]\(#,##0\)</c:formatCode>
                <c:ptCount val="90"/>
                <c:pt idx="0">
                  <c:v>1979297.5919999999</c:v>
                </c:pt>
                <c:pt idx="1">
                  <c:v>3151209.6959999995</c:v>
                </c:pt>
                <c:pt idx="2">
                  <c:v>531436.61100000003</c:v>
                </c:pt>
                <c:pt idx="3">
                  <c:v>54347.909</c:v>
                </c:pt>
                <c:pt idx="4">
                  <c:v>509082.3870000001</c:v>
                </c:pt>
                <c:pt idx="5">
                  <c:v>325820.18400000001</c:v>
                </c:pt>
                <c:pt idx="6">
                  <c:v>3809184.4440000001</c:v>
                </c:pt>
                <c:pt idx="7">
                  <c:v>511141.69</c:v>
                </c:pt>
                <c:pt idx="8">
                  <c:v>365854.84600000008</c:v>
                </c:pt>
                <c:pt idx="9">
                  <c:v>57742.254000000001</c:v>
                </c:pt>
                <c:pt idx="10">
                  <c:v>464819.42800000001</c:v>
                </c:pt>
                <c:pt idx="11">
                  <c:v>1583143.112</c:v>
                </c:pt>
                <c:pt idx="12">
                  <c:v>1512677.2650000001</c:v>
                </c:pt>
                <c:pt idx="13">
                  <c:v>2174471.0410000002</c:v>
                </c:pt>
                <c:pt idx="14">
                  <c:v>358162.66200000007</c:v>
                </c:pt>
                <c:pt idx="15">
                  <c:v>1019370.596</c:v>
                </c:pt>
                <c:pt idx="16">
                  <c:v>366484.21500000003</c:v>
                </c:pt>
                <c:pt idx="17">
                  <c:v>4697100.9920000006</c:v>
                </c:pt>
                <c:pt idx="18">
                  <c:v>477492.15499999997</c:v>
                </c:pt>
                <c:pt idx="19">
                  <c:v>964875.57000000007</c:v>
                </c:pt>
                <c:pt idx="20">
                  <c:v>567292.25900000008</c:v>
                </c:pt>
                <c:pt idx="21">
                  <c:v>299315.52800000005</c:v>
                </c:pt>
                <c:pt idx="22">
                  <c:v>6683502.7459999993</c:v>
                </c:pt>
                <c:pt idx="23">
                  <c:v>1133058.3149999999</c:v>
                </c:pt>
                <c:pt idx="24">
                  <c:v>994278.0199999999</c:v>
                </c:pt>
                <c:pt idx="25">
                  <c:v>1311741.7239999999</c:v>
                </c:pt>
                <c:pt idx="26">
                  <c:v>99387.862000000023</c:v>
                </c:pt>
                <c:pt idx="27">
                  <c:v>2425974.5330000003</c:v>
                </c:pt>
                <c:pt idx="28">
                  <c:v>890038.92700000014</c:v>
                </c:pt>
                <c:pt idx="29">
                  <c:v>1143687.787</c:v>
                </c:pt>
                <c:pt idx="30">
                  <c:v>6033891.3710000003</c:v>
                </c:pt>
                <c:pt idx="31">
                  <c:v>829607.64800000016</c:v>
                </c:pt>
                <c:pt idx="32">
                  <c:v>1835750.3859999999</c:v>
                </c:pt>
                <c:pt idx="33">
                  <c:v>242105.84699999998</c:v>
                </c:pt>
                <c:pt idx="34">
                  <c:v>366635.22399999993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再エネ比較シート!$CO$13:$CO$42</c:f>
              <c:numCache>
                <c:formatCode>0.0%</c:formatCode>
                <c:ptCount val="30"/>
                <c:pt idx="0">
                  <c:v>8.1794063884720151E-3</c:v>
                </c:pt>
                <c:pt idx="1">
                  <c:v>6.0705935378461362E-2</c:v>
                </c:pt>
                <c:pt idx="2">
                  <c:v>5.155200240213189E-2</c:v>
                </c:pt>
                <c:pt idx="3">
                  <c:v>0.10264801278017137</c:v>
                </c:pt>
                <c:pt idx="4">
                  <c:v>3.5548107607009785E-2</c:v>
                </c:pt>
                <c:pt idx="5">
                  <c:v>5.6291177740817995E-2</c:v>
                </c:pt>
                <c:pt idx="6">
                  <c:v>0.12684546256920484</c:v>
                </c:pt>
                <c:pt idx="7">
                  <c:v>8.2512129199053159E-3</c:v>
                </c:pt>
                <c:pt idx="8">
                  <c:v>4.7443168927809795E-2</c:v>
                </c:pt>
                <c:pt idx="9">
                  <c:v>3.5239206534422403E-3</c:v>
                </c:pt>
                <c:pt idx="10">
                  <c:v>0.10914840605634703</c:v>
                </c:pt>
                <c:pt idx="11">
                  <c:v>7.2011266995287357E-2</c:v>
                </c:pt>
                <c:pt idx="12">
                  <c:v>2.3516846487801502E-2</c:v>
                </c:pt>
                <c:pt idx="13">
                  <c:v>5.3854154628452562E-2</c:v>
                </c:pt>
                <c:pt idx="14">
                  <c:v>5.8669322634293926E-2</c:v>
                </c:pt>
                <c:pt idx="15">
                  <c:v>4.1615771991856849E-2</c:v>
                </c:pt>
                <c:pt idx="16">
                  <c:v>3.3988593870772313E-2</c:v>
                </c:pt>
                <c:pt idx="17">
                  <c:v>5.6230206399475811E-2</c:v>
                </c:pt>
                <c:pt idx="18">
                  <c:v>9.3805169526051335E-2</c:v>
                </c:pt>
                <c:pt idx="19">
                  <c:v>8.3903917386912108E-2</c:v>
                </c:pt>
                <c:pt idx="20">
                  <c:v>0.11388576956004492</c:v>
                </c:pt>
                <c:pt idx="21">
                  <c:v>2.7262620910347122E-2</c:v>
                </c:pt>
                <c:pt idx="22">
                  <c:v>0.10704019300857245</c:v>
                </c:pt>
                <c:pt idx="23">
                  <c:v>5.5228944804649446E-2</c:v>
                </c:pt>
                <c:pt idx="24">
                  <c:v>6.5849169662728982E-2</c:v>
                </c:pt>
                <c:pt idx="25">
                  <c:v>4.3134544354925808E-2</c:v>
                </c:pt>
                <c:pt idx="26">
                  <c:v>9.9041885798079363E-2</c:v>
                </c:pt>
                <c:pt idx="27">
                  <c:v>6.5834781934740974E-2</c:v>
                </c:pt>
                <c:pt idx="28">
                  <c:v>0.10642368228176748</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再エネ比較シート!$CC$13:$CC$42</c:f>
              <c:numCache>
                <c:formatCode>0.0%</c:formatCode>
                <c:ptCount val="30"/>
                <c:pt idx="0">
                  <c:v>1.5547853564246278E-3</c:v>
                </c:pt>
                <c:pt idx="1">
                  <c:v>2.8434430610831622E-2</c:v>
                </c:pt>
                <c:pt idx="2">
                  <c:v>3.3196364464684054E-2</c:v>
                </c:pt>
                <c:pt idx="3">
                  <c:v>4.3053794097957405E-2</c:v>
                </c:pt>
                <c:pt idx="4">
                  <c:v>1.9146201284711614E-2</c:v>
                </c:pt>
                <c:pt idx="5">
                  <c:v>1.8487387631573152E-2</c:v>
                </c:pt>
                <c:pt idx="6">
                  <c:v>2.603133528243011E-2</c:v>
                </c:pt>
                <c:pt idx="7">
                  <c:v>5.2482451837709597E-3</c:v>
                </c:pt>
                <c:pt idx="8">
                  <c:v>1.6999818938473944E-2</c:v>
                </c:pt>
                <c:pt idx="9">
                  <c:v>1.2063968550665848E-3</c:v>
                </c:pt>
                <c:pt idx="10">
                  <c:v>3.685790265046128E-2</c:v>
                </c:pt>
                <c:pt idx="11">
                  <c:v>4.4722914439951307E-2</c:v>
                </c:pt>
                <c:pt idx="12">
                  <c:v>1.6237209242388629E-2</c:v>
                </c:pt>
                <c:pt idx="13">
                  <c:v>2.5765858619959323E-2</c:v>
                </c:pt>
                <c:pt idx="14">
                  <c:v>1.7159152768437231E-2</c:v>
                </c:pt>
                <c:pt idx="15">
                  <c:v>1.5266971625888298E-2</c:v>
                </c:pt>
                <c:pt idx="16">
                  <c:v>1.9805770865948497E-2</c:v>
                </c:pt>
                <c:pt idx="17">
                  <c:v>2.0197163077822655E-2</c:v>
                </c:pt>
                <c:pt idx="18">
                  <c:v>2.2941023312235902E-2</c:v>
                </c:pt>
                <c:pt idx="19">
                  <c:v>2.7362072675269616E-2</c:v>
                </c:pt>
                <c:pt idx="20">
                  <c:v>2.90684740427068E-2</c:v>
                </c:pt>
                <c:pt idx="21">
                  <c:v>1.7504874447660981E-2</c:v>
                </c:pt>
                <c:pt idx="22">
                  <c:v>2.6116722595584677E-2</c:v>
                </c:pt>
                <c:pt idx="23">
                  <c:v>2.6519463841731622E-2</c:v>
                </c:pt>
                <c:pt idx="24">
                  <c:v>2.4230569019332935E-2</c:v>
                </c:pt>
                <c:pt idx="25">
                  <c:v>2.5681174330835312E-2</c:v>
                </c:pt>
                <c:pt idx="26">
                  <c:v>3.6494506223279218E-2</c:v>
                </c:pt>
                <c:pt idx="27">
                  <c:v>2.6511863904769527E-2</c:v>
                </c:pt>
                <c:pt idx="28">
                  <c:v>4.588147044477521E-2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再エネ比較シート!$CD$13:$CD$42</c:f>
              <c:numCache>
                <c:formatCode>0.0%</c:formatCode>
                <c:ptCount val="30"/>
                <c:pt idx="0">
                  <c:v>3.1296869740377454E-4</c:v>
                </c:pt>
                <c:pt idx="1">
                  <c:v>1.4847706901235692E-2</c:v>
                </c:pt>
                <c:pt idx="2">
                  <c:v>1.6092272929484147E-2</c:v>
                </c:pt>
                <c:pt idx="3">
                  <c:v>6.8169728343950062E-2</c:v>
                </c:pt>
                <c:pt idx="4">
                  <c:v>7.7381271501358786E-3</c:v>
                </c:pt>
                <c:pt idx="5">
                  <c:v>2.1650003192817912E-2</c:v>
                </c:pt>
                <c:pt idx="6">
                  <c:v>0.10902293871814563</c:v>
                </c:pt>
                <c:pt idx="7">
                  <c:v>1.2688543914559406E-3</c:v>
                </c:pt>
                <c:pt idx="8">
                  <c:v>8.1097159224914672E-2</c:v>
                </c:pt>
                <c:pt idx="9">
                  <c:v>1.4866871381911286E-4</c:v>
                </c:pt>
                <c:pt idx="10">
                  <c:v>0.14934806545237114</c:v>
                </c:pt>
                <c:pt idx="11">
                  <c:v>3.9193663307812883E-2</c:v>
                </c:pt>
                <c:pt idx="12">
                  <c:v>3.2313236595838068E-3</c:v>
                </c:pt>
                <c:pt idx="13">
                  <c:v>1.8684425494735136E-2</c:v>
                </c:pt>
                <c:pt idx="14">
                  <c:v>3.4594110026009019E-2</c:v>
                </c:pt>
                <c:pt idx="15">
                  <c:v>7.7930065824611157E-3</c:v>
                </c:pt>
                <c:pt idx="16">
                  <c:v>4.0301099628235054E-3</c:v>
                </c:pt>
                <c:pt idx="17">
                  <c:v>4.1648428467104356E-2</c:v>
                </c:pt>
                <c:pt idx="18">
                  <c:v>0.13623200223814166</c:v>
                </c:pt>
                <c:pt idx="19">
                  <c:v>7.7834607467092864E-2</c:v>
                </c:pt>
                <c:pt idx="20">
                  <c:v>0.15829581121538513</c:v>
                </c:pt>
                <c:pt idx="21">
                  <c:v>3.9334960986460504E-3</c:v>
                </c:pt>
                <c:pt idx="22">
                  <c:v>1.7679286045210119E-2</c:v>
                </c:pt>
                <c:pt idx="23">
                  <c:v>4.4916129684033489E-2</c:v>
                </c:pt>
                <c:pt idx="24">
                  <c:v>2.4021263815022176E-2</c:v>
                </c:pt>
                <c:pt idx="25">
                  <c:v>7.8373259671114266E-3</c:v>
                </c:pt>
                <c:pt idx="26">
                  <c:v>0.16979778991652886</c:v>
                </c:pt>
                <c:pt idx="27">
                  <c:v>1.6270818341569883E-2</c:v>
                </c:pt>
                <c:pt idx="28">
                  <c:v>0.11491092609850272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4.648406136902012E-5</c:v>
                </c:pt>
                <c:pt idx="9">
                  <c:v>0</c:v>
                </c:pt>
                <c:pt idx="10">
                  <c:v>5.4136341034116296E-5</c:v>
                </c:pt>
                <c:pt idx="11">
                  <c:v>0</c:v>
                </c:pt>
                <c:pt idx="12">
                  <c:v>0</c:v>
                </c:pt>
                <c:pt idx="13">
                  <c:v>0</c:v>
                </c:pt>
                <c:pt idx="14">
                  <c:v>0</c:v>
                </c:pt>
                <c:pt idx="15">
                  <c:v>0</c:v>
                </c:pt>
                <c:pt idx="16">
                  <c:v>0</c:v>
                </c:pt>
                <c:pt idx="17">
                  <c:v>0</c:v>
                </c:pt>
                <c:pt idx="18">
                  <c:v>0</c:v>
                </c:pt>
                <c:pt idx="19">
                  <c:v>0</c:v>
                </c:pt>
                <c:pt idx="20">
                  <c:v>0</c:v>
                </c:pt>
                <c:pt idx="21">
                  <c:v>0</c:v>
                </c:pt>
                <c:pt idx="22">
                  <c:v>4.8563806347038066E-5</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再エネ比較シート!$CF$13:$CF$42</c:f>
              <c:numCache>
                <c:formatCode>0.0%</c:formatCode>
                <c:ptCount val="30"/>
                <c:pt idx="0">
                  <c:v>0</c:v>
                </c:pt>
                <c:pt idx="1">
                  <c:v>0</c:v>
                </c:pt>
                <c:pt idx="2">
                  <c:v>0</c:v>
                </c:pt>
                <c:pt idx="3">
                  <c:v>4.7212103432422379E-4</c:v>
                </c:pt>
                <c:pt idx="4">
                  <c:v>4.315788351800273E-4</c:v>
                </c:pt>
                <c:pt idx="5">
                  <c:v>0</c:v>
                </c:pt>
                <c:pt idx="6">
                  <c:v>3.6247838243214661E-4</c:v>
                </c:pt>
                <c:pt idx="7">
                  <c:v>0</c:v>
                </c:pt>
                <c:pt idx="8">
                  <c:v>4.5070423944968425E-3</c:v>
                </c:pt>
                <c:pt idx="9">
                  <c:v>0</c:v>
                </c:pt>
                <c:pt idx="10">
                  <c:v>0</c:v>
                </c:pt>
                <c:pt idx="11">
                  <c:v>0</c:v>
                </c:pt>
                <c:pt idx="12">
                  <c:v>0</c:v>
                </c:pt>
                <c:pt idx="13">
                  <c:v>0</c:v>
                </c:pt>
                <c:pt idx="14">
                  <c:v>0</c:v>
                </c:pt>
                <c:pt idx="15">
                  <c:v>0</c:v>
                </c:pt>
                <c:pt idx="16">
                  <c:v>0</c:v>
                </c:pt>
                <c:pt idx="17">
                  <c:v>0</c:v>
                </c:pt>
                <c:pt idx="18">
                  <c:v>2.7847396632803706E-6</c:v>
                </c:pt>
                <c:pt idx="19">
                  <c:v>0</c:v>
                </c:pt>
                <c:pt idx="20">
                  <c:v>1.3988585835282268E-3</c:v>
                </c:pt>
                <c:pt idx="21">
                  <c:v>0</c:v>
                </c:pt>
                <c:pt idx="22">
                  <c:v>2.5437251792259055E-4</c:v>
                </c:pt>
                <c:pt idx="23">
                  <c:v>1.0772586257445234E-4</c:v>
                </c:pt>
                <c:pt idx="24">
                  <c:v>7.4924647936872751E-5</c:v>
                </c:pt>
                <c:pt idx="25">
                  <c:v>0</c:v>
                </c:pt>
                <c:pt idx="26">
                  <c:v>1.4248123156196948E-5</c:v>
                </c:pt>
                <c:pt idx="27">
                  <c:v>0</c:v>
                </c:pt>
                <c:pt idx="28">
                  <c:v>2.5110485381207067E-4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再エネ比較シート!$CH$13:$CH$42</c:f>
              <c:numCache>
                <c:formatCode>0.0%</c:formatCode>
                <c:ptCount val="30"/>
                <c:pt idx="0">
                  <c:v>4.2404183515352386E-3</c:v>
                </c:pt>
                <c:pt idx="1">
                  <c:v>0</c:v>
                </c:pt>
                <c:pt idx="2">
                  <c:v>0</c:v>
                </c:pt>
                <c:pt idx="3">
                  <c:v>1.1100358907999838E-2</c:v>
                </c:pt>
                <c:pt idx="4">
                  <c:v>2.1661455892976585E-2</c:v>
                </c:pt>
                <c:pt idx="5">
                  <c:v>0</c:v>
                </c:pt>
                <c:pt idx="6">
                  <c:v>1.3788393370948324E-2</c:v>
                </c:pt>
                <c:pt idx="7">
                  <c:v>0</c:v>
                </c:pt>
                <c:pt idx="8">
                  <c:v>0.33328266934120565</c:v>
                </c:pt>
                <c:pt idx="9">
                  <c:v>0</c:v>
                </c:pt>
                <c:pt idx="10">
                  <c:v>0</c:v>
                </c:pt>
                <c:pt idx="11">
                  <c:v>1.2166583030926558E-2</c:v>
                </c:pt>
                <c:pt idx="12">
                  <c:v>0</c:v>
                </c:pt>
                <c:pt idx="13">
                  <c:v>0</c:v>
                </c:pt>
                <c:pt idx="14">
                  <c:v>0.10770494502521832</c:v>
                </c:pt>
                <c:pt idx="15">
                  <c:v>0</c:v>
                </c:pt>
                <c:pt idx="16">
                  <c:v>0</c:v>
                </c:pt>
                <c:pt idx="17">
                  <c:v>4.5284779426929912E-2</c:v>
                </c:pt>
                <c:pt idx="18">
                  <c:v>7.6960077967021152E-3</c:v>
                </c:pt>
                <c:pt idx="19">
                  <c:v>0</c:v>
                </c:pt>
                <c:pt idx="20">
                  <c:v>1.8212202381687595E-2</c:v>
                </c:pt>
                <c:pt idx="21">
                  <c:v>0</c:v>
                </c:pt>
                <c:pt idx="22">
                  <c:v>0</c:v>
                </c:pt>
                <c:pt idx="23">
                  <c:v>6.3083687698540267E-2</c:v>
                </c:pt>
                <c:pt idx="24">
                  <c:v>0</c:v>
                </c:pt>
                <c:pt idx="25">
                  <c:v>3.2038530049732519E-2</c:v>
                </c:pt>
                <c:pt idx="26">
                  <c:v>1.540337638507778E-3</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再エネ比較シート!$CI$13:$CI$42</c:f>
              <c:numCache>
                <c:formatCode>0.0%</c:formatCode>
                <c:ptCount val="30"/>
                <c:pt idx="0">
                  <c:v>6.1081724053636405E-3</c:v>
                </c:pt>
                <c:pt idx="1">
                  <c:v>4.3282137512067317E-2</c:v>
                </c:pt>
                <c:pt idx="2">
                  <c:v>4.9288637394168194E-2</c:v>
                </c:pt>
                <c:pt idx="3">
                  <c:v>0.12279600238423154</c:v>
                </c:pt>
                <c:pt idx="4">
                  <c:v>4.8977363163004106E-2</c:v>
                </c:pt>
                <c:pt idx="5">
                  <c:v>4.0137390824391064E-2</c:v>
                </c:pt>
                <c:pt idx="6">
                  <c:v>0.14920514575395621</c:v>
                </c:pt>
                <c:pt idx="7">
                  <c:v>6.517099575226901E-3</c:v>
                </c:pt>
                <c:pt idx="8">
                  <c:v>0.43593317396046016</c:v>
                </c:pt>
                <c:pt idx="9">
                  <c:v>1.3550655688856976E-3</c:v>
                </c:pt>
                <c:pt idx="10">
                  <c:v>0.18626010444386656</c:v>
                </c:pt>
                <c:pt idx="11">
                  <c:v>9.6083160778690738E-2</c:v>
                </c:pt>
                <c:pt idx="12">
                  <c:v>1.9468532901972438E-2</c:v>
                </c:pt>
                <c:pt idx="13">
                  <c:v>4.4450284114694462E-2</c:v>
                </c:pt>
                <c:pt idx="14">
                  <c:v>0.15945820781966458</c:v>
                </c:pt>
                <c:pt idx="15">
                  <c:v>2.3059978208349412E-2</c:v>
                </c:pt>
                <c:pt idx="16">
                  <c:v>2.3835880828772003E-2</c:v>
                </c:pt>
                <c:pt idx="17">
                  <c:v>0.10713037097185692</c:v>
                </c:pt>
                <c:pt idx="18">
                  <c:v>0.16687181808674295</c:v>
                </c:pt>
                <c:pt idx="19">
                  <c:v>0.10519668014236247</c:v>
                </c:pt>
                <c:pt idx="20">
                  <c:v>0.20697534622330771</c:v>
                </c:pt>
                <c:pt idx="21">
                  <c:v>2.1438370546307033E-2</c:v>
                </c:pt>
                <c:pt idx="22">
                  <c:v>4.4098944965064425E-2</c:v>
                </c:pt>
                <c:pt idx="23">
                  <c:v>0.13462700708687983</c:v>
                </c:pt>
                <c:pt idx="24">
                  <c:v>4.8326757482291989E-2</c:v>
                </c:pt>
                <c:pt idx="25">
                  <c:v>6.5557030347679249E-2</c:v>
                </c:pt>
                <c:pt idx="26">
                  <c:v>0.20784688190147207</c:v>
                </c:pt>
                <c:pt idx="27">
                  <c:v>4.278268224633941E-2</c:v>
                </c:pt>
                <c:pt idx="28">
                  <c:v>0.16104350139708998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再エネ比較シート!$BE$13:$BE$42</c:f>
              <c:numCache>
                <c:formatCode>#,##0_);[Red]\(#,##0\)</c:formatCode>
                <c:ptCount val="30"/>
                <c:pt idx="0">
                  <c:v>4676.1000000000031</c:v>
                </c:pt>
                <c:pt idx="1">
                  <c:v>26358.699999999921</c:v>
                </c:pt>
                <c:pt idx="2">
                  <c:v>23170.399999999929</c:v>
                </c:pt>
                <c:pt idx="3">
                  <c:v>52998.025000000642</c:v>
                </c:pt>
                <c:pt idx="4">
                  <c:v>16145.599999999968</c:v>
                </c:pt>
                <c:pt idx="5">
                  <c:v>25534.099999999948</c:v>
                </c:pt>
                <c:pt idx="6">
                  <c:v>58814.800000000789</c:v>
                </c:pt>
                <c:pt idx="7">
                  <c:v>3878.7000000000039</c:v>
                </c:pt>
                <c:pt idx="8">
                  <c:v>26017.400000000205</c:v>
                </c:pt>
                <c:pt idx="9">
                  <c:v>1737.8000000000006</c:v>
                </c:pt>
                <c:pt idx="10">
                  <c:v>49298.400000000765</c:v>
                </c:pt>
                <c:pt idx="11">
                  <c:v>28333.80000000013</c:v>
                </c:pt>
                <c:pt idx="12">
                  <c:v>9091.8999999999778</c:v>
                </c:pt>
                <c:pt idx="13">
                  <c:v>21930.799999999905</c:v>
                </c:pt>
                <c:pt idx="14">
                  <c:v>26896.869999999937</c:v>
                </c:pt>
                <c:pt idx="15">
                  <c:v>15647.699999999961</c:v>
                </c:pt>
                <c:pt idx="16">
                  <c:v>12390.59999999998</c:v>
                </c:pt>
                <c:pt idx="17">
                  <c:v>24661.054999999862</c:v>
                </c:pt>
                <c:pt idx="18">
                  <c:v>39687.3000000006</c:v>
                </c:pt>
                <c:pt idx="19">
                  <c:v>33259.000000000226</c:v>
                </c:pt>
                <c:pt idx="20">
                  <c:v>46859.969000000317</c:v>
                </c:pt>
                <c:pt idx="21">
                  <c:v>10049.799999999979</c:v>
                </c:pt>
                <c:pt idx="22">
                  <c:v>38940.100000000195</c:v>
                </c:pt>
                <c:pt idx="23">
                  <c:v>21454.999999999844</c:v>
                </c:pt>
                <c:pt idx="24">
                  <c:v>28185.300000000108</c:v>
                </c:pt>
                <c:pt idx="25">
                  <c:v>16215.499999999975</c:v>
                </c:pt>
                <c:pt idx="26">
                  <c:v>41505.174000000166</c:v>
                </c:pt>
                <c:pt idx="27">
                  <c:v>25774.699999999972</c:v>
                </c:pt>
                <c:pt idx="28">
                  <c:v>39931.300000000483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再エネ比較シート!$BF$13:$BF$42</c:f>
              <c:numCache>
                <c:formatCode>#,##0_);[Red]\(#,##0\)</c:formatCode>
                <c:ptCount val="30"/>
                <c:pt idx="0">
                  <c:v>853.99999999999977</c:v>
                </c:pt>
                <c:pt idx="1">
                  <c:v>12487.700000000004</c:v>
                </c:pt>
                <c:pt idx="2">
                  <c:v>10190.699999999997</c:v>
                </c:pt>
                <c:pt idx="3">
                  <c:v>76134.840000000011</c:v>
                </c:pt>
                <c:pt idx="4">
                  <c:v>5920.4000000000005</c:v>
                </c:pt>
                <c:pt idx="5">
                  <c:v>27129.800000000021</c:v>
                </c:pt>
                <c:pt idx="6">
                  <c:v>223486.70000000138</c:v>
                </c:pt>
                <c:pt idx="7">
                  <c:v>850.80000000000007</c:v>
                </c:pt>
                <c:pt idx="8">
                  <c:v>112607.89999999997</c:v>
                </c:pt>
                <c:pt idx="9">
                  <c:v>194.3</c:v>
                </c:pt>
                <c:pt idx="10">
                  <c:v>181236.39999999988</c:v>
                </c:pt>
                <c:pt idx="11">
                  <c:v>22528.600000000035</c:v>
                </c:pt>
                <c:pt idx="12">
                  <c:v>1641.6000000000001</c:v>
                </c:pt>
                <c:pt idx="13">
                  <c:v>14428.899999999998</c:v>
                </c:pt>
                <c:pt idx="14">
                  <c:v>49198.479999999996</c:v>
                </c:pt>
                <c:pt idx="15">
                  <c:v>7246.7999999999975</c:v>
                </c:pt>
                <c:pt idx="16">
                  <c:v>2287.5</c:v>
                </c:pt>
                <c:pt idx="17">
                  <c:v>46138.505000000026</c:v>
                </c:pt>
                <c:pt idx="18">
                  <c:v>213826.50000000015</c:v>
                </c:pt>
                <c:pt idx="19">
                  <c:v>85837.399999999921</c:v>
                </c:pt>
                <c:pt idx="20">
                  <c:v>231522.28800000026</c:v>
                </c:pt>
                <c:pt idx="21">
                  <c:v>2048.9000000000005</c:v>
                </c:pt>
                <c:pt idx="22">
                  <c:v>23915.900000000012</c:v>
                </c:pt>
                <c:pt idx="23">
                  <c:v>32969.30000000001</c:v>
                </c:pt>
                <c:pt idx="24">
                  <c:v>25351.200000000019</c:v>
                </c:pt>
                <c:pt idx="25">
                  <c:v>4489.7999999999984</c:v>
                </c:pt>
                <c:pt idx="26">
                  <c:v>175206.57500000004</c:v>
                </c:pt>
                <c:pt idx="27">
                  <c:v>14351.799999999992</c:v>
                </c:pt>
                <c:pt idx="28">
                  <c:v>90736.299999999872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39.299999999999997</c:v>
                </c:pt>
                <c:pt idx="9">
                  <c:v>0</c:v>
                </c:pt>
                <c:pt idx="10">
                  <c:v>40</c:v>
                </c:pt>
                <c:pt idx="11">
                  <c:v>0</c:v>
                </c:pt>
                <c:pt idx="12">
                  <c:v>0</c:v>
                </c:pt>
                <c:pt idx="13">
                  <c:v>0</c:v>
                </c:pt>
                <c:pt idx="14">
                  <c:v>0</c:v>
                </c:pt>
                <c:pt idx="15">
                  <c:v>0</c:v>
                </c:pt>
                <c:pt idx="16">
                  <c:v>0</c:v>
                </c:pt>
                <c:pt idx="17">
                  <c:v>0</c:v>
                </c:pt>
                <c:pt idx="18">
                  <c:v>0</c:v>
                </c:pt>
                <c:pt idx="19">
                  <c:v>0</c:v>
                </c:pt>
                <c:pt idx="20">
                  <c:v>0</c:v>
                </c:pt>
                <c:pt idx="21">
                  <c:v>0</c:v>
                </c:pt>
                <c:pt idx="22">
                  <c:v>40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再エネ比較シート!$BH$13:$BH$42</c:f>
              <c:numCache>
                <c:formatCode>#,##0_);[Red]\(#,##0\)</c:formatCode>
                <c:ptCount val="30"/>
                <c:pt idx="0">
                  <c:v>0</c:v>
                </c:pt>
                <c:pt idx="1">
                  <c:v>0</c:v>
                </c:pt>
                <c:pt idx="2">
                  <c:v>0</c:v>
                </c:pt>
                <c:pt idx="3">
                  <c:v>132.69999999999999</c:v>
                </c:pt>
                <c:pt idx="4">
                  <c:v>83.1</c:v>
                </c:pt>
                <c:pt idx="5">
                  <c:v>0</c:v>
                </c:pt>
                <c:pt idx="6">
                  <c:v>187</c:v>
                </c:pt>
                <c:pt idx="7">
                  <c:v>0</c:v>
                </c:pt>
                <c:pt idx="8">
                  <c:v>1575</c:v>
                </c:pt>
                <c:pt idx="9">
                  <c:v>0</c:v>
                </c:pt>
                <c:pt idx="10">
                  <c:v>0</c:v>
                </c:pt>
                <c:pt idx="11">
                  <c:v>0</c:v>
                </c:pt>
                <c:pt idx="12">
                  <c:v>0</c:v>
                </c:pt>
                <c:pt idx="13">
                  <c:v>0</c:v>
                </c:pt>
                <c:pt idx="14">
                  <c:v>0</c:v>
                </c:pt>
                <c:pt idx="15">
                  <c:v>0</c:v>
                </c:pt>
                <c:pt idx="16">
                  <c:v>0</c:v>
                </c:pt>
                <c:pt idx="17">
                  <c:v>0</c:v>
                </c:pt>
                <c:pt idx="18">
                  <c:v>1.1000000000000001</c:v>
                </c:pt>
                <c:pt idx="19">
                  <c:v>0</c:v>
                </c:pt>
                <c:pt idx="20">
                  <c:v>514.9</c:v>
                </c:pt>
                <c:pt idx="21">
                  <c:v>0</c:v>
                </c:pt>
                <c:pt idx="22">
                  <c:v>86.6</c:v>
                </c:pt>
                <c:pt idx="23">
                  <c:v>19.899999999999999</c:v>
                </c:pt>
                <c:pt idx="24">
                  <c:v>19.899999999999999</c:v>
                </c:pt>
                <c:pt idx="25">
                  <c:v>0</c:v>
                </c:pt>
                <c:pt idx="26">
                  <c:v>3.7</c:v>
                </c:pt>
                <c:pt idx="27">
                  <c:v>0</c:v>
                </c:pt>
                <c:pt idx="28">
                  <c:v>49.9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再エネ比較シート!$BJ$13:$BJ$42</c:f>
              <c:numCache>
                <c:formatCode>#,##0_);[Red]\(#,##0\)</c:formatCode>
                <c:ptCount val="30"/>
                <c:pt idx="0">
                  <c:v>2184</c:v>
                </c:pt>
                <c:pt idx="1">
                  <c:v>0</c:v>
                </c:pt>
                <c:pt idx="2">
                  <c:v>0</c:v>
                </c:pt>
                <c:pt idx="3">
                  <c:v>2340</c:v>
                </c:pt>
                <c:pt idx="4">
                  <c:v>3128.1660000000002</c:v>
                </c:pt>
                <c:pt idx="5">
                  <c:v>0</c:v>
                </c:pt>
                <c:pt idx="6">
                  <c:v>5335</c:v>
                </c:pt>
                <c:pt idx="7">
                  <c:v>0</c:v>
                </c:pt>
                <c:pt idx="8">
                  <c:v>87350</c:v>
                </c:pt>
                <c:pt idx="9">
                  <c:v>0</c:v>
                </c:pt>
                <c:pt idx="10">
                  <c:v>0</c:v>
                </c:pt>
                <c:pt idx="11">
                  <c:v>1320</c:v>
                </c:pt>
                <c:pt idx="12">
                  <c:v>0</c:v>
                </c:pt>
                <c:pt idx="13">
                  <c:v>0</c:v>
                </c:pt>
                <c:pt idx="14">
                  <c:v>28911.599999999999</c:v>
                </c:pt>
                <c:pt idx="15">
                  <c:v>0</c:v>
                </c:pt>
                <c:pt idx="16">
                  <c:v>0</c:v>
                </c:pt>
                <c:pt idx="17">
                  <c:v>9469</c:v>
                </c:pt>
                <c:pt idx="18">
                  <c:v>2280</c:v>
                </c:pt>
                <c:pt idx="19">
                  <c:v>0</c:v>
                </c:pt>
                <c:pt idx="20">
                  <c:v>5027.74</c:v>
                </c:pt>
                <c:pt idx="21">
                  <c:v>0</c:v>
                </c:pt>
                <c:pt idx="22">
                  <c:v>0</c:v>
                </c:pt>
                <c:pt idx="23">
                  <c:v>8740</c:v>
                </c:pt>
                <c:pt idx="24">
                  <c:v>0</c:v>
                </c:pt>
                <c:pt idx="25">
                  <c:v>3464.3249999999998</c:v>
                </c:pt>
                <c:pt idx="26">
                  <c:v>300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再エネ比較シート!$BK$13:$BK$42</c:f>
              <c:numCache>
                <c:formatCode>#,##0_);[Red]\(#,##0\)</c:formatCode>
                <c:ptCount val="30"/>
                <c:pt idx="0">
                  <c:v>7714.1000000000031</c:v>
                </c:pt>
                <c:pt idx="1">
                  <c:v>38846.399999999921</c:v>
                </c:pt>
                <c:pt idx="2">
                  <c:v>33361.099999999926</c:v>
                </c:pt>
                <c:pt idx="3">
                  <c:v>131605.56500000064</c:v>
                </c:pt>
                <c:pt idx="4">
                  <c:v>25277.265999999967</c:v>
                </c:pt>
                <c:pt idx="5">
                  <c:v>52663.899999999965</c:v>
                </c:pt>
                <c:pt idx="6">
                  <c:v>287823.50000000215</c:v>
                </c:pt>
                <c:pt idx="7">
                  <c:v>4729.5000000000036</c:v>
                </c:pt>
                <c:pt idx="8">
                  <c:v>227589.60000000015</c:v>
                </c:pt>
                <c:pt idx="9">
                  <c:v>1932.1000000000006</c:v>
                </c:pt>
                <c:pt idx="10">
                  <c:v>230574.80000000063</c:v>
                </c:pt>
                <c:pt idx="11">
                  <c:v>52182.400000000169</c:v>
                </c:pt>
                <c:pt idx="12">
                  <c:v>10733.499999999978</c:v>
                </c:pt>
                <c:pt idx="13">
                  <c:v>36359.699999999903</c:v>
                </c:pt>
                <c:pt idx="14">
                  <c:v>105006.94999999992</c:v>
                </c:pt>
                <c:pt idx="15">
                  <c:v>22894.499999999956</c:v>
                </c:pt>
                <c:pt idx="16">
                  <c:v>14678.09999999998</c:v>
                </c:pt>
                <c:pt idx="17">
                  <c:v>80268.559999999881</c:v>
                </c:pt>
                <c:pt idx="18">
                  <c:v>255794.90000000075</c:v>
                </c:pt>
                <c:pt idx="19">
                  <c:v>119096.40000000014</c:v>
                </c:pt>
                <c:pt idx="20">
                  <c:v>283924.89700000058</c:v>
                </c:pt>
                <c:pt idx="21">
                  <c:v>12098.699999999979</c:v>
                </c:pt>
                <c:pt idx="22">
                  <c:v>62982.600000000202</c:v>
                </c:pt>
                <c:pt idx="23">
                  <c:v>63184.199999999859</c:v>
                </c:pt>
                <c:pt idx="24">
                  <c:v>53556.400000000132</c:v>
                </c:pt>
                <c:pt idx="25">
                  <c:v>24169.624999999975</c:v>
                </c:pt>
                <c:pt idx="26">
                  <c:v>217015.44900000023</c:v>
                </c:pt>
                <c:pt idx="27">
                  <c:v>40126.499999999964</c:v>
                </c:pt>
                <c:pt idx="28">
                  <c:v>130717.50000000035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再エネ比較シート!$BO$13:$BO$42</c:f>
              <c:numCache>
                <c:formatCode>#,##0_);[Red]\(#,##0\)</c:formatCode>
                <c:ptCount val="30"/>
                <c:pt idx="0">
                  <c:v>5611.8811320000032</c:v>
                </c:pt>
                <c:pt idx="1">
                  <c:v>31633.603043999905</c:v>
                </c:pt>
                <c:pt idx="2">
                  <c:v>27807.26044799991</c:v>
                </c:pt>
                <c:pt idx="3">
                  <c:v>63603.989763000769</c:v>
                </c:pt>
                <c:pt idx="4">
                  <c:v>19376.657471999963</c:v>
                </c:pt>
                <c:pt idx="5">
                  <c:v>30643.984091999941</c:v>
                </c:pt>
                <c:pt idx="6">
                  <c:v>70584.817776000928</c:v>
                </c:pt>
                <c:pt idx="7">
                  <c:v>4654.9054440000045</c:v>
                </c:pt>
                <c:pt idx="8">
                  <c:v>31224.002088000245</c:v>
                </c:pt>
                <c:pt idx="9">
                  <c:v>2085.5685360000007</c:v>
                </c:pt>
                <c:pt idx="10">
                  <c:v>59163.995808000916</c:v>
                </c:pt>
                <c:pt idx="11">
                  <c:v>34003.960056000149</c:v>
                </c:pt>
                <c:pt idx="12">
                  <c:v>10911.371027999972</c:v>
                </c:pt>
                <c:pt idx="13">
                  <c:v>26319.591695999887</c:v>
                </c:pt>
                <c:pt idx="14">
                  <c:v>32279.471624399921</c:v>
                </c:pt>
                <c:pt idx="15">
                  <c:v>18779.117723999952</c:v>
                </c:pt>
                <c:pt idx="16">
                  <c:v>14870.206871999975</c:v>
                </c:pt>
                <c:pt idx="17">
                  <c:v>29596.225326599833</c:v>
                </c:pt>
                <c:pt idx="18">
                  <c:v>47629.522476000719</c:v>
                </c:pt>
                <c:pt idx="19">
                  <c:v>39914.791080000272</c:v>
                </c:pt>
                <c:pt idx="20">
                  <c:v>56237.585996280381</c:v>
                </c:pt>
                <c:pt idx="21">
                  <c:v>12060.965975999976</c:v>
                </c:pt>
                <c:pt idx="22">
                  <c:v>46732.792812000233</c:v>
                </c:pt>
                <c:pt idx="23">
                  <c:v>25748.574599999811</c:v>
                </c:pt>
                <c:pt idx="24">
                  <c:v>33825.742236000129</c:v>
                </c:pt>
                <c:pt idx="25">
                  <c:v>19460.545859999966</c:v>
                </c:pt>
                <c:pt idx="26">
                  <c:v>49811.189420880204</c:v>
                </c:pt>
                <c:pt idx="27">
                  <c:v>30932.73296399997</c:v>
                </c:pt>
                <c:pt idx="28">
                  <c:v>47922.351756000571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再エネ比較シート!$BP$13:$BP$42</c:f>
              <c:numCache>
                <c:formatCode>#,##0_);[Red]\(#,##0\)</c:formatCode>
                <c:ptCount val="30"/>
                <c:pt idx="0">
                  <c:v>1129.6370399999996</c:v>
                </c:pt>
                <c:pt idx="1">
                  <c:v>16518.230052000006</c:v>
                </c:pt>
                <c:pt idx="2">
                  <c:v>13479.850331999995</c:v>
                </c:pt>
                <c:pt idx="3">
                  <c:v>100708.12095840002</c:v>
                </c:pt>
                <c:pt idx="4">
                  <c:v>7831.2683040000002</c:v>
                </c:pt>
                <c:pt idx="5">
                  <c:v>35886.214248000033</c:v>
                </c:pt>
                <c:pt idx="6">
                  <c:v>295619.26729200187</c:v>
                </c:pt>
                <c:pt idx="7">
                  <c:v>1125.4042079999999</c:v>
                </c:pt>
                <c:pt idx="8">
                  <c:v>148953.22580399993</c:v>
                </c:pt>
                <c:pt idx="9">
                  <c:v>257.01226800000001</c:v>
                </c:pt>
                <c:pt idx="10">
                  <c:v>239732.26046399985</c:v>
                </c:pt>
                <c:pt idx="11">
                  <c:v>29799.930936000044</c:v>
                </c:pt>
                <c:pt idx="12">
                  <c:v>2171.4428160000002</c:v>
                </c:pt>
                <c:pt idx="13">
                  <c:v>19085.971763999994</c:v>
                </c:pt>
                <c:pt idx="14">
                  <c:v>65077.7814048</c:v>
                </c:pt>
                <c:pt idx="15">
                  <c:v>9585.7771679999969</c:v>
                </c:pt>
                <c:pt idx="16">
                  <c:v>3025.8135000000002</c:v>
                </c:pt>
                <c:pt idx="17">
                  <c:v>61030.16887380003</c:v>
                </c:pt>
                <c:pt idx="18">
                  <c:v>282841.1411400002</c:v>
                </c:pt>
                <c:pt idx="19">
                  <c:v>113542.2792239999</c:v>
                </c:pt>
                <c:pt idx="20">
                  <c:v>306248.42167488032</c:v>
                </c:pt>
                <c:pt idx="21">
                  <c:v>2710.2029640000001</c:v>
                </c:pt>
                <c:pt idx="22">
                  <c:v>31634.995884000018</c:v>
                </c:pt>
                <c:pt idx="23">
                  <c:v>43610.471268000016</c:v>
                </c:pt>
                <c:pt idx="24">
                  <c:v>33533.553312000025</c:v>
                </c:pt>
                <c:pt idx="25">
                  <c:v>5938.9278479999966</c:v>
                </c:pt>
                <c:pt idx="26">
                  <c:v>231756.24914700005</c:v>
                </c:pt>
                <c:pt idx="27">
                  <c:v>18983.98696799999</c:v>
                </c:pt>
                <c:pt idx="28">
                  <c:v>120022.34818799983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85.378463999999994</c:v>
                </c:pt>
                <c:pt idx="9">
                  <c:v>0</c:v>
                </c:pt>
                <c:pt idx="10">
                  <c:v>86.899199999999993</c:v>
                </c:pt>
                <c:pt idx="11">
                  <c:v>0</c:v>
                </c:pt>
                <c:pt idx="12">
                  <c:v>0</c:v>
                </c:pt>
                <c:pt idx="13">
                  <c:v>0</c:v>
                </c:pt>
                <c:pt idx="14">
                  <c:v>0</c:v>
                </c:pt>
                <c:pt idx="15">
                  <c:v>0</c:v>
                </c:pt>
                <c:pt idx="16">
                  <c:v>0</c:v>
                </c:pt>
                <c:pt idx="17">
                  <c:v>0</c:v>
                </c:pt>
                <c:pt idx="18">
                  <c:v>0</c:v>
                </c:pt>
                <c:pt idx="19">
                  <c:v>0</c:v>
                </c:pt>
                <c:pt idx="20">
                  <c:v>0</c:v>
                </c:pt>
                <c:pt idx="21">
                  <c:v>0</c:v>
                </c:pt>
                <c:pt idx="22">
                  <c:v>86.899199999999993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再エネ比較シート!$BR$13:$BR$42</c:f>
              <c:numCache>
                <c:formatCode>#,##0_);[Red]\(#,##0\)</c:formatCode>
                <c:ptCount val="30"/>
                <c:pt idx="0">
                  <c:v>0</c:v>
                </c:pt>
                <c:pt idx="1">
                  <c:v>0</c:v>
                </c:pt>
                <c:pt idx="2">
                  <c:v>0</c:v>
                </c:pt>
                <c:pt idx="3">
                  <c:v>697.47119999999995</c:v>
                </c:pt>
                <c:pt idx="4">
                  <c:v>436.77359999999999</c:v>
                </c:pt>
                <c:pt idx="5">
                  <c:v>0</c:v>
                </c:pt>
                <c:pt idx="6">
                  <c:v>982.87199999999996</c:v>
                </c:pt>
                <c:pt idx="7">
                  <c:v>0</c:v>
                </c:pt>
                <c:pt idx="8">
                  <c:v>8278.2000000000007</c:v>
                </c:pt>
                <c:pt idx="9">
                  <c:v>0</c:v>
                </c:pt>
                <c:pt idx="10">
                  <c:v>0</c:v>
                </c:pt>
                <c:pt idx="11">
                  <c:v>0</c:v>
                </c:pt>
                <c:pt idx="12">
                  <c:v>0</c:v>
                </c:pt>
                <c:pt idx="13">
                  <c:v>0</c:v>
                </c:pt>
                <c:pt idx="14">
                  <c:v>0</c:v>
                </c:pt>
                <c:pt idx="15">
                  <c:v>0</c:v>
                </c:pt>
                <c:pt idx="16">
                  <c:v>0</c:v>
                </c:pt>
                <c:pt idx="17">
                  <c:v>0</c:v>
                </c:pt>
                <c:pt idx="18">
                  <c:v>5.7816000000000001</c:v>
                </c:pt>
                <c:pt idx="19">
                  <c:v>0</c:v>
                </c:pt>
                <c:pt idx="20">
                  <c:v>2706.3143999999998</c:v>
                </c:pt>
                <c:pt idx="21">
                  <c:v>0</c:v>
                </c:pt>
                <c:pt idx="22">
                  <c:v>455.16960000000006</c:v>
                </c:pt>
                <c:pt idx="23">
                  <c:v>104.59439999999999</c:v>
                </c:pt>
                <c:pt idx="24">
                  <c:v>104.59439999999999</c:v>
                </c:pt>
                <c:pt idx="25">
                  <c:v>0</c:v>
                </c:pt>
                <c:pt idx="26">
                  <c:v>19.447200000000002</c:v>
                </c:pt>
                <c:pt idx="27">
                  <c:v>0</c:v>
                </c:pt>
                <c:pt idx="28">
                  <c:v>262.27440000000001</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再エネ比較シート!$BT$13:$BT$42</c:f>
              <c:numCache>
                <c:formatCode>#,##0_);[Red]\(#,##0\)</c:formatCode>
                <c:ptCount val="30"/>
                <c:pt idx="0">
                  <c:v>15305.472</c:v>
                </c:pt>
                <c:pt idx="1">
                  <c:v>0</c:v>
                </c:pt>
                <c:pt idx="2">
                  <c:v>0</c:v>
                </c:pt>
                <c:pt idx="3">
                  <c:v>16398.72</c:v>
                </c:pt>
                <c:pt idx="4">
                  <c:v>21922.187328000004</c:v>
                </c:pt>
                <c:pt idx="5">
                  <c:v>0</c:v>
                </c:pt>
                <c:pt idx="6">
                  <c:v>37387.68</c:v>
                </c:pt>
                <c:pt idx="7">
                  <c:v>0</c:v>
                </c:pt>
                <c:pt idx="8">
                  <c:v>612148.80000000005</c:v>
                </c:pt>
                <c:pt idx="9">
                  <c:v>0</c:v>
                </c:pt>
                <c:pt idx="10">
                  <c:v>0</c:v>
                </c:pt>
                <c:pt idx="11">
                  <c:v>9250.56</c:v>
                </c:pt>
                <c:pt idx="12">
                  <c:v>0</c:v>
                </c:pt>
                <c:pt idx="13">
                  <c:v>0</c:v>
                </c:pt>
                <c:pt idx="14">
                  <c:v>202612.49279999998</c:v>
                </c:pt>
                <c:pt idx="15">
                  <c:v>0</c:v>
                </c:pt>
                <c:pt idx="16">
                  <c:v>0</c:v>
                </c:pt>
                <c:pt idx="17">
                  <c:v>66358.751999999993</c:v>
                </c:pt>
                <c:pt idx="18">
                  <c:v>15978.24</c:v>
                </c:pt>
                <c:pt idx="19">
                  <c:v>0</c:v>
                </c:pt>
                <c:pt idx="20">
                  <c:v>35234.401919999997</c:v>
                </c:pt>
                <c:pt idx="21">
                  <c:v>0</c:v>
                </c:pt>
                <c:pt idx="22">
                  <c:v>0</c:v>
                </c:pt>
                <c:pt idx="23">
                  <c:v>61249.919999999998</c:v>
                </c:pt>
                <c:pt idx="24">
                  <c:v>0</c:v>
                </c:pt>
                <c:pt idx="25">
                  <c:v>24277.989600000001</c:v>
                </c:pt>
                <c:pt idx="26">
                  <c:v>2102.4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再エネ比較シート!$BU$13:$BU$42</c:f>
              <c:numCache>
                <c:formatCode>#,##0_);[Red]\(#,##0\)</c:formatCode>
                <c:ptCount val="30"/>
                <c:pt idx="0">
                  <c:v>22046.990172000002</c:v>
                </c:pt>
                <c:pt idx="1">
                  <c:v>48151.833095999915</c:v>
                </c:pt>
                <c:pt idx="2">
                  <c:v>41287.110779999901</c:v>
                </c:pt>
                <c:pt idx="3">
                  <c:v>181408.30192140079</c:v>
                </c:pt>
                <c:pt idx="4">
                  <c:v>49566.886703999968</c:v>
                </c:pt>
                <c:pt idx="5">
                  <c:v>66530.198339999974</c:v>
                </c:pt>
                <c:pt idx="6">
                  <c:v>404574.63706800278</c:v>
                </c:pt>
                <c:pt idx="7">
                  <c:v>5780.3096520000045</c:v>
                </c:pt>
                <c:pt idx="8">
                  <c:v>800689.60635600029</c:v>
                </c:pt>
                <c:pt idx="9">
                  <c:v>2342.5808040000006</c:v>
                </c:pt>
                <c:pt idx="10">
                  <c:v>298983.15547200077</c:v>
                </c:pt>
                <c:pt idx="11">
                  <c:v>73054.450992000187</c:v>
                </c:pt>
                <c:pt idx="12">
                  <c:v>13082.813843999973</c:v>
                </c:pt>
                <c:pt idx="13">
                  <c:v>45405.563459999881</c:v>
                </c:pt>
                <c:pt idx="14">
                  <c:v>299969.74582919991</c:v>
                </c:pt>
                <c:pt idx="15">
                  <c:v>28364.894891999949</c:v>
                </c:pt>
                <c:pt idx="16">
                  <c:v>17896.020371999977</c:v>
                </c:pt>
                <c:pt idx="17">
                  <c:v>156985.14620039985</c:v>
                </c:pt>
                <c:pt idx="18">
                  <c:v>346454.68521600089</c:v>
                </c:pt>
                <c:pt idx="19">
                  <c:v>153457.07030400017</c:v>
                </c:pt>
                <c:pt idx="20">
                  <c:v>400426.72399116063</c:v>
                </c:pt>
                <c:pt idx="21">
                  <c:v>14771.168939999976</c:v>
                </c:pt>
                <c:pt idx="22">
                  <c:v>78909.857496000244</c:v>
                </c:pt>
                <c:pt idx="23">
                  <c:v>130713.56026799983</c:v>
                </c:pt>
                <c:pt idx="24">
                  <c:v>67463.889948000156</c:v>
                </c:pt>
                <c:pt idx="25">
                  <c:v>49677.463307999962</c:v>
                </c:pt>
                <c:pt idx="26">
                  <c:v>283689.28576788027</c:v>
                </c:pt>
                <c:pt idx="27">
                  <c:v>49916.719931999964</c:v>
                </c:pt>
                <c:pt idx="28">
                  <c:v>168206.97434400039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太田市</c:v>
                </c:pt>
              </c:strCache>
            </c:strRef>
          </c:cat>
          <c:val>
            <c:numRef>
              <c:f>①CO2排出量の現状把握!$AX$43:$AX$45</c:f>
              <c:numCache>
                <c:formatCode>0%</c:formatCode>
                <c:ptCount val="3"/>
                <c:pt idx="0">
                  <c:v>0.42072759503743129</c:v>
                </c:pt>
                <c:pt idx="1">
                  <c:v>0.31793448840953414</c:v>
                </c:pt>
                <c:pt idx="2">
                  <c:v>0.53899463328659258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太田市</c:v>
                </c:pt>
              </c:strCache>
            </c:strRef>
          </c:cat>
          <c:val>
            <c:numRef>
              <c:f>①CO2排出量の現状把握!$AY$43:$AY$45</c:f>
              <c:numCache>
                <c:formatCode>0%</c:formatCode>
                <c:ptCount val="3"/>
                <c:pt idx="0">
                  <c:v>0.19118662390594171</c:v>
                </c:pt>
                <c:pt idx="1">
                  <c:v>0.18339293111322477</c:v>
                </c:pt>
                <c:pt idx="2">
                  <c:v>0.12655368736158096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太田市</c:v>
                </c:pt>
              </c:strCache>
            </c:strRef>
          </c:cat>
          <c:val>
            <c:numRef>
              <c:f>①CO2排出量の現状把握!$AZ$43:$AZ$45</c:f>
              <c:numCache>
                <c:formatCode>0%</c:formatCode>
                <c:ptCount val="3"/>
                <c:pt idx="0">
                  <c:v>0.18034974026133399</c:v>
                </c:pt>
                <c:pt idx="1">
                  <c:v>0.19976488107932316</c:v>
                </c:pt>
                <c:pt idx="2">
                  <c:v>0.13581256568852132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太田市</c:v>
                </c:pt>
              </c:strCache>
            </c:strRef>
          </c:cat>
          <c:val>
            <c:numRef>
              <c:f>①CO2排出量の現状把握!$BA$43:$BA$45</c:f>
              <c:numCache>
                <c:formatCode>0%</c:formatCode>
                <c:ptCount val="3"/>
                <c:pt idx="0">
                  <c:v>0.19226168778726088</c:v>
                </c:pt>
                <c:pt idx="1">
                  <c:v>0.2790488620596856</c:v>
                </c:pt>
                <c:pt idx="2">
                  <c:v>0.18630336304056175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太田市</c:v>
                </c:pt>
              </c:strCache>
            </c:strRef>
          </c:cat>
          <c:val>
            <c:numRef>
              <c:f>①CO2排出量の現状把握!$BB$43:$BB$45</c:f>
              <c:numCache>
                <c:formatCode>0%</c:formatCode>
                <c:ptCount val="3"/>
                <c:pt idx="0">
                  <c:v>1.5474353008032191E-2</c:v>
                </c:pt>
                <c:pt idx="1">
                  <c:v>1.9858837338232398E-2</c:v>
                </c:pt>
                <c:pt idx="2">
                  <c:v>1.233575062274327E-2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75615</c:v>
                </c:pt>
                <c:pt idx="1">
                  <c:v>75615</c:v>
                </c:pt>
                <c:pt idx="2">
                  <c:v>75615</c:v>
                </c:pt>
                <c:pt idx="3">
                  <c:v>75615</c:v>
                </c:pt>
                <c:pt idx="4">
                  <c:v>75615</c:v>
                </c:pt>
                <c:pt idx="5">
                  <c:v>74289</c:v>
                </c:pt>
                <c:pt idx="6">
                  <c:v>74289</c:v>
                </c:pt>
                <c:pt idx="7">
                  <c:v>74289</c:v>
                </c:pt>
                <c:pt idx="8">
                  <c:v>74289</c:v>
                </c:pt>
                <c:pt idx="9">
                  <c:v>74289</c:v>
                </c:pt>
                <c:pt idx="10">
                  <c:v>74289</c:v>
                </c:pt>
                <c:pt idx="11">
                  <c:v>78123</c:v>
                </c:pt>
                <c:pt idx="12">
                  <c:v>78123</c:v>
                </c:pt>
                <c:pt idx="13">
                  <c:v>78123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33.838257090310002</c:v>
                </c:pt>
                <c:pt idx="1">
                  <c:v>27.884534807400001</c:v>
                </c:pt>
                <c:pt idx="2">
                  <c:v>28.209992968000002</c:v>
                </c:pt>
                <c:pt idx="3">
                  <c:v>28.945353433249991</c:v>
                </c:pt>
                <c:pt idx="4">
                  <c:v>23.952216454279998</c:v>
                </c:pt>
                <c:pt idx="5">
                  <c:v>25.93690341868</c:v>
                </c:pt>
                <c:pt idx="6">
                  <c:v>28.885135637819999</c:v>
                </c:pt>
                <c:pt idx="7">
                  <c:v>28.59200075199</c:v>
                </c:pt>
                <c:pt idx="8">
                  <c:v>27.998127252340002</c:v>
                </c:pt>
                <c:pt idx="9">
                  <c:v>31.43746207452001</c:v>
                </c:pt>
                <c:pt idx="10">
                  <c:v>34.127095170539988</c:v>
                </c:pt>
                <c:pt idx="11">
                  <c:v>31.4795836067</c:v>
                </c:pt>
                <c:pt idx="12">
                  <c:v>27.794271161587471</c:v>
                </c:pt>
                <c:pt idx="13">
                  <c:v>27.838051014276331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212036</c:v>
                </c:pt>
                <c:pt idx="1">
                  <c:v>212402</c:v>
                </c:pt>
                <c:pt idx="2">
                  <c:v>212783</c:v>
                </c:pt>
                <c:pt idx="3">
                  <c:v>220407</c:v>
                </c:pt>
                <c:pt idx="4">
                  <c:v>221245</c:v>
                </c:pt>
                <c:pt idx="5">
                  <c:v>222130</c:v>
                </c:pt>
                <c:pt idx="6">
                  <c:v>222897</c:v>
                </c:pt>
                <c:pt idx="7">
                  <c:v>223665</c:v>
                </c:pt>
                <c:pt idx="8">
                  <c:v>224574</c:v>
                </c:pt>
                <c:pt idx="9">
                  <c:v>224635</c:v>
                </c:pt>
                <c:pt idx="10">
                  <c:v>224415</c:v>
                </c:pt>
                <c:pt idx="11">
                  <c:v>224217</c:v>
                </c:pt>
                <c:pt idx="12">
                  <c:v>223022</c:v>
                </c:pt>
                <c:pt idx="13">
                  <c:v>222403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太田市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1744</v>
      </c>
      <c r="B9" s="70">
        <v>69</v>
      </c>
      <c r="C9" s="70">
        <v>1</v>
      </c>
      <c r="D9" s="70">
        <v>5</v>
      </c>
      <c r="E9" s="70">
        <v>1990</v>
      </c>
      <c r="F9" s="70" t="s">
        <v>787</v>
      </c>
      <c r="G9" s="70" t="s">
        <v>1745</v>
      </c>
      <c r="H9" s="70" t="s">
        <v>1746</v>
      </c>
      <c r="I9" s="148"/>
      <c r="J9" s="71">
        <v>60.004154572468423</v>
      </c>
      <c r="K9" s="71">
        <v>72.712073408698132</v>
      </c>
      <c r="L9" s="71">
        <v>6.130465775996778</v>
      </c>
      <c r="M9" s="71">
        <v>827.7798538432894</v>
      </c>
      <c r="N9" s="71">
        <v>223.75245083762289</v>
      </c>
      <c r="O9" s="71">
        <v>140.6670437050652</v>
      </c>
      <c r="P9" s="71">
        <v>97.985638404235203</v>
      </c>
      <c r="Q9" s="71">
        <v>12.6642830666863</v>
      </c>
      <c r="R9" s="71">
        <v>0</v>
      </c>
      <c r="S9" s="71">
        <v>15.925950678702479</v>
      </c>
      <c r="T9" s="72"/>
      <c r="U9" s="71">
        <v>14967774</v>
      </c>
      <c r="V9" s="71">
        <v>27918</v>
      </c>
      <c r="W9" s="71">
        <v>56</v>
      </c>
      <c r="X9" s="71">
        <v>345282</v>
      </c>
      <c r="Y9" s="71">
        <v>97950</v>
      </c>
      <c r="Z9" s="71">
        <v>57858</v>
      </c>
      <c r="AA9" s="71">
        <v>23792</v>
      </c>
      <c r="AB9" s="71">
        <v>205625</v>
      </c>
      <c r="AC9" s="71">
        <v>0</v>
      </c>
      <c r="AD9" s="71">
        <v>15.925950678702479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1747</v>
      </c>
      <c r="B10" s="70">
        <v>70</v>
      </c>
      <c r="C10" s="70">
        <v>2</v>
      </c>
      <c r="D10" s="70">
        <v>5</v>
      </c>
      <c r="E10" s="70">
        <v>2005</v>
      </c>
      <c r="F10" s="70" t="s">
        <v>789</v>
      </c>
      <c r="G10" s="70" t="s">
        <v>1745</v>
      </c>
      <c r="H10" s="70" t="s">
        <v>1746</v>
      </c>
      <c r="I10" s="148"/>
      <c r="J10" s="71">
        <v>26.820537213501851</v>
      </c>
      <c r="K10" s="71">
        <v>37.255092037413597</v>
      </c>
      <c r="L10" s="71">
        <v>3.330098920477377</v>
      </c>
      <c r="M10" s="71">
        <v>1648.438762491028</v>
      </c>
      <c r="N10" s="71">
        <v>305.41279437070892</v>
      </c>
      <c r="O10" s="71">
        <v>116.4851977799113</v>
      </c>
      <c r="P10" s="71">
        <v>54.515741090598993</v>
      </c>
      <c r="Q10" s="71">
        <v>11.5588711550876</v>
      </c>
      <c r="R10" s="71">
        <v>0</v>
      </c>
      <c r="S10" s="71">
        <v>12.630306134168009</v>
      </c>
      <c r="T10" s="72"/>
      <c r="U10" s="71">
        <v>3408260</v>
      </c>
      <c r="V10" s="71">
        <v>17459</v>
      </c>
      <c r="W10" s="71">
        <v>40</v>
      </c>
      <c r="X10" s="71">
        <v>392575</v>
      </c>
      <c r="Y10" s="71">
        <v>115391</v>
      </c>
      <c r="Z10" s="71">
        <v>55443</v>
      </c>
      <c r="AA10" s="71">
        <v>10841</v>
      </c>
      <c r="AB10" s="71">
        <v>196198</v>
      </c>
      <c r="AC10" s="71">
        <v>0</v>
      </c>
      <c r="AD10" s="71">
        <v>12.630306134168009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1748</v>
      </c>
      <c r="B11" s="70">
        <v>71</v>
      </c>
      <c r="C11" s="70">
        <v>3</v>
      </c>
      <c r="D11" s="70">
        <v>5</v>
      </c>
      <c r="E11" s="70">
        <v>2006</v>
      </c>
      <c r="F11" s="70" t="s">
        <v>790</v>
      </c>
      <c r="G11" s="70" t="s">
        <v>1745</v>
      </c>
      <c r="H11" s="70" t="s">
        <v>1746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1749</v>
      </c>
      <c r="B12" s="70">
        <v>72</v>
      </c>
      <c r="C12" s="70">
        <v>4</v>
      </c>
      <c r="D12" s="70">
        <v>5</v>
      </c>
      <c r="E12" s="70">
        <v>2007</v>
      </c>
      <c r="F12" s="70" t="s">
        <v>791</v>
      </c>
      <c r="G12" s="70" t="s">
        <v>1745</v>
      </c>
      <c r="H12" s="70" t="s">
        <v>1746</v>
      </c>
      <c r="I12" s="148"/>
      <c r="J12" s="71">
        <v>25.43030203514741</v>
      </c>
      <c r="K12" s="71">
        <v>47.398752752911157</v>
      </c>
      <c r="L12" s="71">
        <v>11.27350274133012</v>
      </c>
      <c r="M12" s="71">
        <v>1754.3743253937059</v>
      </c>
      <c r="N12" s="71">
        <v>326.00488579753488</v>
      </c>
      <c r="O12" s="71">
        <v>109.2703169875614</v>
      </c>
      <c r="P12" s="71">
        <v>50.978203579901248</v>
      </c>
      <c r="Q12" s="71">
        <v>12.229046189272299</v>
      </c>
      <c r="R12" s="71">
        <v>0</v>
      </c>
      <c r="S12" s="71">
        <v>17.925290456658161</v>
      </c>
      <c r="T12" s="72"/>
      <c r="U12" s="71">
        <v>2797031</v>
      </c>
      <c r="V12" s="71">
        <v>19998</v>
      </c>
      <c r="W12" s="71">
        <v>101</v>
      </c>
      <c r="X12" s="71">
        <v>447527</v>
      </c>
      <c r="Y12" s="71">
        <v>117351</v>
      </c>
      <c r="Z12" s="71">
        <v>54066</v>
      </c>
      <c r="AA12" s="71">
        <v>9983</v>
      </c>
      <c r="AB12" s="71">
        <v>196597</v>
      </c>
      <c r="AC12" s="71">
        <v>0</v>
      </c>
      <c r="AD12" s="71">
        <v>17.925290456658161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1750</v>
      </c>
      <c r="B13" s="70">
        <v>73</v>
      </c>
      <c r="C13" s="70">
        <v>5</v>
      </c>
      <c r="D13" s="70">
        <v>5</v>
      </c>
      <c r="E13" s="70">
        <v>2008</v>
      </c>
      <c r="F13" s="70" t="s">
        <v>792</v>
      </c>
      <c r="G13" s="70" t="s">
        <v>1745</v>
      </c>
      <c r="H13" s="70" t="s">
        <v>1746</v>
      </c>
      <c r="I13" s="148"/>
      <c r="J13" s="71">
        <v>17.736969860131769</v>
      </c>
      <c r="K13" s="71">
        <v>37.599555122381418</v>
      </c>
      <c r="L13" s="71">
        <v>10.088361285852351</v>
      </c>
      <c r="M13" s="71">
        <v>1750.685354920377</v>
      </c>
      <c r="N13" s="71">
        <v>320.10154502037858</v>
      </c>
      <c r="O13" s="71">
        <v>102.6812867014259</v>
      </c>
      <c r="P13" s="71">
        <v>48.318758655038778</v>
      </c>
      <c r="Q13" s="71">
        <v>11.982018033472899</v>
      </c>
      <c r="R13" s="71">
        <v>0</v>
      </c>
      <c r="S13" s="71">
        <v>21.626710809026999</v>
      </c>
      <c r="T13" s="72"/>
      <c r="U13" s="71">
        <v>2487856</v>
      </c>
      <c r="V13" s="71">
        <v>19998</v>
      </c>
      <c r="W13" s="71">
        <v>101</v>
      </c>
      <c r="X13" s="71">
        <v>447527</v>
      </c>
      <c r="Y13" s="71">
        <v>117204</v>
      </c>
      <c r="Z13" s="71">
        <v>52589</v>
      </c>
      <c r="AA13" s="71">
        <v>9473</v>
      </c>
      <c r="AB13" s="71">
        <v>195794</v>
      </c>
      <c r="AC13" s="71">
        <v>0</v>
      </c>
      <c r="AD13" s="71">
        <v>21.626710809026999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1751</v>
      </c>
      <c r="B14" s="70">
        <v>74</v>
      </c>
      <c r="C14" s="70">
        <v>6</v>
      </c>
      <c r="D14" s="70">
        <v>5</v>
      </c>
      <c r="E14" s="70">
        <v>2009</v>
      </c>
      <c r="F14" s="70" t="s">
        <v>176</v>
      </c>
      <c r="G14" s="70" t="s">
        <v>1745</v>
      </c>
      <c r="H14" s="70" t="s">
        <v>1746</v>
      </c>
      <c r="I14" s="148"/>
      <c r="J14" s="71">
        <v>19.954692145906002</v>
      </c>
      <c r="K14" s="71">
        <v>28.2513531868331</v>
      </c>
      <c r="L14" s="71">
        <v>10.26455071689433</v>
      </c>
      <c r="M14" s="71">
        <v>1443.4543293092991</v>
      </c>
      <c r="N14" s="71">
        <v>292.12944155424913</v>
      </c>
      <c r="O14" s="71">
        <v>102.33531266731219</v>
      </c>
      <c r="P14" s="71">
        <v>45.754519392991959</v>
      </c>
      <c r="Q14" s="71">
        <v>11.425116290725301</v>
      </c>
      <c r="R14" s="71">
        <v>0</v>
      </c>
      <c r="S14" s="71">
        <v>23.77648785671844</v>
      </c>
      <c r="T14" s="72"/>
      <c r="U14" s="71">
        <v>2465072</v>
      </c>
      <c r="V14" s="71">
        <v>17324</v>
      </c>
      <c r="W14" s="71">
        <v>99</v>
      </c>
      <c r="X14" s="71">
        <v>421627</v>
      </c>
      <c r="Y14" s="71">
        <v>117209</v>
      </c>
      <c r="Z14" s="71">
        <v>51733</v>
      </c>
      <c r="AA14" s="71">
        <v>9209</v>
      </c>
      <c r="AB14" s="71">
        <v>195980</v>
      </c>
      <c r="AC14" s="71">
        <v>0</v>
      </c>
      <c r="AD14" s="71">
        <v>23.77648785671844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18.649999999999999</v>
      </c>
      <c r="BL14" s="71">
        <v>385.39</v>
      </c>
      <c r="BM14" s="71">
        <v>0</v>
      </c>
      <c r="BN14" s="72"/>
      <c r="BO14" s="71">
        <v>0</v>
      </c>
      <c r="BP14" s="71">
        <v>0</v>
      </c>
      <c r="BQ14" s="71">
        <v>0</v>
      </c>
      <c r="BR14" s="71">
        <v>4</v>
      </c>
      <c r="BS14" s="71">
        <v>42</v>
      </c>
      <c r="BT14" s="71">
        <v>0</v>
      </c>
      <c r="BU14"/>
      <c r="BV14" s="70">
        <v>382.74</v>
      </c>
      <c r="BW14" s="70">
        <v>0</v>
      </c>
      <c r="BX14" s="70">
        <v>21.3</v>
      </c>
      <c r="BY14" s="70">
        <v>0</v>
      </c>
      <c r="BZ14" s="70">
        <v>0</v>
      </c>
      <c r="CA14" s="70">
        <v>0</v>
      </c>
      <c r="CB14" s="70">
        <v>0</v>
      </c>
      <c r="CC14" s="70">
        <v>0</v>
      </c>
      <c r="CD14" s="70">
        <v>0</v>
      </c>
    </row>
    <row r="15" spans="1:82">
      <c r="A15" s="70" t="s">
        <v>1752</v>
      </c>
      <c r="B15" s="70">
        <v>75</v>
      </c>
      <c r="C15" s="70">
        <v>7</v>
      </c>
      <c r="D15" s="70">
        <v>5</v>
      </c>
      <c r="E15" s="70">
        <v>2010</v>
      </c>
      <c r="F15" s="70" t="s">
        <v>177</v>
      </c>
      <c r="G15" s="70" t="s">
        <v>1745</v>
      </c>
      <c r="H15" s="70" t="s">
        <v>1746</v>
      </c>
      <c r="I15" s="148"/>
      <c r="J15" s="71">
        <v>17.53423260476605</v>
      </c>
      <c r="K15" s="71">
        <v>25.326232735239302</v>
      </c>
      <c r="L15" s="71">
        <v>9.5876326012725936</v>
      </c>
      <c r="M15" s="71">
        <v>1460.245632198955</v>
      </c>
      <c r="N15" s="71">
        <v>298.944717614284</v>
      </c>
      <c r="O15" s="71">
        <v>100.4364286140672</v>
      </c>
      <c r="P15" s="71">
        <v>44.979882484629641</v>
      </c>
      <c r="Q15" s="71">
        <v>12.01898112888</v>
      </c>
      <c r="R15" s="71">
        <v>0</v>
      </c>
      <c r="S15" s="71">
        <v>33.96307120645195</v>
      </c>
      <c r="T15" s="72"/>
      <c r="U15" s="71">
        <v>2315329</v>
      </c>
      <c r="V15" s="71">
        <v>17324</v>
      </c>
      <c r="W15" s="71">
        <v>99</v>
      </c>
      <c r="X15" s="71">
        <v>421627</v>
      </c>
      <c r="Y15" s="71">
        <v>118313</v>
      </c>
      <c r="Z15" s="71">
        <v>51009</v>
      </c>
      <c r="AA15" s="71">
        <v>8827</v>
      </c>
      <c r="AB15" s="71">
        <v>197554</v>
      </c>
      <c r="AC15" s="71">
        <v>0</v>
      </c>
      <c r="AD15" s="71">
        <v>33.96307120645195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2.339</v>
      </c>
      <c r="BL15" s="71">
        <v>397.93599999999998</v>
      </c>
      <c r="BM15" s="71">
        <v>0</v>
      </c>
      <c r="BN15" s="72"/>
      <c r="BO15" s="71">
        <v>0</v>
      </c>
      <c r="BP15" s="71">
        <v>0</v>
      </c>
      <c r="BQ15" s="71">
        <v>0</v>
      </c>
      <c r="BR15" s="71">
        <v>3</v>
      </c>
      <c r="BS15" s="71">
        <v>48</v>
      </c>
      <c r="BT15" s="71">
        <v>0</v>
      </c>
      <c r="BU15"/>
      <c r="BV15" s="70">
        <v>374.97500000000002</v>
      </c>
      <c r="BW15" s="70">
        <v>0</v>
      </c>
      <c r="BX15" s="70">
        <v>25.3</v>
      </c>
      <c r="BY15" s="70">
        <v>0</v>
      </c>
      <c r="BZ15" s="70">
        <v>0</v>
      </c>
      <c r="CA15" s="70">
        <v>0</v>
      </c>
      <c r="CB15" s="70">
        <v>0</v>
      </c>
      <c r="CC15" s="70">
        <v>0</v>
      </c>
      <c r="CD15" s="70">
        <v>0</v>
      </c>
    </row>
    <row r="16" spans="1:82">
      <c r="A16" s="70" t="s">
        <v>1753</v>
      </c>
      <c r="B16" s="70">
        <v>76</v>
      </c>
      <c r="C16" s="70">
        <v>8</v>
      </c>
      <c r="D16" s="70">
        <v>5</v>
      </c>
      <c r="E16" s="70">
        <v>2011</v>
      </c>
      <c r="F16" s="70" t="s">
        <v>178</v>
      </c>
      <c r="G16" s="70" t="s">
        <v>1745</v>
      </c>
      <c r="H16" s="70" t="s">
        <v>1746</v>
      </c>
      <c r="I16" s="148"/>
      <c r="J16" s="71">
        <v>23.953120922818229</v>
      </c>
      <c r="K16" s="71">
        <v>38.233780099453959</v>
      </c>
      <c r="L16" s="71">
        <v>4.2274601822346014</v>
      </c>
      <c r="M16" s="71">
        <v>1856.87907434101</v>
      </c>
      <c r="N16" s="71">
        <v>352.45682547236868</v>
      </c>
      <c r="O16" s="71">
        <v>97.649473881543202</v>
      </c>
      <c r="P16" s="71">
        <v>43.976943919322864</v>
      </c>
      <c r="Q16" s="71">
        <v>14.077163700602201</v>
      </c>
      <c r="R16" s="71">
        <v>0</v>
      </c>
      <c r="S16" s="71">
        <v>31.95674272903041</v>
      </c>
      <c r="T16" s="72"/>
      <c r="U16" s="71">
        <v>2971762</v>
      </c>
      <c r="V16" s="71">
        <v>17324</v>
      </c>
      <c r="W16" s="71">
        <v>99</v>
      </c>
      <c r="X16" s="71">
        <v>421627</v>
      </c>
      <c r="Y16" s="71">
        <v>120762</v>
      </c>
      <c r="Z16" s="71">
        <v>50671</v>
      </c>
      <c r="AA16" s="71">
        <v>8887</v>
      </c>
      <c r="AB16" s="71">
        <v>200595</v>
      </c>
      <c r="AC16" s="71">
        <v>0</v>
      </c>
      <c r="AD16" s="71">
        <v>31.95674272903041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10.445</v>
      </c>
      <c r="BL16" s="71">
        <v>319.55999999999989</v>
      </c>
      <c r="BM16" s="71">
        <v>0</v>
      </c>
      <c r="BN16" s="72"/>
      <c r="BO16" s="71">
        <v>0</v>
      </c>
      <c r="BP16" s="71">
        <v>0</v>
      </c>
      <c r="BQ16" s="71">
        <v>0</v>
      </c>
      <c r="BR16" s="71">
        <v>5</v>
      </c>
      <c r="BS16" s="71">
        <v>47</v>
      </c>
      <c r="BT16" s="71">
        <v>0</v>
      </c>
      <c r="BU16"/>
      <c r="BV16" s="70">
        <v>330.005</v>
      </c>
      <c r="BW16" s="70">
        <v>0</v>
      </c>
      <c r="BX16" s="70">
        <v>0</v>
      </c>
      <c r="BY16" s="70">
        <v>0</v>
      </c>
      <c r="BZ16" s="70">
        <v>0</v>
      </c>
      <c r="CA16" s="70">
        <v>0</v>
      </c>
      <c r="CB16" s="70">
        <v>0</v>
      </c>
      <c r="CC16" s="70">
        <v>0</v>
      </c>
      <c r="CD16" s="70">
        <v>0</v>
      </c>
    </row>
    <row r="17" spans="1:82">
      <c r="A17" s="70" t="s">
        <v>1754</v>
      </c>
      <c r="B17" s="70">
        <v>77</v>
      </c>
      <c r="C17" s="70">
        <v>9</v>
      </c>
      <c r="D17" s="70">
        <v>5</v>
      </c>
      <c r="E17" s="70">
        <v>2012</v>
      </c>
      <c r="F17" s="70" t="s">
        <v>179</v>
      </c>
      <c r="G17" s="70" t="s">
        <v>1745</v>
      </c>
      <c r="H17" s="70" t="s">
        <v>1746</v>
      </c>
      <c r="I17" s="148"/>
      <c r="J17" s="71">
        <v>14.547070971872371</v>
      </c>
      <c r="K17" s="71">
        <v>37.71492635364632</v>
      </c>
      <c r="L17" s="71">
        <v>4.1854080837249032</v>
      </c>
      <c r="M17" s="71">
        <v>1955.1338676845251</v>
      </c>
      <c r="N17" s="71">
        <v>395.49519017302327</v>
      </c>
      <c r="O17" s="71">
        <v>96.781633158819844</v>
      </c>
      <c r="P17" s="71">
        <v>43.38610350095059</v>
      </c>
      <c r="Q17" s="71">
        <v>16.235200890645</v>
      </c>
      <c r="R17" s="71">
        <v>0</v>
      </c>
      <c r="S17" s="71">
        <v>31.893115292219981</v>
      </c>
      <c r="T17" s="72"/>
      <c r="U17" s="71">
        <v>1946124</v>
      </c>
      <c r="V17" s="71">
        <v>17324</v>
      </c>
      <c r="W17" s="71">
        <v>99</v>
      </c>
      <c r="X17" s="71">
        <v>421627</v>
      </c>
      <c r="Y17" s="71">
        <v>128349</v>
      </c>
      <c r="Z17" s="71">
        <v>50619</v>
      </c>
      <c r="AA17" s="71">
        <v>8718</v>
      </c>
      <c r="AB17" s="71">
        <v>212932</v>
      </c>
      <c r="AC17" s="71">
        <v>0</v>
      </c>
      <c r="AD17" s="71">
        <v>31.893115292219981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7.7779999999999996</v>
      </c>
      <c r="BL17" s="71">
        <v>400.92500000000001</v>
      </c>
      <c r="BM17" s="71">
        <v>0</v>
      </c>
      <c r="BN17" s="72"/>
      <c r="BO17" s="71">
        <v>0</v>
      </c>
      <c r="BP17" s="71">
        <v>0</v>
      </c>
      <c r="BQ17" s="71">
        <v>0</v>
      </c>
      <c r="BR17" s="71">
        <v>5</v>
      </c>
      <c r="BS17" s="71">
        <v>51</v>
      </c>
      <c r="BT17" s="71">
        <v>0</v>
      </c>
      <c r="BU17"/>
      <c r="BV17" s="70">
        <v>408.70299999999997</v>
      </c>
      <c r="BW17" s="70">
        <v>0</v>
      </c>
      <c r="BX17" s="70">
        <v>0</v>
      </c>
      <c r="BY17" s="70">
        <v>0</v>
      </c>
      <c r="BZ17" s="70">
        <v>0</v>
      </c>
      <c r="CA17" s="70">
        <v>0</v>
      </c>
      <c r="CB17" s="70">
        <v>0</v>
      </c>
      <c r="CC17" s="70">
        <v>0</v>
      </c>
      <c r="CD17" s="70">
        <v>0</v>
      </c>
    </row>
    <row r="18" spans="1:82">
      <c r="A18" s="70" t="s">
        <v>1755</v>
      </c>
      <c r="B18" s="70">
        <v>78</v>
      </c>
      <c r="C18" s="70">
        <v>10</v>
      </c>
      <c r="D18" s="70">
        <v>5</v>
      </c>
      <c r="E18" s="70">
        <v>2013</v>
      </c>
      <c r="F18" s="70" t="s">
        <v>180</v>
      </c>
      <c r="G18" s="70" t="s">
        <v>1745</v>
      </c>
      <c r="H18" s="70" t="s">
        <v>1746</v>
      </c>
      <c r="I18" s="148"/>
      <c r="J18" s="71">
        <v>13.304504741948859</v>
      </c>
      <c r="K18" s="71">
        <v>32.522647353914842</v>
      </c>
      <c r="L18" s="71">
        <v>3.836030719330044</v>
      </c>
      <c r="M18" s="71">
        <v>2080.3003452104922</v>
      </c>
      <c r="N18" s="71">
        <v>383.35626847594642</v>
      </c>
      <c r="O18" s="71">
        <v>93.369973118826366</v>
      </c>
      <c r="P18" s="71">
        <v>43.144958176066872</v>
      </c>
      <c r="Q18" s="71">
        <v>16.605388277147899</v>
      </c>
      <c r="R18" s="71">
        <v>0</v>
      </c>
      <c r="S18" s="71">
        <v>34.170066857807697</v>
      </c>
      <c r="T18" s="72"/>
      <c r="U18" s="71">
        <v>1722255</v>
      </c>
      <c r="V18" s="71">
        <v>17324</v>
      </c>
      <c r="W18" s="71">
        <v>99</v>
      </c>
      <c r="X18" s="71">
        <v>421627</v>
      </c>
      <c r="Y18" s="71">
        <v>129406</v>
      </c>
      <c r="Z18" s="71">
        <v>51015</v>
      </c>
      <c r="AA18" s="71">
        <v>8637</v>
      </c>
      <c r="AB18" s="71">
        <v>214665</v>
      </c>
      <c r="AC18" s="71">
        <v>0</v>
      </c>
      <c r="AD18" s="71">
        <v>34.170066857807697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3.6320000000000001</v>
      </c>
      <c r="BL18" s="71">
        <v>423.76899999999995</v>
      </c>
      <c r="BM18" s="71">
        <v>0</v>
      </c>
      <c r="BN18" s="72"/>
      <c r="BO18" s="71">
        <v>0</v>
      </c>
      <c r="BP18" s="71">
        <v>0</v>
      </c>
      <c r="BQ18" s="71">
        <v>0</v>
      </c>
      <c r="BR18" s="71">
        <v>4</v>
      </c>
      <c r="BS18" s="71">
        <v>46</v>
      </c>
      <c r="BT18" s="71">
        <v>0</v>
      </c>
      <c r="BU18"/>
      <c r="BV18" s="70">
        <v>400.01299999999998</v>
      </c>
      <c r="BW18" s="70">
        <v>0</v>
      </c>
      <c r="BX18" s="70">
        <v>27.388000000000002</v>
      </c>
      <c r="BY18" s="70">
        <v>0</v>
      </c>
      <c r="BZ18" s="70">
        <v>0</v>
      </c>
      <c r="CA18" s="70">
        <v>0</v>
      </c>
      <c r="CB18" s="70">
        <v>0</v>
      </c>
      <c r="CC18" s="70">
        <v>0</v>
      </c>
      <c r="CD18" s="70">
        <v>0</v>
      </c>
    </row>
    <row r="19" spans="1:82">
      <c r="A19" s="70" t="s">
        <v>1756</v>
      </c>
      <c r="B19" s="70">
        <v>79</v>
      </c>
      <c r="C19" s="70">
        <v>11</v>
      </c>
      <c r="D19" s="70">
        <v>5</v>
      </c>
      <c r="E19" s="70">
        <v>2014</v>
      </c>
      <c r="F19" s="70" t="s">
        <v>181</v>
      </c>
      <c r="G19" s="70" t="s">
        <v>1745</v>
      </c>
      <c r="H19" s="70" t="s">
        <v>1746</v>
      </c>
      <c r="I19" s="148"/>
      <c r="J19" s="71">
        <v>11.94401210726056</v>
      </c>
      <c r="K19" s="71">
        <v>34.061074520994907</v>
      </c>
      <c r="L19" s="71">
        <v>2.4778127579522948</v>
      </c>
      <c r="M19" s="71">
        <v>2101.355612269399</v>
      </c>
      <c r="N19" s="71">
        <v>348.11130257245139</v>
      </c>
      <c r="O19" s="71">
        <v>89.381561793758422</v>
      </c>
      <c r="P19" s="71">
        <v>43.153301929657481</v>
      </c>
      <c r="Q19" s="71">
        <v>16.105772378985801</v>
      </c>
      <c r="R19" s="71">
        <v>0</v>
      </c>
      <c r="S19" s="71">
        <v>32.17854195445868</v>
      </c>
      <c r="T19" s="72"/>
      <c r="U19" s="71">
        <v>1773470</v>
      </c>
      <c r="V19" s="71">
        <v>17348</v>
      </c>
      <c r="W19" s="71">
        <v>28</v>
      </c>
      <c r="X19" s="71">
        <v>470333</v>
      </c>
      <c r="Y19" s="71">
        <v>130981</v>
      </c>
      <c r="Z19" s="71">
        <v>51435</v>
      </c>
      <c r="AA19" s="71">
        <v>8594</v>
      </c>
      <c r="AB19" s="71">
        <v>217008</v>
      </c>
      <c r="AC19" s="71">
        <v>0</v>
      </c>
      <c r="AD19" s="71">
        <v>32.17854195445868</v>
      </c>
      <c r="AE19" s="72"/>
      <c r="AF19" s="71"/>
      <c r="AG19" s="71"/>
      <c r="AH19" s="71"/>
      <c r="AI19" s="71"/>
      <c r="AJ19" s="71"/>
      <c r="AK19" s="71"/>
      <c r="AL19" s="71"/>
      <c r="AM19" s="71"/>
      <c r="AN19" s="71"/>
      <c r="AO19" s="71"/>
      <c r="AP19" s="71"/>
      <c r="AQ19" s="72"/>
      <c r="AR19" s="71">
        <v>650</v>
      </c>
      <c r="AS19" s="71">
        <v>31</v>
      </c>
      <c r="AT19" s="71">
        <v>0</v>
      </c>
      <c r="AU19" s="71">
        <v>0</v>
      </c>
      <c r="AV19" s="71">
        <v>0</v>
      </c>
      <c r="AW19" s="71">
        <v>1</v>
      </c>
      <c r="AX19" s="71"/>
      <c r="AY19" s="72"/>
      <c r="AZ19" s="71">
        <v>2461.1999999999998</v>
      </c>
      <c r="BA19" s="71">
        <v>426.1</v>
      </c>
      <c r="BB19" s="71">
        <v>0</v>
      </c>
      <c r="BC19" s="71">
        <v>0</v>
      </c>
      <c r="BD19" s="71">
        <v>0</v>
      </c>
      <c r="BE19" s="71">
        <v>2184</v>
      </c>
      <c r="BF19" s="71"/>
      <c r="BG19" s="72"/>
      <c r="BH19" s="71">
        <v>0</v>
      </c>
      <c r="BI19" s="71">
        <v>0</v>
      </c>
      <c r="BJ19" s="71">
        <v>0</v>
      </c>
      <c r="BK19" s="71">
        <v>7.5949999999999998</v>
      </c>
      <c r="BL19" s="71">
        <v>415.39200000000005</v>
      </c>
      <c r="BM19" s="71">
        <v>0</v>
      </c>
      <c r="BN19" s="72"/>
      <c r="BO19" s="71">
        <v>0</v>
      </c>
      <c r="BP19" s="71">
        <v>0</v>
      </c>
      <c r="BQ19" s="71">
        <v>0</v>
      </c>
      <c r="BR19" s="71">
        <v>5</v>
      </c>
      <c r="BS19" s="71">
        <v>49</v>
      </c>
      <c r="BT19" s="71">
        <v>0</v>
      </c>
      <c r="BU19"/>
      <c r="BV19" s="70">
        <v>397.75299999999999</v>
      </c>
      <c r="BW19" s="70">
        <v>0</v>
      </c>
      <c r="BX19" s="70">
        <v>25.234000000000002</v>
      </c>
      <c r="BY19" s="70">
        <v>0</v>
      </c>
      <c r="BZ19" s="70">
        <v>0</v>
      </c>
      <c r="CA19" s="70">
        <v>0</v>
      </c>
      <c r="CB19" s="70">
        <v>0</v>
      </c>
      <c r="CC19" s="70">
        <v>0</v>
      </c>
      <c r="CD19" s="70">
        <v>0</v>
      </c>
    </row>
    <row r="20" spans="1:82">
      <c r="A20" s="70" t="s">
        <v>1757</v>
      </c>
      <c r="B20" s="70">
        <v>80</v>
      </c>
      <c r="C20" s="70">
        <v>12</v>
      </c>
      <c r="D20" s="70">
        <v>5</v>
      </c>
      <c r="E20" s="70">
        <v>2015</v>
      </c>
      <c r="F20" s="70" t="s">
        <v>182</v>
      </c>
      <c r="G20" s="70" t="s">
        <v>1745</v>
      </c>
      <c r="H20" s="70" t="s">
        <v>1746</v>
      </c>
      <c r="I20" s="148"/>
      <c r="J20" s="71">
        <v>16.296144085486969</v>
      </c>
      <c r="K20" s="71">
        <v>36.224416934351723</v>
      </c>
      <c r="L20" s="71">
        <v>3.0885278497597128</v>
      </c>
      <c r="M20" s="71">
        <v>2235.7150492163159</v>
      </c>
      <c r="N20" s="71">
        <v>351.72407184710409</v>
      </c>
      <c r="O20" s="71">
        <v>89.271394870627361</v>
      </c>
      <c r="P20" s="71">
        <v>42.986383711816408</v>
      </c>
      <c r="Q20" s="71">
        <v>15.9764834064139</v>
      </c>
      <c r="R20" s="71">
        <v>0</v>
      </c>
      <c r="S20" s="71">
        <v>32.530861121569721</v>
      </c>
      <c r="T20" s="72"/>
      <c r="U20" s="71">
        <v>2195083</v>
      </c>
      <c r="V20" s="71">
        <v>17348</v>
      </c>
      <c r="W20" s="71">
        <v>28</v>
      </c>
      <c r="X20" s="71">
        <v>470333</v>
      </c>
      <c r="Y20" s="71">
        <v>132932</v>
      </c>
      <c r="Z20" s="71">
        <v>51866</v>
      </c>
      <c r="AA20" s="71">
        <v>8554</v>
      </c>
      <c r="AB20" s="71">
        <v>219898</v>
      </c>
      <c r="AC20" s="71">
        <v>0</v>
      </c>
      <c r="AD20" s="71">
        <v>32.530861121569721</v>
      </c>
      <c r="AE20" s="72"/>
      <c r="AF20" s="71">
        <v>22073692.889833059</v>
      </c>
      <c r="AG20" s="71">
        <v>30025311.008970231</v>
      </c>
      <c r="AH20" s="71">
        <v>629471.72442955012</v>
      </c>
      <c r="AI20" s="71">
        <v>2751919007.038928</v>
      </c>
      <c r="AJ20" s="71">
        <v>518852158.84738117</v>
      </c>
      <c r="AK20" s="71">
        <v>0</v>
      </c>
      <c r="AL20" s="71">
        <v>0</v>
      </c>
      <c r="AM20" s="71">
        <v>30136098.462583538</v>
      </c>
      <c r="AN20" s="71">
        <v>0</v>
      </c>
      <c r="AO20" s="71">
        <v>0</v>
      </c>
      <c r="AP20" s="71">
        <v>3353635739.9721255</v>
      </c>
      <c r="AQ20" s="72"/>
      <c r="AR20" s="71">
        <v>710</v>
      </c>
      <c r="AS20" s="71">
        <v>38</v>
      </c>
      <c r="AT20" s="71">
        <v>0</v>
      </c>
      <c r="AU20" s="71">
        <v>0</v>
      </c>
      <c r="AV20" s="71">
        <v>0</v>
      </c>
      <c r="AW20" s="71">
        <v>1</v>
      </c>
      <c r="AX20" s="71"/>
      <c r="AY20" s="72"/>
      <c r="AZ20" s="71">
        <v>2743.6</v>
      </c>
      <c r="BA20" s="71">
        <v>511.5</v>
      </c>
      <c r="BB20" s="71">
        <v>0</v>
      </c>
      <c r="BC20" s="71">
        <v>0</v>
      </c>
      <c r="BD20" s="71">
        <v>0</v>
      </c>
      <c r="BE20" s="71">
        <v>2184</v>
      </c>
      <c r="BF20" s="71"/>
      <c r="BG20" s="72"/>
      <c r="BH20" s="71">
        <v>0</v>
      </c>
      <c r="BI20" s="71">
        <v>0</v>
      </c>
      <c r="BJ20" s="71">
        <v>0</v>
      </c>
      <c r="BK20" s="71">
        <v>7.2450000000000001</v>
      </c>
      <c r="BL20" s="71">
        <v>406.36100000000005</v>
      </c>
      <c r="BM20" s="71">
        <v>0</v>
      </c>
      <c r="BN20" s="72"/>
      <c r="BO20" s="71">
        <v>0</v>
      </c>
      <c r="BP20" s="71">
        <v>0</v>
      </c>
      <c r="BQ20" s="71">
        <v>0</v>
      </c>
      <c r="BR20" s="71">
        <v>5</v>
      </c>
      <c r="BS20" s="71">
        <v>49</v>
      </c>
      <c r="BT20" s="71">
        <v>0</v>
      </c>
      <c r="BU20"/>
      <c r="BV20" s="70">
        <v>388.98099999999999</v>
      </c>
      <c r="BW20" s="70">
        <v>0</v>
      </c>
      <c r="BX20" s="70">
        <v>24.625</v>
      </c>
      <c r="BY20" s="70">
        <v>0</v>
      </c>
      <c r="BZ20" s="70">
        <v>0</v>
      </c>
      <c r="CA20" s="70">
        <v>0</v>
      </c>
      <c r="CB20" s="70">
        <v>0</v>
      </c>
      <c r="CC20" s="70">
        <v>0</v>
      </c>
      <c r="CD20" s="70">
        <v>0</v>
      </c>
    </row>
    <row r="21" spans="1:82">
      <c r="A21" s="70" t="s">
        <v>1758</v>
      </c>
      <c r="B21" s="70">
        <v>81</v>
      </c>
      <c r="C21" s="70">
        <v>13</v>
      </c>
      <c r="D21" s="70">
        <v>5</v>
      </c>
      <c r="E21" s="70">
        <v>2016</v>
      </c>
      <c r="F21" s="70" t="s">
        <v>155</v>
      </c>
      <c r="G21" s="70" t="s">
        <v>1745</v>
      </c>
      <c r="H21" s="70" t="s">
        <v>1746</v>
      </c>
      <c r="I21" s="148"/>
      <c r="J21" s="71">
        <v>8.7763687214412602</v>
      </c>
      <c r="K21" s="71">
        <v>37.310727151039607</v>
      </c>
      <c r="L21" s="71">
        <v>3.4901698132233947</v>
      </c>
      <c r="M21" s="71">
        <v>1722.0769989135988</v>
      </c>
      <c r="N21" s="71">
        <v>337.79957289287023</v>
      </c>
      <c r="O21" s="71">
        <v>89.238109641481671</v>
      </c>
      <c r="P21" s="71">
        <v>41.357441102724835</v>
      </c>
      <c r="Q21" s="71">
        <v>15.699945886732612</v>
      </c>
      <c r="R21" s="71">
        <v>0</v>
      </c>
      <c r="S21" s="71">
        <v>41.755733677471277</v>
      </c>
      <c r="T21" s="72"/>
      <c r="U21" s="71">
        <v>1382316</v>
      </c>
      <c r="V21" s="71">
        <v>17348</v>
      </c>
      <c r="W21" s="71">
        <v>28</v>
      </c>
      <c r="X21" s="71">
        <v>470333</v>
      </c>
      <c r="Y21" s="71">
        <v>134595</v>
      </c>
      <c r="Z21" s="71">
        <v>52484</v>
      </c>
      <c r="AA21" s="71">
        <v>8512</v>
      </c>
      <c r="AB21" s="71">
        <v>222278</v>
      </c>
      <c r="AC21" s="71">
        <v>0</v>
      </c>
      <c r="AD21" s="71">
        <v>41.755733677471277</v>
      </c>
      <c r="AE21" s="72"/>
      <c r="AF21" s="71">
        <v>12628243.291254779</v>
      </c>
      <c r="AG21" s="71">
        <v>29515677.090485919</v>
      </c>
      <c r="AH21" s="71">
        <v>541355.69023878616</v>
      </c>
      <c r="AI21" s="71">
        <v>2660732837.2117848</v>
      </c>
      <c r="AJ21" s="71">
        <v>474065351.03033513</v>
      </c>
      <c r="AK21" s="71">
        <v>0</v>
      </c>
      <c r="AL21" s="71">
        <v>0</v>
      </c>
      <c r="AM21" s="71">
        <v>30485933.671759211</v>
      </c>
      <c r="AN21" s="71">
        <v>0</v>
      </c>
      <c r="AO21" s="71">
        <v>0</v>
      </c>
      <c r="AP21" s="71">
        <v>3207969397.9858584</v>
      </c>
      <c r="AQ21" s="72"/>
      <c r="AR21" s="71">
        <v>765</v>
      </c>
      <c r="AS21" s="71">
        <v>48</v>
      </c>
      <c r="AT21" s="71">
        <v>0</v>
      </c>
      <c r="AU21" s="71">
        <v>0</v>
      </c>
      <c r="AV21" s="71">
        <v>0</v>
      </c>
      <c r="AW21" s="71">
        <v>1</v>
      </c>
      <c r="AX21" s="71"/>
      <c r="AY21" s="72"/>
      <c r="AZ21" s="71">
        <v>2996.1</v>
      </c>
      <c r="BA21" s="71">
        <v>642.79999999999995</v>
      </c>
      <c r="BB21" s="71">
        <v>0</v>
      </c>
      <c r="BC21" s="71">
        <v>0</v>
      </c>
      <c r="BD21" s="71">
        <v>0</v>
      </c>
      <c r="BE21" s="71">
        <v>2184</v>
      </c>
      <c r="BF21" s="71"/>
      <c r="BG21" s="72"/>
      <c r="BH21" s="71">
        <v>0</v>
      </c>
      <c r="BI21" s="71">
        <v>0</v>
      </c>
      <c r="BJ21" s="71">
        <v>0</v>
      </c>
      <c r="BK21" s="71">
        <v>5.5709999999999997</v>
      </c>
      <c r="BL21" s="71">
        <v>383.154</v>
      </c>
      <c r="BM21" s="71">
        <v>0</v>
      </c>
      <c r="BN21" s="72"/>
      <c r="BO21" s="71">
        <v>0</v>
      </c>
      <c r="BP21" s="71">
        <v>0</v>
      </c>
      <c r="BQ21" s="71">
        <v>0</v>
      </c>
      <c r="BR21" s="71">
        <v>5</v>
      </c>
      <c r="BS21" s="71">
        <v>45</v>
      </c>
      <c r="BT21" s="71">
        <v>0</v>
      </c>
      <c r="BU21"/>
      <c r="BV21" s="70">
        <v>363.61700000000002</v>
      </c>
      <c r="BW21" s="70">
        <v>0</v>
      </c>
      <c r="BX21" s="70">
        <v>25.108000000000001</v>
      </c>
      <c r="BY21" s="70">
        <v>0</v>
      </c>
      <c r="BZ21" s="70">
        <v>0</v>
      </c>
      <c r="CA21" s="70">
        <v>0</v>
      </c>
      <c r="CB21" s="70">
        <v>0</v>
      </c>
      <c r="CC21" s="70">
        <v>0</v>
      </c>
      <c r="CD21" s="70">
        <v>0</v>
      </c>
    </row>
    <row r="22" spans="1:82">
      <c r="A22" s="70" t="s">
        <v>1759</v>
      </c>
      <c r="B22" s="70">
        <v>82</v>
      </c>
      <c r="C22" s="70">
        <v>14</v>
      </c>
      <c r="D22" s="70">
        <v>5</v>
      </c>
      <c r="E22" s="70">
        <v>2017</v>
      </c>
      <c r="F22" s="70" t="s">
        <v>156</v>
      </c>
      <c r="G22" s="70" t="s">
        <v>1745</v>
      </c>
      <c r="H22" s="70" t="s">
        <v>1746</v>
      </c>
      <c r="I22" s="148"/>
      <c r="J22" s="71">
        <v>7.674840545409948</v>
      </c>
      <c r="K22" s="71">
        <v>38.169528976225479</v>
      </c>
      <c r="L22" s="71">
        <v>2.8744975283686744</v>
      </c>
      <c r="M22" s="71">
        <v>1727.678530405984</v>
      </c>
      <c r="N22" s="71">
        <v>348.88140620364652</v>
      </c>
      <c r="O22" s="71">
        <v>87.76857594775187</v>
      </c>
      <c r="P22" s="71">
        <v>41.230638904184261</v>
      </c>
      <c r="Q22" s="71">
        <v>15.3462603264986</v>
      </c>
      <c r="R22" s="71">
        <v>0</v>
      </c>
      <c r="S22" s="71">
        <v>45.344932571738532</v>
      </c>
      <c r="T22" s="72"/>
      <c r="U22" s="71">
        <v>1305762</v>
      </c>
      <c r="V22" s="71">
        <v>17348</v>
      </c>
      <c r="W22" s="71">
        <v>28</v>
      </c>
      <c r="X22" s="71">
        <v>470333</v>
      </c>
      <c r="Y22" s="71">
        <v>136259</v>
      </c>
      <c r="Z22" s="71">
        <v>52476</v>
      </c>
      <c r="AA22" s="71">
        <v>8540</v>
      </c>
      <c r="AB22" s="71">
        <v>224680</v>
      </c>
      <c r="AC22" s="71">
        <v>0</v>
      </c>
      <c r="AD22" s="71">
        <v>45.344932571738532</v>
      </c>
      <c r="AE22" s="72"/>
      <c r="AF22" s="71">
        <v>11348093.99566762</v>
      </c>
      <c r="AG22" s="71">
        <v>30868319.435715951</v>
      </c>
      <c r="AH22" s="71">
        <v>605835.37488906505</v>
      </c>
      <c r="AI22" s="71">
        <v>2784742614.605185</v>
      </c>
      <c r="AJ22" s="71">
        <v>517400760.76244122</v>
      </c>
      <c r="AK22" s="71">
        <v>0</v>
      </c>
      <c r="AL22" s="71">
        <v>0</v>
      </c>
      <c r="AM22" s="71">
        <v>30863591.08717541</v>
      </c>
      <c r="AN22" s="71">
        <v>0</v>
      </c>
      <c r="AO22" s="71">
        <v>0</v>
      </c>
      <c r="AP22" s="71">
        <v>3375829215.2610741</v>
      </c>
      <c r="AQ22" s="72"/>
      <c r="AR22" s="71">
        <v>811</v>
      </c>
      <c r="AS22" s="71">
        <v>52</v>
      </c>
      <c r="AT22" s="71">
        <v>0</v>
      </c>
      <c r="AU22" s="71">
        <v>0</v>
      </c>
      <c r="AV22" s="71">
        <v>0</v>
      </c>
      <c r="AW22" s="71">
        <v>1</v>
      </c>
      <c r="AX22" s="71"/>
      <c r="AY22" s="72"/>
      <c r="AZ22" s="71">
        <v>3229</v>
      </c>
      <c r="BA22" s="71">
        <v>685.20000000000016</v>
      </c>
      <c r="BB22" s="71">
        <v>0</v>
      </c>
      <c r="BC22" s="71">
        <v>0</v>
      </c>
      <c r="BD22" s="71">
        <v>0</v>
      </c>
      <c r="BE22" s="71">
        <v>2184</v>
      </c>
      <c r="BF22" s="71"/>
      <c r="BG22" s="72"/>
      <c r="BH22" s="71">
        <v>0</v>
      </c>
      <c r="BI22" s="71">
        <v>0</v>
      </c>
      <c r="BJ22" s="71">
        <v>0</v>
      </c>
      <c r="BK22" s="71">
        <v>7.3159999999999998</v>
      </c>
      <c r="BL22" s="71">
        <v>347.61300000000006</v>
      </c>
      <c r="BM22" s="71">
        <v>0</v>
      </c>
      <c r="BN22" s="72"/>
      <c r="BO22" s="71">
        <v>0</v>
      </c>
      <c r="BP22" s="71">
        <v>0</v>
      </c>
      <c r="BQ22" s="71">
        <v>0</v>
      </c>
      <c r="BR22" s="71">
        <v>5</v>
      </c>
      <c r="BS22" s="71">
        <v>40</v>
      </c>
      <c r="BT22" s="71">
        <v>0</v>
      </c>
      <c r="BU22"/>
      <c r="BV22" s="70">
        <v>331.19400000000002</v>
      </c>
      <c r="BW22" s="70">
        <v>0</v>
      </c>
      <c r="BX22" s="70">
        <v>23.734999999999999</v>
      </c>
      <c r="BY22" s="70">
        <v>0</v>
      </c>
      <c r="BZ22" s="70">
        <v>0</v>
      </c>
      <c r="CA22" s="70">
        <v>0</v>
      </c>
      <c r="CB22" s="70">
        <v>0</v>
      </c>
      <c r="CC22" s="70">
        <v>0</v>
      </c>
      <c r="CD22" s="70">
        <v>0</v>
      </c>
    </row>
    <row r="23" spans="1:82">
      <c r="A23" s="70" t="s">
        <v>1760</v>
      </c>
      <c r="B23" s="70">
        <v>83</v>
      </c>
      <c r="C23" s="70">
        <v>15</v>
      </c>
      <c r="D23" s="70">
        <v>5</v>
      </c>
      <c r="E23" s="70">
        <v>2018</v>
      </c>
      <c r="F23" s="70" t="s">
        <v>183</v>
      </c>
      <c r="G23" s="70" t="s">
        <v>1745</v>
      </c>
      <c r="H23" s="70" t="s">
        <v>1746</v>
      </c>
      <c r="I23" s="148"/>
      <c r="J23" s="71">
        <v>8.8727172015253579</v>
      </c>
      <c r="K23" s="71">
        <v>35.884025046347723</v>
      </c>
      <c r="L23" s="71">
        <v>2.6863042881719301</v>
      </c>
      <c r="M23" s="71">
        <v>1714.5050090710392</v>
      </c>
      <c r="N23" s="71">
        <v>335.14771397924545</v>
      </c>
      <c r="O23" s="71">
        <v>85.921020014063274</v>
      </c>
      <c r="P23" s="71">
        <v>40.62902393141939</v>
      </c>
      <c r="Q23" s="71">
        <v>14.3617165589528</v>
      </c>
      <c r="R23" s="71">
        <v>0</v>
      </c>
      <c r="S23" s="71">
        <v>44.857942494230372</v>
      </c>
      <c r="T23" s="72"/>
      <c r="U23" s="71">
        <v>1525131</v>
      </c>
      <c r="V23" s="71">
        <v>17348</v>
      </c>
      <c r="W23" s="71">
        <v>28</v>
      </c>
      <c r="X23" s="71">
        <v>470333</v>
      </c>
      <c r="Y23" s="71">
        <v>137582</v>
      </c>
      <c r="Z23" s="71">
        <v>52355</v>
      </c>
      <c r="AA23" s="71">
        <v>8500</v>
      </c>
      <c r="AB23" s="71">
        <v>226594</v>
      </c>
      <c r="AC23" s="71">
        <v>0</v>
      </c>
      <c r="AD23" s="71">
        <v>44.857942494230372</v>
      </c>
      <c r="AE23" s="72"/>
      <c r="AF23" s="71">
        <v>12891857.12954022</v>
      </c>
      <c r="AG23" s="71">
        <v>27377980.026504021</v>
      </c>
      <c r="AH23" s="71">
        <v>577068.62356231455</v>
      </c>
      <c r="AI23" s="71">
        <v>2666686961.9830208</v>
      </c>
      <c r="AJ23" s="71">
        <v>487421564.13653779</v>
      </c>
      <c r="AK23" s="71">
        <v>0</v>
      </c>
      <c r="AL23" s="71">
        <v>0</v>
      </c>
      <c r="AM23" s="71">
        <v>31190915.78059537</v>
      </c>
      <c r="AN23" s="71">
        <v>0</v>
      </c>
      <c r="AO23" s="71">
        <v>0</v>
      </c>
      <c r="AP23" s="71">
        <v>3226146347.6797605</v>
      </c>
      <c r="AQ23" s="72"/>
      <c r="AR23" s="71">
        <v>846</v>
      </c>
      <c r="AS23" s="71">
        <v>59</v>
      </c>
      <c r="AT23" s="71">
        <v>0</v>
      </c>
      <c r="AU23" s="71">
        <v>0</v>
      </c>
      <c r="AV23" s="71">
        <v>0</v>
      </c>
      <c r="AW23" s="71">
        <v>1</v>
      </c>
      <c r="AX23" s="71"/>
      <c r="AY23" s="72"/>
      <c r="AZ23" s="71">
        <v>3373.8</v>
      </c>
      <c r="BA23" s="71">
        <v>776</v>
      </c>
      <c r="BB23" s="71">
        <v>0</v>
      </c>
      <c r="BC23" s="71">
        <v>0</v>
      </c>
      <c r="BD23" s="71">
        <v>0</v>
      </c>
      <c r="BE23" s="71">
        <v>2184</v>
      </c>
      <c r="BF23" s="71"/>
      <c r="BG23" s="72"/>
      <c r="BH23" s="71">
        <v>0</v>
      </c>
      <c r="BI23" s="71">
        <v>0</v>
      </c>
      <c r="BJ23" s="71">
        <v>0</v>
      </c>
      <c r="BK23" s="71">
        <v>8.4329999999999998</v>
      </c>
      <c r="BL23" s="71">
        <v>342.03899999999999</v>
      </c>
      <c r="BM23" s="71">
        <v>0</v>
      </c>
      <c r="BN23" s="72"/>
      <c r="BO23" s="71">
        <v>0</v>
      </c>
      <c r="BP23" s="71">
        <v>0</v>
      </c>
      <c r="BQ23" s="71">
        <v>0</v>
      </c>
      <c r="BR23" s="71">
        <v>5</v>
      </c>
      <c r="BS23" s="71">
        <v>43</v>
      </c>
      <c r="BT23" s="71">
        <v>0</v>
      </c>
      <c r="BU23"/>
      <c r="BV23" s="70">
        <v>329.13099999999997</v>
      </c>
      <c r="BW23" s="70">
        <v>0</v>
      </c>
      <c r="BX23" s="70">
        <v>21.341000000000001</v>
      </c>
      <c r="BY23" s="70">
        <v>0</v>
      </c>
      <c r="BZ23" s="70">
        <v>0</v>
      </c>
      <c r="CA23" s="70">
        <v>0</v>
      </c>
      <c r="CB23" s="70">
        <v>0</v>
      </c>
      <c r="CC23" s="70">
        <v>0</v>
      </c>
      <c r="CD23" s="70">
        <v>0</v>
      </c>
    </row>
    <row r="24" spans="1:82">
      <c r="A24" s="70" t="s">
        <v>1761</v>
      </c>
      <c r="B24" s="70">
        <v>84</v>
      </c>
      <c r="C24" s="70">
        <v>16</v>
      </c>
      <c r="D24" s="70">
        <v>5</v>
      </c>
      <c r="E24" s="70">
        <v>2019</v>
      </c>
      <c r="F24" s="70" t="s">
        <v>158</v>
      </c>
      <c r="G24" s="70" t="s">
        <v>1745</v>
      </c>
      <c r="H24" s="70" t="s">
        <v>1746</v>
      </c>
      <c r="I24" s="148"/>
      <c r="J24" s="71">
        <v>8.240268785563881</v>
      </c>
      <c r="K24" s="71">
        <v>32.495189067572433</v>
      </c>
      <c r="L24" s="71">
        <v>2.7237447108383206</v>
      </c>
      <c r="M24" s="71">
        <v>1658.8600237846724</v>
      </c>
      <c r="N24" s="71">
        <v>318.7973376224312</v>
      </c>
      <c r="O24" s="71">
        <v>82.975142921218492</v>
      </c>
      <c r="P24" s="71">
        <v>39.986689728264913</v>
      </c>
      <c r="Q24" s="71">
        <v>14.1730478328841</v>
      </c>
      <c r="R24" s="71">
        <v>0</v>
      </c>
      <c r="S24" s="71">
        <v>49.386257703022949</v>
      </c>
      <c r="T24" s="72"/>
      <c r="U24" s="71">
        <v>1481059</v>
      </c>
      <c r="V24" s="71">
        <v>17348</v>
      </c>
      <c r="W24" s="71">
        <v>28</v>
      </c>
      <c r="X24" s="71">
        <v>470333</v>
      </c>
      <c r="Y24" s="71">
        <v>139725</v>
      </c>
      <c r="Z24" s="71">
        <v>51948</v>
      </c>
      <c r="AA24" s="71">
        <v>8303</v>
      </c>
      <c r="AB24" s="71">
        <v>229671</v>
      </c>
      <c r="AC24" s="71">
        <v>0</v>
      </c>
      <c r="AD24" s="71">
        <v>49.386257703022949</v>
      </c>
      <c r="AE24" s="72"/>
      <c r="AF24" s="71">
        <v>12595734.943050539</v>
      </c>
      <c r="AG24" s="71">
        <v>26406955.624600928</v>
      </c>
      <c r="AH24" s="71">
        <v>613409.86754103471</v>
      </c>
      <c r="AI24" s="71">
        <v>2692485419.2880569</v>
      </c>
      <c r="AJ24" s="71">
        <v>480923028.14315921</v>
      </c>
      <c r="AK24" s="71">
        <v>0</v>
      </c>
      <c r="AL24" s="71">
        <v>0</v>
      </c>
      <c r="AM24" s="71">
        <v>31279461.23763768</v>
      </c>
      <c r="AN24" s="71">
        <v>0</v>
      </c>
      <c r="AO24" s="71">
        <v>0</v>
      </c>
      <c r="AP24" s="71">
        <v>3244304009.1040463</v>
      </c>
      <c r="AQ24" s="72"/>
      <c r="AR24" s="71">
        <v>884</v>
      </c>
      <c r="AS24" s="71">
        <v>65</v>
      </c>
      <c r="AT24" s="71">
        <v>0</v>
      </c>
      <c r="AU24" s="71">
        <v>0</v>
      </c>
      <c r="AV24" s="71">
        <v>0</v>
      </c>
      <c r="AW24" s="71">
        <v>1</v>
      </c>
      <c r="AX24" s="71"/>
      <c r="AY24" s="72"/>
      <c r="AZ24" s="71">
        <v>3537</v>
      </c>
      <c r="BA24" s="71">
        <v>842.79999999999973</v>
      </c>
      <c r="BB24" s="71">
        <v>0</v>
      </c>
      <c r="BC24" s="71">
        <v>0</v>
      </c>
      <c r="BD24" s="71">
        <v>0</v>
      </c>
      <c r="BE24" s="71">
        <v>2184</v>
      </c>
      <c r="BF24" s="71"/>
      <c r="BG24" s="72"/>
      <c r="BH24" s="71">
        <v>0</v>
      </c>
      <c r="BI24" s="71">
        <v>0</v>
      </c>
      <c r="BJ24" s="71">
        <v>0</v>
      </c>
      <c r="BK24" s="71">
        <v>5.5890000000000004</v>
      </c>
      <c r="BL24" s="71">
        <v>357.51799999999997</v>
      </c>
      <c r="BM24" s="71">
        <v>0</v>
      </c>
      <c r="BN24" s="72"/>
      <c r="BO24" s="71">
        <v>0</v>
      </c>
      <c r="BP24" s="71">
        <v>0</v>
      </c>
      <c r="BQ24" s="71">
        <v>0</v>
      </c>
      <c r="BR24" s="71">
        <v>5</v>
      </c>
      <c r="BS24" s="71">
        <v>43</v>
      </c>
      <c r="BT24" s="71">
        <v>0</v>
      </c>
      <c r="BU24"/>
      <c r="BV24" s="70">
        <v>337.161</v>
      </c>
      <c r="BW24" s="70">
        <v>0</v>
      </c>
      <c r="BX24" s="70">
        <v>25.946000000000002</v>
      </c>
      <c r="BY24" s="70">
        <v>0</v>
      </c>
      <c r="BZ24" s="70">
        <v>0</v>
      </c>
      <c r="CA24" s="70">
        <v>0</v>
      </c>
      <c r="CB24" s="70">
        <v>0</v>
      </c>
      <c r="CC24" s="70">
        <v>0</v>
      </c>
      <c r="CD24" s="70">
        <v>0</v>
      </c>
    </row>
    <row r="25" spans="1:82">
      <c r="A25" s="70" t="s">
        <v>1762</v>
      </c>
      <c r="B25" s="70">
        <v>85</v>
      </c>
      <c r="C25" s="70">
        <v>17</v>
      </c>
      <c r="D25" s="70">
        <v>5</v>
      </c>
      <c r="E25" s="70">
        <v>2020</v>
      </c>
      <c r="F25" s="70" t="s">
        <v>159</v>
      </c>
      <c r="G25" s="70" t="s">
        <v>1745</v>
      </c>
      <c r="H25" s="70" t="s">
        <v>1746</v>
      </c>
      <c r="I25" s="148"/>
      <c r="J25" s="71">
        <v>15.228652942857</v>
      </c>
      <c r="K25" s="71">
        <v>39.356289684353278</v>
      </c>
      <c r="L25" s="71">
        <v>1.7432201345575615</v>
      </c>
      <c r="M25" s="71">
        <v>1716.3544593590505</v>
      </c>
      <c r="N25" s="71">
        <v>321.41441932662144</v>
      </c>
      <c r="O25" s="71">
        <v>73.057611797291884</v>
      </c>
      <c r="P25" s="71">
        <v>36.850294105001844</v>
      </c>
      <c r="Q25" s="71">
        <v>13.5908005077914</v>
      </c>
      <c r="R25" s="71">
        <v>0</v>
      </c>
      <c r="S25" s="71">
        <v>47.611261301369659</v>
      </c>
      <c r="T25" s="72"/>
      <c r="U25" s="71">
        <v>3006154</v>
      </c>
      <c r="V25" s="71">
        <v>20827</v>
      </c>
      <c r="W25" s="71">
        <v>22</v>
      </c>
      <c r="X25" s="71">
        <v>557599</v>
      </c>
      <c r="Y25" s="71">
        <v>140170</v>
      </c>
      <c r="Z25" s="71">
        <v>52205</v>
      </c>
      <c r="AA25" s="71">
        <v>8133</v>
      </c>
      <c r="AB25" s="71">
        <v>230506</v>
      </c>
      <c r="AC25" s="71">
        <v>0</v>
      </c>
      <c r="AD25" s="71">
        <v>47.611261301369659</v>
      </c>
      <c r="AE25" s="72"/>
      <c r="AF25" s="71">
        <v>23949720.716692619</v>
      </c>
      <c r="AG25" s="71">
        <v>30110126.701815981</v>
      </c>
      <c r="AH25" s="71">
        <v>407790.26807750628</v>
      </c>
      <c r="AI25" s="71">
        <v>2829032269.8047352</v>
      </c>
      <c r="AJ25" s="71">
        <v>497659868.26223081</v>
      </c>
      <c r="AK25" s="71"/>
      <c r="AL25" s="71"/>
      <c r="AM25" s="71">
        <v>30083593.975074377</v>
      </c>
      <c r="AN25" s="71"/>
      <c r="AO25" s="71"/>
      <c r="AP25" s="71">
        <v>3411243369.7286263</v>
      </c>
      <c r="AQ25" s="72"/>
      <c r="AR25" s="71">
        <v>925</v>
      </c>
      <c r="AS25" s="71">
        <v>65</v>
      </c>
      <c r="AT25" s="71">
        <v>0</v>
      </c>
      <c r="AU25" s="71">
        <v>0</v>
      </c>
      <c r="AV25" s="71">
        <v>0</v>
      </c>
      <c r="AW25" s="71">
        <v>1</v>
      </c>
      <c r="AX25" s="71"/>
      <c r="AY25" s="72"/>
      <c r="AZ25" s="71">
        <v>3739.4000000000019</v>
      </c>
      <c r="BA25" s="71">
        <v>842.79999999999973</v>
      </c>
      <c r="BB25" s="71">
        <v>0</v>
      </c>
      <c r="BC25" s="71">
        <v>0</v>
      </c>
      <c r="BD25" s="71">
        <v>0</v>
      </c>
      <c r="BE25" s="71">
        <v>2184</v>
      </c>
      <c r="BF25" s="71"/>
      <c r="BG25" s="72"/>
      <c r="BH25" s="71">
        <v>0</v>
      </c>
      <c r="BI25" s="71">
        <v>0</v>
      </c>
      <c r="BJ25" s="71">
        <v>0</v>
      </c>
      <c r="BK25" s="71">
        <v>4.4939999999999998</v>
      </c>
      <c r="BL25" s="71">
        <v>339.803</v>
      </c>
      <c r="BM25" s="71">
        <v>0</v>
      </c>
      <c r="BN25" s="72"/>
      <c r="BO25" s="71">
        <v>0</v>
      </c>
      <c r="BP25" s="71">
        <v>0</v>
      </c>
      <c r="BQ25" s="71">
        <v>0</v>
      </c>
      <c r="BR25" s="71">
        <v>5</v>
      </c>
      <c r="BS25" s="71">
        <v>46</v>
      </c>
      <c r="BT25" s="71">
        <v>0</v>
      </c>
      <c r="BU25"/>
      <c r="BV25" s="70">
        <v>319.63499999999999</v>
      </c>
      <c r="BW25" s="70">
        <v>0</v>
      </c>
      <c r="BX25" s="70">
        <v>24.661999999999999</v>
      </c>
      <c r="BY25" s="70">
        <v>0</v>
      </c>
      <c r="BZ25" s="70">
        <v>0</v>
      </c>
      <c r="CA25" s="70">
        <v>0</v>
      </c>
      <c r="CB25" s="70">
        <v>0</v>
      </c>
      <c r="CC25" s="70">
        <v>0</v>
      </c>
      <c r="CD25" s="70">
        <v>0</v>
      </c>
    </row>
    <row r="26" spans="1:82">
      <c r="A26" s="70" t="s">
        <v>1763</v>
      </c>
      <c r="B26" s="70">
        <v>85</v>
      </c>
      <c r="C26" s="70">
        <v>18</v>
      </c>
      <c r="D26" s="70">
        <v>5</v>
      </c>
      <c r="E26" s="70">
        <v>2021</v>
      </c>
      <c r="F26" s="70" t="s">
        <v>160</v>
      </c>
      <c r="G26" s="1064" t="s">
        <v>1745</v>
      </c>
      <c r="H26" s="70" t="s">
        <v>1746</v>
      </c>
      <c r="I26" s="148"/>
      <c r="J26" s="71">
        <v>23.022654006348443</v>
      </c>
      <c r="K26" s="71">
        <v>45.076573677123896</v>
      </c>
      <c r="L26" s="71">
        <v>1.8737201111599007</v>
      </c>
      <c r="M26" s="71">
        <v>1877.3005133999388</v>
      </c>
      <c r="N26" s="71">
        <v>322.17170244391201</v>
      </c>
      <c r="O26" s="71">
        <v>71.573443372928395</v>
      </c>
      <c r="P26" s="71">
        <v>37.433089367514739</v>
      </c>
      <c r="Q26" s="71">
        <v>13.371406626409</v>
      </c>
      <c r="R26" s="71">
        <v>0</v>
      </c>
      <c r="S26" s="71">
        <v>50.054262610355117</v>
      </c>
      <c r="T26" s="72"/>
      <c r="U26" s="71">
        <v>4483426</v>
      </c>
      <c r="V26" s="71">
        <v>20827</v>
      </c>
      <c r="W26" s="71">
        <v>22</v>
      </c>
      <c r="X26" s="71">
        <v>557599</v>
      </c>
      <c r="Y26" s="71">
        <v>139386</v>
      </c>
      <c r="Z26" s="71">
        <v>52661</v>
      </c>
      <c r="AA26" s="71">
        <v>8056</v>
      </c>
      <c r="AB26" s="71">
        <v>229013</v>
      </c>
      <c r="AC26" s="71">
        <v>0</v>
      </c>
      <c r="AD26" s="71">
        <v>50.054262610355117</v>
      </c>
      <c r="AE26" s="72"/>
      <c r="AF26" s="71">
        <v>35617156.085801728</v>
      </c>
      <c r="AG26" s="71">
        <v>34560070.660326891</v>
      </c>
      <c r="AH26" s="71">
        <v>417050.90674966155</v>
      </c>
      <c r="AI26" s="71">
        <v>3058453275.3390255</v>
      </c>
      <c r="AJ26" s="71">
        <v>476967142.8979677</v>
      </c>
      <c r="AK26" s="71">
        <v>0</v>
      </c>
      <c r="AL26" s="71">
        <v>0</v>
      </c>
      <c r="AM26" s="71">
        <v>30061136.738528371</v>
      </c>
      <c r="AN26" s="71">
        <v>0</v>
      </c>
      <c r="AO26" s="71">
        <v>0</v>
      </c>
      <c r="AP26" s="71">
        <v>3636075832.6283998</v>
      </c>
      <c r="AQ26" s="72"/>
      <c r="AR26" s="71">
        <v>976</v>
      </c>
      <c r="AS26" s="71">
        <v>65</v>
      </c>
      <c r="AT26" s="71">
        <v>0</v>
      </c>
      <c r="AU26" s="71">
        <v>0</v>
      </c>
      <c r="AV26" s="71">
        <v>0</v>
      </c>
      <c r="AW26" s="71">
        <v>1</v>
      </c>
      <c r="AX26" s="71"/>
      <c r="AY26" s="72"/>
      <c r="AZ26" s="71">
        <v>3974.100000000004</v>
      </c>
      <c r="BA26" s="71">
        <v>842.79999999999973</v>
      </c>
      <c r="BB26" s="71">
        <v>0</v>
      </c>
      <c r="BC26" s="71">
        <v>0</v>
      </c>
      <c r="BD26" s="71">
        <v>0</v>
      </c>
      <c r="BE26" s="71">
        <v>2184</v>
      </c>
      <c r="BF26" s="71"/>
      <c r="BG26" s="72"/>
      <c r="BH26" s="71">
        <v>0</v>
      </c>
      <c r="BI26" s="71">
        <v>0</v>
      </c>
      <c r="BJ26" s="71">
        <v>0</v>
      </c>
      <c r="BK26" s="71">
        <v>3.9910000000000001</v>
      </c>
      <c r="BL26" s="71">
        <v>357.56</v>
      </c>
      <c r="BM26" s="71">
        <v>0</v>
      </c>
      <c r="BN26" s="72"/>
      <c r="BO26" s="71">
        <v>0</v>
      </c>
      <c r="BP26" s="71">
        <v>0</v>
      </c>
      <c r="BQ26" s="71">
        <v>0</v>
      </c>
      <c r="BR26" s="71">
        <v>5</v>
      </c>
      <c r="BS26" s="71">
        <v>47</v>
      </c>
      <c r="BT26" s="71">
        <v>0</v>
      </c>
      <c r="BU26"/>
      <c r="BV26" s="70">
        <v>334.98599999999999</v>
      </c>
      <c r="BW26" s="70">
        <v>0</v>
      </c>
      <c r="BX26" s="70">
        <v>26.565000000000001</v>
      </c>
      <c r="BY26" s="70">
        <v>0</v>
      </c>
      <c r="BZ26" s="70">
        <v>0</v>
      </c>
      <c r="CA26" s="70">
        <v>0</v>
      </c>
      <c r="CB26" s="70">
        <v>0</v>
      </c>
      <c r="CC26" s="70">
        <v>0</v>
      </c>
      <c r="CD26" s="70">
        <v>0</v>
      </c>
    </row>
    <row r="27" spans="1:82">
      <c r="A27" s="70" t="s">
        <v>1764</v>
      </c>
      <c r="B27" s="70">
        <v>85</v>
      </c>
      <c r="C27" s="70">
        <v>19</v>
      </c>
      <c r="D27" s="70">
        <v>5</v>
      </c>
      <c r="E27" s="70">
        <v>2022</v>
      </c>
      <c r="F27" s="70" t="s">
        <v>161</v>
      </c>
      <c r="G27" s="1064" t="s">
        <v>1745</v>
      </c>
      <c r="H27" s="70" t="s">
        <v>1746</v>
      </c>
      <c r="I27" s="148"/>
      <c r="J27" s="71">
        <v>36.81413260495205</v>
      </c>
      <c r="K27" s="71">
        <v>42.547945348408319</v>
      </c>
      <c r="L27" s="71">
        <v>1.6425107139719333</v>
      </c>
      <c r="M27" s="71">
        <v>1848.1004907357255</v>
      </c>
      <c r="N27" s="71">
        <v>330.71420751459596</v>
      </c>
      <c r="O27" s="71">
        <v>76.323254777727058</v>
      </c>
      <c r="P27" s="71">
        <v>36.527749228833343</v>
      </c>
      <c r="Q27" s="71">
        <v>13.505448309235216</v>
      </c>
      <c r="R27" s="71">
        <v>0</v>
      </c>
      <c r="S27" s="71">
        <v>43.85361593226375</v>
      </c>
      <c r="T27" s="72"/>
      <c r="U27" s="71">
        <v>8619678</v>
      </c>
      <c r="V27" s="71">
        <v>20827</v>
      </c>
      <c r="W27" s="71">
        <v>22</v>
      </c>
      <c r="X27" s="71">
        <v>557599</v>
      </c>
      <c r="Y27" s="71">
        <v>140597</v>
      </c>
      <c r="Z27" s="71">
        <v>53354</v>
      </c>
      <c r="AA27" s="71">
        <v>7981</v>
      </c>
      <c r="AB27" s="71">
        <v>229412</v>
      </c>
      <c r="AC27" s="71">
        <v>0</v>
      </c>
      <c r="AD27" s="71">
        <v>43.85361593226375</v>
      </c>
      <c r="AE27" s="72"/>
      <c r="AF27" s="71">
        <v>55647347.85897924</v>
      </c>
      <c r="AG27" s="71">
        <v>34923957.332885951</v>
      </c>
      <c r="AH27" s="71">
        <v>415626.50618350721</v>
      </c>
      <c r="AI27" s="71">
        <v>2975126934.2456074</v>
      </c>
      <c r="AJ27" s="71">
        <v>513687781.18963963</v>
      </c>
      <c r="AK27" s="71">
        <v>0</v>
      </c>
      <c r="AL27" s="71">
        <v>0</v>
      </c>
      <c r="AM27" s="71">
        <v>29623350.864525195</v>
      </c>
      <c r="AN27" s="71">
        <v>0</v>
      </c>
      <c r="AO27" s="71">
        <v>0</v>
      </c>
      <c r="AP27" s="71">
        <v>3609424997.9978209</v>
      </c>
      <c r="AQ27" s="72"/>
      <c r="AR27" s="71">
        <v>1053</v>
      </c>
      <c r="AS27" s="71">
        <v>66</v>
      </c>
      <c r="AT27" s="71">
        <v>0</v>
      </c>
      <c r="AU27" s="71">
        <v>0</v>
      </c>
      <c r="AV27" s="71">
        <v>0</v>
      </c>
      <c r="AW27" s="71">
        <v>1</v>
      </c>
      <c r="AX27" s="71"/>
      <c r="AY27" s="72"/>
      <c r="AZ27" s="71">
        <v>4278.0000000000045</v>
      </c>
      <c r="BA27" s="71">
        <v>853.99999999999977</v>
      </c>
      <c r="BB27" s="71">
        <v>0</v>
      </c>
      <c r="BC27" s="71">
        <v>0</v>
      </c>
      <c r="BD27" s="71">
        <v>0</v>
      </c>
      <c r="BE27" s="71">
        <v>2184</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1765</v>
      </c>
      <c r="B28" s="70">
        <v>85</v>
      </c>
      <c r="C28" s="70">
        <v>20</v>
      </c>
      <c r="D28" s="70">
        <v>5</v>
      </c>
      <c r="E28" s="70">
        <v>2023</v>
      </c>
      <c r="F28" s="70" t="s">
        <v>1539</v>
      </c>
      <c r="G28" s="70" t="s">
        <v>1745</v>
      </c>
      <c r="H28" s="70" t="s">
        <v>1746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1150</v>
      </c>
      <c r="AS28" s="71">
        <v>66</v>
      </c>
      <c r="AT28" s="71">
        <v>0</v>
      </c>
      <c r="AU28" s="71">
        <v>0</v>
      </c>
      <c r="AV28" s="71">
        <v>0</v>
      </c>
      <c r="AW28" s="71">
        <v>1</v>
      </c>
      <c r="AX28" s="71"/>
      <c r="AY28" s="72"/>
      <c r="AZ28" s="71">
        <v>4676.1000000000031</v>
      </c>
      <c r="BA28" s="71">
        <v>853.99999999999977</v>
      </c>
      <c r="BB28" s="71">
        <v>0</v>
      </c>
      <c r="BC28" s="71">
        <v>0</v>
      </c>
      <c r="BD28" s="71">
        <v>0</v>
      </c>
      <c r="BE28" s="71">
        <v>2184</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1766</v>
      </c>
      <c r="B29" s="70">
        <v>85</v>
      </c>
      <c r="C29" s="70">
        <v>21</v>
      </c>
      <c r="D29" s="70">
        <v>5</v>
      </c>
      <c r="E29" s="70">
        <v>2024</v>
      </c>
      <c r="F29" s="70" t="s">
        <v>1554</v>
      </c>
      <c r="G29" s="70" t="s">
        <v>1745</v>
      </c>
      <c r="H29" s="70" t="s">
        <v>1746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1767</v>
      </c>
      <c r="B30" s="70">
        <v>52</v>
      </c>
      <c r="C30" s="70">
        <v>1</v>
      </c>
      <c r="D30" s="70">
        <v>4</v>
      </c>
      <c r="E30" s="70">
        <v>1990</v>
      </c>
      <c r="F30" s="70" t="s">
        <v>787</v>
      </c>
      <c r="G30" s="70" t="s">
        <v>1768</v>
      </c>
      <c r="H30" s="70" t="s">
        <v>1769</v>
      </c>
      <c r="I30" s="148"/>
      <c r="J30" s="71">
        <v>388.53319564332179</v>
      </c>
      <c r="K30" s="71">
        <v>15.182375412894469</v>
      </c>
      <c r="L30" s="71">
        <v>1.907032324510282</v>
      </c>
      <c r="M30" s="71">
        <v>118.87774887075579</v>
      </c>
      <c r="N30" s="71">
        <v>157.17725360586621</v>
      </c>
      <c r="O30" s="71">
        <v>141.55201732856841</v>
      </c>
      <c r="P30" s="71">
        <v>84.543089490675015</v>
      </c>
      <c r="Q30" s="71">
        <v>12.0066333908877</v>
      </c>
      <c r="R30" s="71">
        <v>0</v>
      </c>
      <c r="S30" s="71">
        <v>13.90941516866217</v>
      </c>
      <c r="T30" s="72"/>
      <c r="U30" s="71">
        <v>64241903</v>
      </c>
      <c r="V30" s="71">
        <v>5453</v>
      </c>
      <c r="W30" s="71">
        <v>20</v>
      </c>
      <c r="X30" s="71">
        <v>40740</v>
      </c>
      <c r="Y30" s="71">
        <v>61148</v>
      </c>
      <c r="Z30" s="71">
        <v>58222</v>
      </c>
      <c r="AA30" s="71">
        <v>20528</v>
      </c>
      <c r="AB30" s="71">
        <v>194947</v>
      </c>
      <c r="AC30" s="71">
        <v>0</v>
      </c>
      <c r="AD30" s="71">
        <v>13.90941516866217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1770</v>
      </c>
      <c r="B31" s="70">
        <v>53</v>
      </c>
      <c r="C31" s="70">
        <v>2</v>
      </c>
      <c r="D31" s="70">
        <v>4</v>
      </c>
      <c r="E31" s="70">
        <v>2005</v>
      </c>
      <c r="F31" s="70" t="s">
        <v>789</v>
      </c>
      <c r="G31" s="70" t="s">
        <v>1768</v>
      </c>
      <c r="H31" s="70" t="s">
        <v>1769</v>
      </c>
      <c r="I31" s="148"/>
      <c r="J31" s="71">
        <v>356.21742242466138</v>
      </c>
      <c r="K31" s="71">
        <v>11.232151320294889</v>
      </c>
      <c r="L31" s="71">
        <v>14.360676881454751</v>
      </c>
      <c r="M31" s="71">
        <v>234.09012590711049</v>
      </c>
      <c r="N31" s="71">
        <v>255.5705880959116</v>
      </c>
      <c r="O31" s="71">
        <v>197.53089343779561</v>
      </c>
      <c r="P31" s="71">
        <v>84.501661589007057</v>
      </c>
      <c r="Q31" s="71">
        <v>13.047164629638001</v>
      </c>
      <c r="R31" s="71">
        <v>0</v>
      </c>
      <c r="S31" s="71">
        <v>38.616471712000013</v>
      </c>
      <c r="T31" s="72"/>
      <c r="U31" s="71">
        <v>53972265</v>
      </c>
      <c r="V31" s="71">
        <v>4759</v>
      </c>
      <c r="W31" s="71">
        <v>192</v>
      </c>
      <c r="X31" s="71">
        <v>43332</v>
      </c>
      <c r="Y31" s="71">
        <v>85752</v>
      </c>
      <c r="Z31" s="71">
        <v>94018</v>
      </c>
      <c r="AA31" s="71">
        <v>16804</v>
      </c>
      <c r="AB31" s="71">
        <v>221460</v>
      </c>
      <c r="AC31" s="71">
        <v>0</v>
      </c>
      <c r="AD31" s="71">
        <v>38.616471712000013</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1771</v>
      </c>
      <c r="B32" s="70">
        <v>54</v>
      </c>
      <c r="C32" s="70">
        <v>3</v>
      </c>
      <c r="D32" s="70">
        <v>4</v>
      </c>
      <c r="E32" s="70">
        <v>2006</v>
      </c>
      <c r="F32" s="70" t="s">
        <v>790</v>
      </c>
      <c r="G32" s="70" t="s">
        <v>1768</v>
      </c>
      <c r="H32" s="70" t="s">
        <v>1769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1772</v>
      </c>
      <c r="B33" s="70">
        <v>55</v>
      </c>
      <c r="C33" s="70">
        <v>4</v>
      </c>
      <c r="D33" s="70">
        <v>4</v>
      </c>
      <c r="E33" s="70">
        <v>2007</v>
      </c>
      <c r="F33" s="70" t="s">
        <v>791</v>
      </c>
      <c r="G33" s="70" t="s">
        <v>1768</v>
      </c>
      <c r="H33" s="70" t="s">
        <v>1769</v>
      </c>
      <c r="I33" s="148"/>
      <c r="J33" s="71">
        <v>355.35850521037412</v>
      </c>
      <c r="K33" s="71">
        <v>9.2976511643772373</v>
      </c>
      <c r="L33" s="71">
        <v>15.09991308486229</v>
      </c>
      <c r="M33" s="71">
        <v>226.0242883066596</v>
      </c>
      <c r="N33" s="71">
        <v>278.01386892555922</v>
      </c>
      <c r="O33" s="71">
        <v>192.48924519160511</v>
      </c>
      <c r="P33" s="71">
        <v>84.604515367304813</v>
      </c>
      <c r="Q33" s="71">
        <v>13.878686341154101</v>
      </c>
      <c r="R33" s="71">
        <v>0</v>
      </c>
      <c r="S33" s="71">
        <v>44.021569941439992</v>
      </c>
      <c r="T33" s="72"/>
      <c r="U33" s="71">
        <v>55202939</v>
      </c>
      <c r="V33" s="71">
        <v>4041</v>
      </c>
      <c r="W33" s="71">
        <v>192</v>
      </c>
      <c r="X33" s="71">
        <v>52731</v>
      </c>
      <c r="Y33" s="71">
        <v>88201</v>
      </c>
      <c r="Z33" s="71">
        <v>95242</v>
      </c>
      <c r="AA33" s="71">
        <v>16568</v>
      </c>
      <c r="AB33" s="71">
        <v>223117</v>
      </c>
      <c r="AC33" s="71">
        <v>0</v>
      </c>
      <c r="AD33" s="71">
        <v>44.021569941439992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1773</v>
      </c>
      <c r="B34" s="70">
        <v>56</v>
      </c>
      <c r="C34" s="70">
        <v>5</v>
      </c>
      <c r="D34" s="70">
        <v>4</v>
      </c>
      <c r="E34" s="70">
        <v>2008</v>
      </c>
      <c r="F34" s="70" t="s">
        <v>792</v>
      </c>
      <c r="G34" s="70" t="s">
        <v>1768</v>
      </c>
      <c r="H34" s="70" t="s">
        <v>1769</v>
      </c>
      <c r="I34" s="148"/>
      <c r="J34" s="71">
        <v>312.62158730358681</v>
      </c>
      <c r="K34" s="71">
        <v>7.4187653333783263</v>
      </c>
      <c r="L34" s="71">
        <v>13.66225323985123</v>
      </c>
      <c r="M34" s="71">
        <v>238.46716774001899</v>
      </c>
      <c r="N34" s="71">
        <v>282.5980325342519</v>
      </c>
      <c r="O34" s="71">
        <v>186.11654394771941</v>
      </c>
      <c r="P34" s="71">
        <v>82.503528052913794</v>
      </c>
      <c r="Q34" s="71">
        <v>13.68201128634</v>
      </c>
      <c r="R34" s="71">
        <v>0</v>
      </c>
      <c r="S34" s="71">
        <v>34.971095039999987</v>
      </c>
      <c r="T34" s="72"/>
      <c r="U34" s="71">
        <v>53298698</v>
      </c>
      <c r="V34" s="71">
        <v>4041</v>
      </c>
      <c r="W34" s="71">
        <v>192</v>
      </c>
      <c r="X34" s="71">
        <v>52731</v>
      </c>
      <c r="Y34" s="71">
        <v>89307</v>
      </c>
      <c r="Z34" s="71">
        <v>95321</v>
      </c>
      <c r="AA34" s="71">
        <v>16175</v>
      </c>
      <c r="AB34" s="71">
        <v>223573</v>
      </c>
      <c r="AC34" s="71">
        <v>0</v>
      </c>
      <c r="AD34" s="71">
        <v>34.971095039999987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1774</v>
      </c>
      <c r="B35" s="70">
        <v>57</v>
      </c>
      <c r="C35" s="70">
        <v>6</v>
      </c>
      <c r="D35" s="70">
        <v>4</v>
      </c>
      <c r="E35" s="70">
        <v>2009</v>
      </c>
      <c r="F35" s="70" t="s">
        <v>176</v>
      </c>
      <c r="G35" s="70" t="s">
        <v>1768</v>
      </c>
      <c r="H35" s="70" t="s">
        <v>1769</v>
      </c>
      <c r="I35" s="148"/>
      <c r="J35" s="71">
        <v>203.91645031746441</v>
      </c>
      <c r="K35" s="71">
        <v>8.2227434626877223</v>
      </c>
      <c r="L35" s="71">
        <v>12.11654877696038</v>
      </c>
      <c r="M35" s="71">
        <v>216.5954365755839</v>
      </c>
      <c r="N35" s="71">
        <v>266.35314958903638</v>
      </c>
      <c r="O35" s="71">
        <v>188.92262262562869</v>
      </c>
      <c r="P35" s="71">
        <v>79.23695029638786</v>
      </c>
      <c r="Q35" s="71">
        <v>13.089972250673</v>
      </c>
      <c r="R35" s="71">
        <v>0</v>
      </c>
      <c r="S35" s="71">
        <v>34.352695707210003</v>
      </c>
      <c r="T35" s="72"/>
      <c r="U35" s="71">
        <v>31036281</v>
      </c>
      <c r="V35" s="71">
        <v>5224</v>
      </c>
      <c r="W35" s="71">
        <v>186</v>
      </c>
      <c r="X35" s="71">
        <v>56497</v>
      </c>
      <c r="Y35" s="71">
        <v>90599</v>
      </c>
      <c r="Z35" s="71">
        <v>95505</v>
      </c>
      <c r="AA35" s="71">
        <v>15948</v>
      </c>
      <c r="AB35" s="71">
        <v>224538</v>
      </c>
      <c r="AC35" s="71">
        <v>0</v>
      </c>
      <c r="AD35" s="71">
        <v>34.352695707210003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183.01</v>
      </c>
      <c r="BK35" s="71">
        <v>0</v>
      </c>
      <c r="BL35" s="71">
        <v>16.134</v>
      </c>
      <c r="BM35" s="71">
        <v>0</v>
      </c>
      <c r="BN35" s="72"/>
      <c r="BO35" s="71">
        <v>0</v>
      </c>
      <c r="BP35" s="71">
        <v>0</v>
      </c>
      <c r="BQ35" s="71">
        <v>8</v>
      </c>
      <c r="BR35" s="71">
        <v>0</v>
      </c>
      <c r="BS35" s="71">
        <v>4</v>
      </c>
      <c r="BT35" s="71">
        <v>0</v>
      </c>
      <c r="BU35"/>
      <c r="BV35" s="70">
        <v>199.14400000000001</v>
      </c>
      <c r="BW35" s="70">
        <v>0</v>
      </c>
      <c r="BX35" s="70">
        <v>0</v>
      </c>
      <c r="BY35" s="70">
        <v>0</v>
      </c>
      <c r="BZ35" s="70">
        <v>0</v>
      </c>
      <c r="CA35" s="70">
        <v>0</v>
      </c>
      <c r="CB35" s="70">
        <v>0</v>
      </c>
      <c r="CC35" s="70">
        <v>0</v>
      </c>
      <c r="CD35" s="70">
        <v>0</v>
      </c>
    </row>
    <row r="36" spans="1:82">
      <c r="A36" s="70" t="s">
        <v>1775</v>
      </c>
      <c r="B36" s="70">
        <v>58</v>
      </c>
      <c r="C36" s="70">
        <v>7</v>
      </c>
      <c r="D36" s="70">
        <v>4</v>
      </c>
      <c r="E36" s="70">
        <v>2010</v>
      </c>
      <c r="F36" s="70" t="s">
        <v>177</v>
      </c>
      <c r="G36" s="70" t="s">
        <v>1768</v>
      </c>
      <c r="H36" s="70" t="s">
        <v>1769</v>
      </c>
      <c r="I36" s="148"/>
      <c r="J36" s="71">
        <v>237.836842726111</v>
      </c>
      <c r="K36" s="71">
        <v>8.616486486768892</v>
      </c>
      <c r="L36" s="71">
        <v>13.522294839018009</v>
      </c>
      <c r="M36" s="71">
        <v>220.7199883690576</v>
      </c>
      <c r="N36" s="71">
        <v>294.6862449453975</v>
      </c>
      <c r="O36" s="71">
        <v>188.74385253753761</v>
      </c>
      <c r="P36" s="71">
        <v>80.537786639806441</v>
      </c>
      <c r="Q36" s="71">
        <v>13.6787289658105</v>
      </c>
      <c r="R36" s="71">
        <v>0</v>
      </c>
      <c r="S36" s="71">
        <v>34.553890920000008</v>
      </c>
      <c r="T36" s="72"/>
      <c r="U36" s="71">
        <v>39076580</v>
      </c>
      <c r="V36" s="71">
        <v>5224</v>
      </c>
      <c r="W36" s="71">
        <v>186</v>
      </c>
      <c r="X36" s="71">
        <v>56497</v>
      </c>
      <c r="Y36" s="71">
        <v>91563</v>
      </c>
      <c r="Z36" s="71">
        <v>95858</v>
      </c>
      <c r="AA36" s="71">
        <v>15805</v>
      </c>
      <c r="AB36" s="71">
        <v>224835</v>
      </c>
      <c r="AC36" s="71">
        <v>0</v>
      </c>
      <c r="AD36" s="71">
        <v>34.553890920000008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125.252</v>
      </c>
      <c r="BK36" s="71">
        <v>0</v>
      </c>
      <c r="BL36" s="71">
        <v>15.821</v>
      </c>
      <c r="BM36" s="71">
        <v>0</v>
      </c>
      <c r="BN36" s="72"/>
      <c r="BO36" s="71">
        <v>0</v>
      </c>
      <c r="BP36" s="71">
        <v>0</v>
      </c>
      <c r="BQ36" s="71">
        <v>9</v>
      </c>
      <c r="BR36" s="71">
        <v>0</v>
      </c>
      <c r="BS36" s="71">
        <v>4</v>
      </c>
      <c r="BT36" s="71">
        <v>0</v>
      </c>
      <c r="BU36"/>
      <c r="BV36" s="70">
        <v>141.07300000000001</v>
      </c>
      <c r="BW36" s="70">
        <v>0</v>
      </c>
      <c r="BX36" s="70">
        <v>0</v>
      </c>
      <c r="BY36" s="70">
        <v>0</v>
      </c>
      <c r="BZ36" s="70">
        <v>0</v>
      </c>
      <c r="CA36" s="70">
        <v>0</v>
      </c>
      <c r="CB36" s="70">
        <v>0</v>
      </c>
      <c r="CC36" s="70">
        <v>0</v>
      </c>
      <c r="CD36" s="70">
        <v>0</v>
      </c>
    </row>
    <row r="37" spans="1:82">
      <c r="A37" s="70" t="s">
        <v>1776</v>
      </c>
      <c r="B37" s="70">
        <v>59</v>
      </c>
      <c r="C37" s="70">
        <v>8</v>
      </c>
      <c r="D37" s="70">
        <v>4</v>
      </c>
      <c r="E37" s="70">
        <v>2011</v>
      </c>
      <c r="F37" s="70" t="s">
        <v>178</v>
      </c>
      <c r="G37" s="70" t="s">
        <v>1768</v>
      </c>
      <c r="H37" s="70" t="s">
        <v>1769</v>
      </c>
      <c r="I37" s="148"/>
      <c r="J37" s="71">
        <v>268.41201419113452</v>
      </c>
      <c r="K37" s="71">
        <v>12.530782992883241</v>
      </c>
      <c r="L37" s="71">
        <v>7.6636580840737656</v>
      </c>
      <c r="M37" s="71">
        <v>280.06936668176758</v>
      </c>
      <c r="N37" s="71">
        <v>317.9304109472003</v>
      </c>
      <c r="O37" s="71">
        <v>186.66927114250365</v>
      </c>
      <c r="P37" s="71">
        <v>78.527075847387707</v>
      </c>
      <c r="Q37" s="71">
        <v>15.7814131608037</v>
      </c>
      <c r="R37" s="71">
        <v>0</v>
      </c>
      <c r="S37" s="71">
        <v>46.45580570508001</v>
      </c>
      <c r="T37" s="72"/>
      <c r="U37" s="71">
        <v>38308276</v>
      </c>
      <c r="V37" s="71">
        <v>5224</v>
      </c>
      <c r="W37" s="71">
        <v>186</v>
      </c>
      <c r="X37" s="71">
        <v>56497</v>
      </c>
      <c r="Y37" s="71">
        <v>92422</v>
      </c>
      <c r="Z37" s="71">
        <v>96864</v>
      </c>
      <c r="AA37" s="71">
        <v>15869</v>
      </c>
      <c r="AB37" s="71">
        <v>224880</v>
      </c>
      <c r="AC37" s="71">
        <v>0</v>
      </c>
      <c r="AD37" s="71">
        <v>46.45580570508001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157.60300000000001</v>
      </c>
      <c r="BK37" s="71">
        <v>0</v>
      </c>
      <c r="BL37" s="71">
        <v>13.257000000000001</v>
      </c>
      <c r="BM37" s="71">
        <v>0</v>
      </c>
      <c r="BN37" s="72"/>
      <c r="BO37" s="71">
        <v>0</v>
      </c>
      <c r="BP37" s="71">
        <v>0</v>
      </c>
      <c r="BQ37" s="71">
        <v>12</v>
      </c>
      <c r="BR37" s="71">
        <v>0</v>
      </c>
      <c r="BS37" s="71">
        <v>4</v>
      </c>
      <c r="BT37" s="71">
        <v>0</v>
      </c>
      <c r="BU37"/>
      <c r="BV37" s="70">
        <v>170.86</v>
      </c>
      <c r="BW37" s="70">
        <v>0</v>
      </c>
      <c r="BX37" s="70">
        <v>0</v>
      </c>
      <c r="BY37" s="70">
        <v>0</v>
      </c>
      <c r="BZ37" s="70">
        <v>0</v>
      </c>
      <c r="CA37" s="70">
        <v>0</v>
      </c>
      <c r="CB37" s="70">
        <v>0</v>
      </c>
      <c r="CC37" s="70">
        <v>0</v>
      </c>
      <c r="CD37" s="70">
        <v>0</v>
      </c>
    </row>
    <row r="38" spans="1:82">
      <c r="A38" s="70" t="s">
        <v>1777</v>
      </c>
      <c r="B38" s="70">
        <v>60</v>
      </c>
      <c r="C38" s="70">
        <v>9</v>
      </c>
      <c r="D38" s="70">
        <v>4</v>
      </c>
      <c r="E38" s="70">
        <v>2012</v>
      </c>
      <c r="F38" s="70" t="s">
        <v>179</v>
      </c>
      <c r="G38" s="70" t="s">
        <v>1768</v>
      </c>
      <c r="H38" s="70" t="s">
        <v>1769</v>
      </c>
      <c r="I38" s="148"/>
      <c r="J38" s="71">
        <v>283.55980339681969</v>
      </c>
      <c r="K38" s="71">
        <v>12.21919738037835</v>
      </c>
      <c r="L38" s="71">
        <v>7.6079669600750526</v>
      </c>
      <c r="M38" s="71">
        <v>289.52598224067282</v>
      </c>
      <c r="N38" s="71">
        <v>342.18802100330771</v>
      </c>
      <c r="O38" s="71">
        <v>186.89242892276576</v>
      </c>
      <c r="P38" s="71">
        <v>78.759861666212899</v>
      </c>
      <c r="Q38" s="71">
        <v>17.3479341660478</v>
      </c>
      <c r="R38" s="71">
        <v>0</v>
      </c>
      <c r="S38" s="71">
        <v>34.442102479040003</v>
      </c>
      <c r="T38" s="72"/>
      <c r="U38" s="71">
        <v>38700074</v>
      </c>
      <c r="V38" s="71">
        <v>5224</v>
      </c>
      <c r="W38" s="71">
        <v>186</v>
      </c>
      <c r="X38" s="71">
        <v>56497</v>
      </c>
      <c r="Y38" s="71">
        <v>94499</v>
      </c>
      <c r="Z38" s="71">
        <v>97749</v>
      </c>
      <c r="AA38" s="71">
        <v>15826</v>
      </c>
      <c r="AB38" s="71">
        <v>227526</v>
      </c>
      <c r="AC38" s="71">
        <v>0</v>
      </c>
      <c r="AD38" s="71">
        <v>34.442102479040003</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165.56299999999999</v>
      </c>
      <c r="BK38" s="71">
        <v>0</v>
      </c>
      <c r="BL38" s="71">
        <v>14.151999999999999</v>
      </c>
      <c r="BM38" s="71">
        <v>0</v>
      </c>
      <c r="BN38" s="72"/>
      <c r="BO38" s="71">
        <v>0</v>
      </c>
      <c r="BP38" s="71">
        <v>0</v>
      </c>
      <c r="BQ38" s="71">
        <v>12</v>
      </c>
      <c r="BR38" s="71">
        <v>0</v>
      </c>
      <c r="BS38" s="71">
        <v>4</v>
      </c>
      <c r="BT38" s="71">
        <v>0</v>
      </c>
      <c r="BU38"/>
      <c r="BV38" s="70">
        <v>179.715</v>
      </c>
      <c r="BW38" s="70">
        <v>0</v>
      </c>
      <c r="BX38" s="70">
        <v>0</v>
      </c>
      <c r="BY38" s="70">
        <v>0</v>
      </c>
      <c r="BZ38" s="70">
        <v>0</v>
      </c>
      <c r="CA38" s="70">
        <v>0</v>
      </c>
      <c r="CB38" s="70">
        <v>0</v>
      </c>
      <c r="CC38" s="70">
        <v>0</v>
      </c>
      <c r="CD38" s="70">
        <v>0</v>
      </c>
    </row>
    <row r="39" spans="1:82">
      <c r="A39" s="70" t="s">
        <v>1778</v>
      </c>
      <c r="B39" s="70">
        <v>61</v>
      </c>
      <c r="C39" s="70">
        <v>10</v>
      </c>
      <c r="D39" s="70">
        <v>4</v>
      </c>
      <c r="E39" s="70">
        <v>2013</v>
      </c>
      <c r="F39" s="70" t="s">
        <v>180</v>
      </c>
      <c r="G39" s="70" t="s">
        <v>1768</v>
      </c>
      <c r="H39" s="70" t="s">
        <v>1769</v>
      </c>
      <c r="I39" s="148"/>
      <c r="J39" s="71">
        <v>283.25775333456852</v>
      </c>
      <c r="K39" s="71">
        <v>10.533479087982659</v>
      </c>
      <c r="L39" s="71">
        <v>7.8462693043220124</v>
      </c>
      <c r="M39" s="71">
        <v>278.93485167061681</v>
      </c>
      <c r="N39" s="71">
        <v>344.9360232736127</v>
      </c>
      <c r="O39" s="71">
        <v>180.86302800410277</v>
      </c>
      <c r="P39" s="71">
        <v>78.686972466065228</v>
      </c>
      <c r="Q39" s="71">
        <v>17.648905794482999</v>
      </c>
      <c r="R39" s="71">
        <v>0</v>
      </c>
      <c r="S39" s="71">
        <v>25.789397084800001</v>
      </c>
      <c r="T39" s="72"/>
      <c r="U39" s="71">
        <v>35773792</v>
      </c>
      <c r="V39" s="71">
        <v>5224</v>
      </c>
      <c r="W39" s="71">
        <v>186</v>
      </c>
      <c r="X39" s="71">
        <v>56497</v>
      </c>
      <c r="Y39" s="71">
        <v>95384</v>
      </c>
      <c r="Z39" s="71">
        <v>98819</v>
      </c>
      <c r="AA39" s="71">
        <v>15752</v>
      </c>
      <c r="AB39" s="71">
        <v>228155</v>
      </c>
      <c r="AC39" s="71">
        <v>0</v>
      </c>
      <c r="AD39" s="71">
        <v>25.789397084800001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134.64500000000001</v>
      </c>
      <c r="BK39" s="71">
        <v>0</v>
      </c>
      <c r="BL39" s="71">
        <v>14.732000000000001</v>
      </c>
      <c r="BM39" s="71">
        <v>0</v>
      </c>
      <c r="BN39" s="72"/>
      <c r="BO39" s="71">
        <v>0</v>
      </c>
      <c r="BP39" s="71">
        <v>0</v>
      </c>
      <c r="BQ39" s="71">
        <v>10</v>
      </c>
      <c r="BR39" s="71">
        <v>0</v>
      </c>
      <c r="BS39" s="71">
        <v>4</v>
      </c>
      <c r="BT39" s="71">
        <v>0</v>
      </c>
      <c r="BU39"/>
      <c r="BV39" s="70">
        <v>149.37700000000001</v>
      </c>
      <c r="BW39" s="70">
        <v>0</v>
      </c>
      <c r="BX39" s="70">
        <v>0</v>
      </c>
      <c r="BY39" s="70">
        <v>0</v>
      </c>
      <c r="BZ39" s="70">
        <v>0</v>
      </c>
      <c r="CA39" s="70">
        <v>0</v>
      </c>
      <c r="CB39" s="70">
        <v>0</v>
      </c>
      <c r="CC39" s="70">
        <v>0</v>
      </c>
      <c r="CD39" s="70">
        <v>0</v>
      </c>
    </row>
    <row r="40" spans="1:82">
      <c r="A40" s="70" t="s">
        <v>1779</v>
      </c>
      <c r="B40" s="70">
        <v>62</v>
      </c>
      <c r="C40" s="70">
        <v>11</v>
      </c>
      <c r="D40" s="70">
        <v>4</v>
      </c>
      <c r="E40" s="70">
        <v>2014</v>
      </c>
      <c r="F40" s="70" t="s">
        <v>181</v>
      </c>
      <c r="G40" s="70" t="s">
        <v>1768</v>
      </c>
      <c r="H40" s="70" t="s">
        <v>1769</v>
      </c>
      <c r="I40" s="148"/>
      <c r="J40" s="71">
        <v>296.98142389514499</v>
      </c>
      <c r="K40" s="71">
        <v>9.8177545144538634</v>
      </c>
      <c r="L40" s="71">
        <v>7.7673689029329642</v>
      </c>
      <c r="M40" s="71">
        <v>266.62438028091441</v>
      </c>
      <c r="N40" s="71">
        <v>302.04690807900892</v>
      </c>
      <c r="O40" s="71">
        <v>172.91730704480847</v>
      </c>
      <c r="P40" s="71">
        <v>79.914451967709894</v>
      </c>
      <c r="Q40" s="71">
        <v>16.913925790080299</v>
      </c>
      <c r="R40" s="71">
        <v>0</v>
      </c>
      <c r="S40" s="71">
        <v>27.551668628000002</v>
      </c>
      <c r="T40" s="72"/>
      <c r="U40" s="71">
        <v>41679529</v>
      </c>
      <c r="V40" s="71">
        <v>4283</v>
      </c>
      <c r="W40" s="71">
        <v>173</v>
      </c>
      <c r="X40" s="71">
        <v>59151</v>
      </c>
      <c r="Y40" s="71">
        <v>96136</v>
      </c>
      <c r="Z40" s="71">
        <v>99506</v>
      </c>
      <c r="AA40" s="71">
        <v>15915</v>
      </c>
      <c r="AB40" s="71">
        <v>227897</v>
      </c>
      <c r="AC40" s="71">
        <v>0</v>
      </c>
      <c r="AD40" s="71">
        <v>27.551668628000002</v>
      </c>
      <c r="AE40" s="72"/>
      <c r="AF40" s="71"/>
      <c r="AG40" s="71"/>
      <c r="AH40" s="71"/>
      <c r="AI40" s="71"/>
      <c r="AJ40" s="71"/>
      <c r="AK40" s="71"/>
      <c r="AL40" s="71"/>
      <c r="AM40" s="71"/>
      <c r="AN40" s="71"/>
      <c r="AO40" s="71"/>
      <c r="AP40" s="71"/>
      <c r="AQ40" s="72"/>
      <c r="AR40" s="71">
        <v>3317</v>
      </c>
      <c r="AS40" s="71">
        <v>207</v>
      </c>
      <c r="AT40" s="71">
        <v>0</v>
      </c>
      <c r="AU40" s="71">
        <v>0</v>
      </c>
      <c r="AV40" s="71">
        <v>0</v>
      </c>
      <c r="AW40" s="71">
        <v>0</v>
      </c>
      <c r="AX40" s="71"/>
      <c r="AY40" s="72"/>
      <c r="AZ40" s="71">
        <v>12005.5</v>
      </c>
      <c r="BA40" s="71">
        <v>3676.1</v>
      </c>
      <c r="BB40" s="71">
        <v>0</v>
      </c>
      <c r="BC40" s="71">
        <v>0</v>
      </c>
      <c r="BD40" s="71">
        <v>0</v>
      </c>
      <c r="BE40" s="71">
        <v>0</v>
      </c>
      <c r="BF40" s="71"/>
      <c r="BG40" s="72"/>
      <c r="BH40" s="71">
        <v>0</v>
      </c>
      <c r="BI40" s="71">
        <v>0</v>
      </c>
      <c r="BJ40" s="71">
        <v>170.35300000000001</v>
      </c>
      <c r="BK40" s="71">
        <v>0</v>
      </c>
      <c r="BL40" s="71">
        <v>19.417999999999999</v>
      </c>
      <c r="BM40" s="71">
        <v>0</v>
      </c>
      <c r="BN40" s="72"/>
      <c r="BO40" s="71">
        <v>0</v>
      </c>
      <c r="BP40" s="71">
        <v>0</v>
      </c>
      <c r="BQ40" s="71">
        <v>10</v>
      </c>
      <c r="BR40" s="71">
        <v>0</v>
      </c>
      <c r="BS40" s="71">
        <v>5</v>
      </c>
      <c r="BT40" s="71">
        <v>0</v>
      </c>
      <c r="BU40"/>
      <c r="BV40" s="70">
        <v>189.77099999999999</v>
      </c>
      <c r="BW40" s="70">
        <v>0</v>
      </c>
      <c r="BX40" s="70">
        <v>0</v>
      </c>
      <c r="BY40" s="70">
        <v>0</v>
      </c>
      <c r="BZ40" s="70">
        <v>0</v>
      </c>
      <c r="CA40" s="70">
        <v>0</v>
      </c>
      <c r="CB40" s="70">
        <v>0</v>
      </c>
      <c r="CC40" s="70">
        <v>0</v>
      </c>
      <c r="CD40" s="70">
        <v>0</v>
      </c>
    </row>
    <row r="41" spans="1:82">
      <c r="A41" s="70" t="s">
        <v>1780</v>
      </c>
      <c r="B41" s="70">
        <v>63</v>
      </c>
      <c r="C41" s="70">
        <v>12</v>
      </c>
      <c r="D41" s="70">
        <v>4</v>
      </c>
      <c r="E41" s="70">
        <v>2015</v>
      </c>
      <c r="F41" s="70" t="s">
        <v>182</v>
      </c>
      <c r="G41" s="70" t="s">
        <v>1768</v>
      </c>
      <c r="H41" s="70" t="s">
        <v>1769</v>
      </c>
      <c r="I41" s="148"/>
      <c r="J41" s="71">
        <v>235.06812851974109</v>
      </c>
      <c r="K41" s="71">
        <v>9.3772125646771229</v>
      </c>
      <c r="L41" s="71">
        <v>8.563808759889012</v>
      </c>
      <c r="M41" s="71">
        <v>279.39853646449779</v>
      </c>
      <c r="N41" s="71">
        <v>302.32344138265802</v>
      </c>
      <c r="O41" s="71">
        <v>172.27420492424889</v>
      </c>
      <c r="P41" s="71">
        <v>80.525346340676435</v>
      </c>
      <c r="Q41" s="71">
        <v>16.557134687389901</v>
      </c>
      <c r="R41" s="71">
        <v>0</v>
      </c>
      <c r="S41" s="71">
        <v>30.700580174879988</v>
      </c>
      <c r="T41" s="72"/>
      <c r="U41" s="71">
        <v>35427776</v>
      </c>
      <c r="V41" s="71">
        <v>4283</v>
      </c>
      <c r="W41" s="71">
        <v>173</v>
      </c>
      <c r="X41" s="71">
        <v>59151</v>
      </c>
      <c r="Y41" s="71">
        <v>97146</v>
      </c>
      <c r="Z41" s="71">
        <v>100090</v>
      </c>
      <c r="AA41" s="71">
        <v>16024</v>
      </c>
      <c r="AB41" s="71">
        <v>227890</v>
      </c>
      <c r="AC41" s="71">
        <v>0</v>
      </c>
      <c r="AD41" s="71">
        <v>30.700580174879988</v>
      </c>
      <c r="AE41" s="72"/>
      <c r="AF41" s="71">
        <v>268289972.1892401</v>
      </c>
      <c r="AG41" s="71">
        <v>7744228.5899988282</v>
      </c>
      <c r="AH41" s="71">
        <v>1803782.800747839</v>
      </c>
      <c r="AI41" s="71">
        <v>418283878.91719317</v>
      </c>
      <c r="AJ41" s="71">
        <v>457138325.10265613</v>
      </c>
      <c r="AK41" s="71">
        <v>0</v>
      </c>
      <c r="AL41" s="71">
        <v>0</v>
      </c>
      <c r="AM41" s="71">
        <v>31231368.53740444</v>
      </c>
      <c r="AN41" s="71">
        <v>0</v>
      </c>
      <c r="AO41" s="71">
        <v>0</v>
      </c>
      <c r="AP41" s="71">
        <v>1184491556.1372406</v>
      </c>
      <c r="AQ41" s="72"/>
      <c r="AR41" s="71">
        <v>3700</v>
      </c>
      <c r="AS41" s="71">
        <v>303</v>
      </c>
      <c r="AT41" s="71">
        <v>0</v>
      </c>
      <c r="AU41" s="71">
        <v>0</v>
      </c>
      <c r="AV41" s="71">
        <v>0</v>
      </c>
      <c r="AW41" s="71">
        <v>0</v>
      </c>
      <c r="AX41" s="71"/>
      <c r="AY41" s="72"/>
      <c r="AZ41" s="71">
        <v>13592.9</v>
      </c>
      <c r="BA41" s="71">
        <v>6003.3</v>
      </c>
      <c r="BB41" s="71">
        <v>0</v>
      </c>
      <c r="BC41" s="71">
        <v>0</v>
      </c>
      <c r="BD41" s="71">
        <v>0</v>
      </c>
      <c r="BE41" s="71">
        <v>0</v>
      </c>
      <c r="BF41" s="71"/>
      <c r="BG41" s="72"/>
      <c r="BH41" s="71">
        <v>0</v>
      </c>
      <c r="BI41" s="71">
        <v>0</v>
      </c>
      <c r="BJ41" s="71">
        <v>152.09299999999999</v>
      </c>
      <c r="BK41" s="71">
        <v>0</v>
      </c>
      <c r="BL41" s="71">
        <v>22.033999999999999</v>
      </c>
      <c r="BM41" s="71">
        <v>0</v>
      </c>
      <c r="BN41" s="72"/>
      <c r="BO41" s="71">
        <v>0</v>
      </c>
      <c r="BP41" s="71">
        <v>0</v>
      </c>
      <c r="BQ41" s="71">
        <v>10</v>
      </c>
      <c r="BR41" s="71">
        <v>0</v>
      </c>
      <c r="BS41" s="71">
        <v>5</v>
      </c>
      <c r="BT41" s="71">
        <v>0</v>
      </c>
      <c r="BU41"/>
      <c r="BV41" s="70">
        <v>174.12700000000001</v>
      </c>
      <c r="BW41" s="70">
        <v>0</v>
      </c>
      <c r="BX41" s="70">
        <v>0</v>
      </c>
      <c r="BY41" s="70">
        <v>0</v>
      </c>
      <c r="BZ41" s="70">
        <v>0</v>
      </c>
      <c r="CA41" s="70">
        <v>0</v>
      </c>
      <c r="CB41" s="70">
        <v>0</v>
      </c>
      <c r="CC41" s="70">
        <v>0</v>
      </c>
      <c r="CD41" s="70">
        <v>0</v>
      </c>
    </row>
    <row r="42" spans="1:82">
      <c r="A42" s="70" t="s">
        <v>1781</v>
      </c>
      <c r="B42" s="70">
        <v>64</v>
      </c>
      <c r="C42" s="70">
        <v>13</v>
      </c>
      <c r="D42" s="70">
        <v>4</v>
      </c>
      <c r="E42" s="70">
        <v>2016</v>
      </c>
      <c r="F42" s="70" t="s">
        <v>155</v>
      </c>
      <c r="G42" s="70" t="s">
        <v>1768</v>
      </c>
      <c r="H42" s="70" t="s">
        <v>1769</v>
      </c>
      <c r="I42" s="148"/>
      <c r="J42" s="71">
        <v>218.97667773817855</v>
      </c>
      <c r="K42" s="71">
        <v>9.3658686921332723</v>
      </c>
      <c r="L42" s="71">
        <v>10.033962398435813</v>
      </c>
      <c r="M42" s="71">
        <v>244.51973060216628</v>
      </c>
      <c r="N42" s="71">
        <v>269.01005079403399</v>
      </c>
      <c r="O42" s="71">
        <v>171.5441300175049</v>
      </c>
      <c r="P42" s="71">
        <v>78.847339545937345</v>
      </c>
      <c r="Q42" s="71">
        <v>16.110600496660105</v>
      </c>
      <c r="R42" s="71">
        <v>0</v>
      </c>
      <c r="S42" s="71">
        <v>21.022851321769497</v>
      </c>
      <c r="T42" s="72"/>
      <c r="U42" s="71">
        <v>34503122</v>
      </c>
      <c r="V42" s="71">
        <v>4283</v>
      </c>
      <c r="W42" s="71">
        <v>173</v>
      </c>
      <c r="X42" s="71">
        <v>59151</v>
      </c>
      <c r="Y42" s="71">
        <v>98275</v>
      </c>
      <c r="Z42" s="71">
        <v>100891</v>
      </c>
      <c r="AA42" s="71">
        <v>16228</v>
      </c>
      <c r="AB42" s="71">
        <v>228092</v>
      </c>
      <c r="AC42" s="71">
        <v>0</v>
      </c>
      <c r="AD42" s="71">
        <v>21.022851321769501</v>
      </c>
      <c r="AE42" s="72"/>
      <c r="AF42" s="71">
        <v>254670394.05420151</v>
      </c>
      <c r="AG42" s="71">
        <v>7444787.6069386639</v>
      </c>
      <c r="AH42" s="71">
        <v>1570538.3283405169</v>
      </c>
      <c r="AI42" s="71">
        <v>390695671.81097472</v>
      </c>
      <c r="AJ42" s="71">
        <v>394249508.08870488</v>
      </c>
      <c r="AK42" s="71">
        <v>0</v>
      </c>
      <c r="AL42" s="71">
        <v>0</v>
      </c>
      <c r="AM42" s="71">
        <v>31283337.006176509</v>
      </c>
      <c r="AN42" s="71">
        <v>0</v>
      </c>
      <c r="AO42" s="71">
        <v>0</v>
      </c>
      <c r="AP42" s="71">
        <v>1079914236.8953369</v>
      </c>
      <c r="AQ42" s="72"/>
      <c r="AR42" s="71">
        <v>3987</v>
      </c>
      <c r="AS42" s="71">
        <v>348</v>
      </c>
      <c r="AT42" s="71">
        <v>0</v>
      </c>
      <c r="AU42" s="71">
        <v>0</v>
      </c>
      <c r="AV42" s="71">
        <v>0</v>
      </c>
      <c r="AW42" s="71">
        <v>0</v>
      </c>
      <c r="AX42" s="71"/>
      <c r="AY42" s="72"/>
      <c r="AZ42" s="71">
        <v>14859.1</v>
      </c>
      <c r="BA42" s="71">
        <v>6849.4</v>
      </c>
      <c r="BB42" s="71">
        <v>0</v>
      </c>
      <c r="BC42" s="71">
        <v>0</v>
      </c>
      <c r="BD42" s="71">
        <v>0</v>
      </c>
      <c r="BE42" s="71">
        <v>0</v>
      </c>
      <c r="BF42" s="71"/>
      <c r="BG42" s="72"/>
      <c r="BH42" s="71">
        <v>0</v>
      </c>
      <c r="BI42" s="71">
        <v>0</v>
      </c>
      <c r="BJ42" s="71">
        <v>149.49199999999999</v>
      </c>
      <c r="BK42" s="71">
        <v>0</v>
      </c>
      <c r="BL42" s="71">
        <v>21.802999999999997</v>
      </c>
      <c r="BM42" s="71">
        <v>0</v>
      </c>
      <c r="BN42" s="72"/>
      <c r="BO42" s="71">
        <v>0</v>
      </c>
      <c r="BP42" s="71">
        <v>0</v>
      </c>
      <c r="BQ42" s="71">
        <v>10</v>
      </c>
      <c r="BR42" s="71">
        <v>0</v>
      </c>
      <c r="BS42" s="71">
        <v>5</v>
      </c>
      <c r="BT42" s="71">
        <v>0</v>
      </c>
      <c r="BU42"/>
      <c r="BV42" s="70">
        <v>171.29499999999999</v>
      </c>
      <c r="BW42" s="70">
        <v>0</v>
      </c>
      <c r="BX42" s="70">
        <v>0</v>
      </c>
      <c r="BY42" s="70">
        <v>0</v>
      </c>
      <c r="BZ42" s="70">
        <v>0</v>
      </c>
      <c r="CA42" s="70">
        <v>0</v>
      </c>
      <c r="CB42" s="70">
        <v>0</v>
      </c>
      <c r="CC42" s="70">
        <v>0</v>
      </c>
      <c r="CD42" s="70">
        <v>0</v>
      </c>
    </row>
    <row r="43" spans="1:82">
      <c r="A43" s="70" t="s">
        <v>1782</v>
      </c>
      <c r="B43" s="70">
        <v>65</v>
      </c>
      <c r="C43" s="70">
        <v>14</v>
      </c>
      <c r="D43" s="70">
        <v>4</v>
      </c>
      <c r="E43" s="70">
        <v>2017</v>
      </c>
      <c r="F43" s="70" t="s">
        <v>156</v>
      </c>
      <c r="G43" s="70" t="s">
        <v>1768</v>
      </c>
      <c r="H43" s="70" t="s">
        <v>1769</v>
      </c>
      <c r="I43" s="148"/>
      <c r="J43" s="71">
        <v>285.1311928310692</v>
      </c>
      <c r="K43" s="71">
        <v>9.7560220581784982</v>
      </c>
      <c r="L43" s="71">
        <v>8.7783473168248847</v>
      </c>
      <c r="M43" s="71">
        <v>235.85000987170525</v>
      </c>
      <c r="N43" s="71">
        <v>295.18463795777092</v>
      </c>
      <c r="O43" s="71">
        <v>169.94080966055486</v>
      </c>
      <c r="P43" s="71">
        <v>78.309246255956509</v>
      </c>
      <c r="Q43" s="71">
        <v>15.6058107503935</v>
      </c>
      <c r="R43" s="71">
        <v>0</v>
      </c>
      <c r="S43" s="71">
        <v>21.554205098221203</v>
      </c>
      <c r="T43" s="72"/>
      <c r="U43" s="71">
        <v>48834538</v>
      </c>
      <c r="V43" s="71">
        <v>4283</v>
      </c>
      <c r="W43" s="71">
        <v>173</v>
      </c>
      <c r="X43" s="71">
        <v>59151</v>
      </c>
      <c r="Y43" s="71">
        <v>99660</v>
      </c>
      <c r="Z43" s="71">
        <v>101606</v>
      </c>
      <c r="AA43" s="71">
        <v>16220</v>
      </c>
      <c r="AB43" s="71">
        <v>228480</v>
      </c>
      <c r="AC43" s="71">
        <v>0</v>
      </c>
      <c r="AD43" s="71">
        <v>21.5542050982212</v>
      </c>
      <c r="AE43" s="72"/>
      <c r="AF43" s="71">
        <v>339719899.61527389</v>
      </c>
      <c r="AG43" s="71">
        <v>7724776.6382405534</v>
      </c>
      <c r="AH43" s="71">
        <v>1877170.172701414</v>
      </c>
      <c r="AI43" s="71">
        <v>391608117.0616551</v>
      </c>
      <c r="AJ43" s="71">
        <v>434459759.07119942</v>
      </c>
      <c r="AK43" s="71">
        <v>0</v>
      </c>
      <c r="AL43" s="71">
        <v>0</v>
      </c>
      <c r="AM43" s="71">
        <v>31385585.239442039</v>
      </c>
      <c r="AN43" s="71">
        <v>0</v>
      </c>
      <c r="AO43" s="71">
        <v>0</v>
      </c>
      <c r="AP43" s="71">
        <v>1206775307.7985125</v>
      </c>
      <c r="AQ43" s="72"/>
      <c r="AR43" s="71">
        <v>4260</v>
      </c>
      <c r="AS43" s="71">
        <v>382</v>
      </c>
      <c r="AT43" s="71">
        <v>0</v>
      </c>
      <c r="AU43" s="71">
        <v>0</v>
      </c>
      <c r="AV43" s="71">
        <v>0</v>
      </c>
      <c r="AW43" s="71">
        <v>0</v>
      </c>
      <c r="AX43" s="71"/>
      <c r="AY43" s="72"/>
      <c r="AZ43" s="71">
        <v>16078.7</v>
      </c>
      <c r="BA43" s="71">
        <v>7884.2000000000025</v>
      </c>
      <c r="BB43" s="71">
        <v>0</v>
      </c>
      <c r="BC43" s="71">
        <v>0</v>
      </c>
      <c r="BD43" s="71">
        <v>0</v>
      </c>
      <c r="BE43" s="71">
        <v>0</v>
      </c>
      <c r="BF43" s="71"/>
      <c r="BG43" s="72"/>
      <c r="BH43" s="71">
        <v>0</v>
      </c>
      <c r="BI43" s="71">
        <v>0</v>
      </c>
      <c r="BJ43" s="71">
        <v>153.565</v>
      </c>
      <c r="BK43" s="71">
        <v>0</v>
      </c>
      <c r="BL43" s="71">
        <v>49.915999999999997</v>
      </c>
      <c r="BM43" s="71">
        <v>0</v>
      </c>
      <c r="BN43" s="72"/>
      <c r="BO43" s="71">
        <v>0</v>
      </c>
      <c r="BP43" s="71">
        <v>0</v>
      </c>
      <c r="BQ43" s="71">
        <v>10</v>
      </c>
      <c r="BR43" s="71">
        <v>0</v>
      </c>
      <c r="BS43" s="71">
        <v>5</v>
      </c>
      <c r="BT43" s="71">
        <v>0</v>
      </c>
      <c r="BU43"/>
      <c r="BV43" s="70">
        <v>172.547</v>
      </c>
      <c r="BW43" s="70">
        <v>0</v>
      </c>
      <c r="BX43" s="70">
        <v>30.934000000000001</v>
      </c>
      <c r="BY43" s="70">
        <v>0</v>
      </c>
      <c r="BZ43" s="70">
        <v>0</v>
      </c>
      <c r="CA43" s="70">
        <v>0</v>
      </c>
      <c r="CB43" s="70">
        <v>0</v>
      </c>
      <c r="CC43" s="70">
        <v>0</v>
      </c>
      <c r="CD43" s="70">
        <v>0</v>
      </c>
    </row>
    <row r="44" spans="1:82">
      <c r="A44" s="70" t="s">
        <v>1783</v>
      </c>
      <c r="B44" s="70">
        <v>66</v>
      </c>
      <c r="C44" s="70">
        <v>15</v>
      </c>
      <c r="D44" s="70">
        <v>4</v>
      </c>
      <c r="E44" s="70">
        <v>2018</v>
      </c>
      <c r="F44" s="70" t="s">
        <v>183</v>
      </c>
      <c r="G44" s="70" t="s">
        <v>1768</v>
      </c>
      <c r="H44" s="70" t="s">
        <v>1769</v>
      </c>
      <c r="I44" s="148"/>
      <c r="J44" s="71">
        <v>260.7499380091898</v>
      </c>
      <c r="K44" s="71">
        <v>9.1731381828315186</v>
      </c>
      <c r="L44" s="71">
        <v>8.2237052460173814</v>
      </c>
      <c r="M44" s="71">
        <v>233.17870414397117</v>
      </c>
      <c r="N44" s="71">
        <v>281.42896512411932</v>
      </c>
      <c r="O44" s="71">
        <v>168.10848410162492</v>
      </c>
      <c r="P44" s="71">
        <v>77.601435709011042</v>
      </c>
      <c r="Q44" s="71">
        <v>14.483724663209699</v>
      </c>
      <c r="R44" s="71">
        <v>0</v>
      </c>
      <c r="S44" s="71">
        <v>24.561670296103298</v>
      </c>
      <c r="T44" s="72"/>
      <c r="U44" s="71">
        <v>47515414</v>
      </c>
      <c r="V44" s="71">
        <v>4283</v>
      </c>
      <c r="W44" s="71">
        <v>173</v>
      </c>
      <c r="X44" s="71">
        <v>59151</v>
      </c>
      <c r="Y44" s="71">
        <v>100839</v>
      </c>
      <c r="Z44" s="71">
        <v>102435</v>
      </c>
      <c r="AA44" s="71">
        <v>16235</v>
      </c>
      <c r="AB44" s="71">
        <v>228519</v>
      </c>
      <c r="AC44" s="71">
        <v>0</v>
      </c>
      <c r="AD44" s="71">
        <v>24.561670296103301</v>
      </c>
      <c r="AE44" s="72"/>
      <c r="AF44" s="71">
        <v>316278558.29464388</v>
      </c>
      <c r="AG44" s="71">
        <v>6975933.9013275523</v>
      </c>
      <c r="AH44" s="71">
        <v>1791620.5561825021</v>
      </c>
      <c r="AI44" s="71">
        <v>381613058.35521251</v>
      </c>
      <c r="AJ44" s="71">
        <v>441804038.87482172</v>
      </c>
      <c r="AK44" s="71">
        <v>0</v>
      </c>
      <c r="AL44" s="71">
        <v>0</v>
      </c>
      <c r="AM44" s="71">
        <v>31455894.16871528</v>
      </c>
      <c r="AN44" s="71">
        <v>0</v>
      </c>
      <c r="AO44" s="71">
        <v>0</v>
      </c>
      <c r="AP44" s="71">
        <v>1179919104.1509035</v>
      </c>
      <c r="AQ44" s="72"/>
      <c r="AR44" s="71">
        <v>4564</v>
      </c>
      <c r="AS44" s="71">
        <v>405</v>
      </c>
      <c r="AT44" s="71">
        <v>0</v>
      </c>
      <c r="AU44" s="71">
        <v>0</v>
      </c>
      <c r="AV44" s="71">
        <v>0</v>
      </c>
      <c r="AW44" s="71">
        <v>0</v>
      </c>
      <c r="AX44" s="71"/>
      <c r="AY44" s="72"/>
      <c r="AZ44" s="71">
        <v>17449.199999999986</v>
      </c>
      <c r="BA44" s="71">
        <v>8285.2000000000007</v>
      </c>
      <c r="BB44" s="71">
        <v>0</v>
      </c>
      <c r="BC44" s="71">
        <v>0</v>
      </c>
      <c r="BD44" s="71">
        <v>0</v>
      </c>
      <c r="BE44" s="71">
        <v>0</v>
      </c>
      <c r="BF44" s="71"/>
      <c r="BG44" s="72"/>
      <c r="BH44" s="71">
        <v>0</v>
      </c>
      <c r="BI44" s="71">
        <v>0</v>
      </c>
      <c r="BJ44" s="71">
        <v>133.012</v>
      </c>
      <c r="BK44" s="71">
        <v>0</v>
      </c>
      <c r="BL44" s="71">
        <v>51.855000000000004</v>
      </c>
      <c r="BM44" s="71">
        <v>0</v>
      </c>
      <c r="BN44" s="72"/>
      <c r="BO44" s="71">
        <v>0</v>
      </c>
      <c r="BP44" s="71">
        <v>0</v>
      </c>
      <c r="BQ44" s="71">
        <v>8</v>
      </c>
      <c r="BR44" s="71">
        <v>0</v>
      </c>
      <c r="BS44" s="71">
        <v>5</v>
      </c>
      <c r="BT44" s="71">
        <v>0</v>
      </c>
      <c r="BU44"/>
      <c r="BV44" s="70">
        <v>152.15100000000001</v>
      </c>
      <c r="BW44" s="70">
        <v>0</v>
      </c>
      <c r="BX44" s="70">
        <v>32.716000000000001</v>
      </c>
      <c r="BY44" s="70">
        <v>0</v>
      </c>
      <c r="BZ44" s="70">
        <v>0</v>
      </c>
      <c r="CA44" s="70">
        <v>0</v>
      </c>
      <c r="CB44" s="70">
        <v>0</v>
      </c>
      <c r="CC44" s="70">
        <v>0</v>
      </c>
      <c r="CD44" s="70">
        <v>0</v>
      </c>
    </row>
    <row r="45" spans="1:82">
      <c r="A45" s="70" t="s">
        <v>1784</v>
      </c>
      <c r="B45" s="70">
        <v>67</v>
      </c>
      <c r="C45" s="70">
        <v>16</v>
      </c>
      <c r="D45" s="70">
        <v>4</v>
      </c>
      <c r="E45" s="70">
        <v>2019</v>
      </c>
      <c r="F45" s="70" t="s">
        <v>158</v>
      </c>
      <c r="G45" s="1064" t="s">
        <v>1768</v>
      </c>
      <c r="H45" s="70" t="s">
        <v>1769</v>
      </c>
      <c r="I45" s="148"/>
      <c r="J45" s="71">
        <v>228.99969672893499</v>
      </c>
      <c r="K45" s="71">
        <v>8.0983794204838695</v>
      </c>
      <c r="L45" s="71">
        <v>8.2929328807767924</v>
      </c>
      <c r="M45" s="71">
        <v>220.78595993296503</v>
      </c>
      <c r="N45" s="71">
        <v>247.89883166784912</v>
      </c>
      <c r="O45" s="71">
        <v>165.40082389655072</v>
      </c>
      <c r="P45" s="71">
        <v>77.965135494505674</v>
      </c>
      <c r="Q45" s="71">
        <v>14.1180023170509</v>
      </c>
      <c r="R45" s="71">
        <v>0</v>
      </c>
      <c r="S45" s="71">
        <v>34.344151910721401</v>
      </c>
      <c r="T45" s="72"/>
      <c r="U45" s="71">
        <v>43612368</v>
      </c>
      <c r="V45" s="71">
        <v>4283</v>
      </c>
      <c r="W45" s="71">
        <v>173</v>
      </c>
      <c r="X45" s="71">
        <v>59151</v>
      </c>
      <c r="Y45" s="71">
        <v>102176</v>
      </c>
      <c r="Z45" s="71">
        <v>103552</v>
      </c>
      <c r="AA45" s="71">
        <v>16189</v>
      </c>
      <c r="AB45" s="71">
        <v>228779</v>
      </c>
      <c r="AC45" s="71">
        <v>0</v>
      </c>
      <c r="AD45" s="71">
        <v>34.344151910721401</v>
      </c>
      <c r="AE45" s="72"/>
      <c r="AF45" s="71">
        <v>283952904.36970037</v>
      </c>
      <c r="AG45" s="71">
        <v>6514343.8216554737</v>
      </c>
      <c r="AH45" s="71">
        <v>1899676.2148535659</v>
      </c>
      <c r="AI45" s="71">
        <v>376402298.25954157</v>
      </c>
      <c r="AJ45" s="71">
        <v>393682699.18014151</v>
      </c>
      <c r="AK45" s="71">
        <v>0</v>
      </c>
      <c r="AL45" s="71">
        <v>0</v>
      </c>
      <c r="AM45" s="71">
        <v>31157977.552610084</v>
      </c>
      <c r="AN45" s="71">
        <v>0</v>
      </c>
      <c r="AO45" s="71">
        <v>0</v>
      </c>
      <c r="AP45" s="71">
        <v>1093609899.3985026</v>
      </c>
      <c r="AQ45" s="72"/>
      <c r="AR45" s="71">
        <v>4916</v>
      </c>
      <c r="AS45" s="71">
        <v>429</v>
      </c>
      <c r="AT45" s="71">
        <v>0</v>
      </c>
      <c r="AU45" s="71">
        <v>0</v>
      </c>
      <c r="AV45" s="71">
        <v>0</v>
      </c>
      <c r="AW45" s="71">
        <v>0</v>
      </c>
      <c r="AX45" s="71"/>
      <c r="AY45" s="72"/>
      <c r="AZ45" s="71">
        <v>18993.099999999969</v>
      </c>
      <c r="BA45" s="71">
        <v>9331.2000000000025</v>
      </c>
      <c r="BB45" s="71">
        <v>0</v>
      </c>
      <c r="BC45" s="71">
        <v>0</v>
      </c>
      <c r="BD45" s="71">
        <v>0</v>
      </c>
      <c r="BE45" s="71">
        <v>0</v>
      </c>
      <c r="BF45" s="71"/>
      <c r="BG45" s="72"/>
      <c r="BH45" s="71">
        <v>0</v>
      </c>
      <c r="BI45" s="71">
        <v>0</v>
      </c>
      <c r="BJ45" s="71">
        <v>133.541</v>
      </c>
      <c r="BK45" s="71">
        <v>0</v>
      </c>
      <c r="BL45" s="71">
        <v>71.211999999999989</v>
      </c>
      <c r="BM45" s="71">
        <v>0</v>
      </c>
      <c r="BN45" s="72"/>
      <c r="BO45" s="71">
        <v>0</v>
      </c>
      <c r="BP45" s="71">
        <v>0</v>
      </c>
      <c r="BQ45" s="71">
        <v>9</v>
      </c>
      <c r="BR45" s="71">
        <v>0</v>
      </c>
      <c r="BS45" s="71">
        <v>5</v>
      </c>
      <c r="BT45" s="71">
        <v>0</v>
      </c>
      <c r="BU45"/>
      <c r="BV45" s="70">
        <v>151.67599999999999</v>
      </c>
      <c r="BW45" s="70">
        <v>0</v>
      </c>
      <c r="BX45" s="70">
        <v>53.076999999999998</v>
      </c>
      <c r="BY45" s="70">
        <v>0</v>
      </c>
      <c r="BZ45" s="70">
        <v>0</v>
      </c>
      <c r="CA45" s="70">
        <v>0</v>
      </c>
      <c r="CB45" s="70">
        <v>0</v>
      </c>
      <c r="CC45" s="70">
        <v>0</v>
      </c>
      <c r="CD45" s="70">
        <v>0</v>
      </c>
    </row>
    <row r="46" spans="1:82">
      <c r="A46" s="70" t="s">
        <v>1785</v>
      </c>
      <c r="B46" s="70">
        <v>68</v>
      </c>
      <c r="C46" s="70">
        <v>17</v>
      </c>
      <c r="D46" s="70">
        <v>4</v>
      </c>
      <c r="E46" s="70">
        <v>2020</v>
      </c>
      <c r="F46" s="70" t="s">
        <v>159</v>
      </c>
      <c r="G46" s="1064" t="s">
        <v>1768</v>
      </c>
      <c r="H46" s="70" t="s">
        <v>1769</v>
      </c>
      <c r="I46" s="148"/>
      <c r="J46" s="71">
        <v>188.7441817191926</v>
      </c>
      <c r="K46" s="71">
        <v>8.6110769955093485</v>
      </c>
      <c r="L46" s="71">
        <v>8.7957009012174403</v>
      </c>
      <c r="M46" s="71">
        <v>195.83250053430737</v>
      </c>
      <c r="N46" s="71">
        <v>262.02702878541618</v>
      </c>
      <c r="O46" s="71">
        <v>145.40850787850994</v>
      </c>
      <c r="P46" s="71">
        <v>73.791207401212347</v>
      </c>
      <c r="Q46" s="71">
        <v>13.5324883523498</v>
      </c>
      <c r="R46" s="71">
        <v>0</v>
      </c>
      <c r="S46" s="71">
        <v>28.64574413782741</v>
      </c>
      <c r="T46" s="72"/>
      <c r="U46" s="71">
        <v>33791032</v>
      </c>
      <c r="V46" s="71">
        <v>4158</v>
      </c>
      <c r="W46" s="71">
        <v>187</v>
      </c>
      <c r="X46" s="71">
        <v>57906</v>
      </c>
      <c r="Y46" s="71">
        <v>103709</v>
      </c>
      <c r="Z46" s="71">
        <v>103905</v>
      </c>
      <c r="AA46" s="71">
        <v>16286</v>
      </c>
      <c r="AB46" s="71">
        <v>229517</v>
      </c>
      <c r="AC46" s="71">
        <v>0</v>
      </c>
      <c r="AD46" s="71">
        <v>28.64574413782741</v>
      </c>
      <c r="AE46" s="72"/>
      <c r="AF46" s="71">
        <v>236823253.94626409</v>
      </c>
      <c r="AG46" s="71">
        <v>6567505.6982887844</v>
      </c>
      <c r="AH46" s="71">
        <v>2074276.6028097023</v>
      </c>
      <c r="AI46" s="71">
        <v>334361150.50753158</v>
      </c>
      <c r="AJ46" s="71">
        <v>450897539.74078721</v>
      </c>
      <c r="AK46" s="71"/>
      <c r="AL46" s="71"/>
      <c r="AM46" s="71">
        <v>29954518.487055197</v>
      </c>
      <c r="AN46" s="71"/>
      <c r="AO46" s="71"/>
      <c r="AP46" s="71">
        <v>1060678244.9827365</v>
      </c>
      <c r="AQ46" s="72"/>
      <c r="AR46" s="71">
        <v>5227</v>
      </c>
      <c r="AS46" s="71">
        <v>435</v>
      </c>
      <c r="AT46" s="71">
        <v>0</v>
      </c>
      <c r="AU46" s="71">
        <v>0</v>
      </c>
      <c r="AV46" s="71">
        <v>0</v>
      </c>
      <c r="AW46" s="71">
        <v>0</v>
      </c>
      <c r="AX46" s="71"/>
      <c r="AY46" s="72"/>
      <c r="AZ46" s="71">
        <v>20398.099999999878</v>
      </c>
      <c r="BA46" s="71">
        <v>9472.100000000004</v>
      </c>
      <c r="BB46" s="71">
        <v>0</v>
      </c>
      <c r="BC46" s="71">
        <v>0</v>
      </c>
      <c r="BD46" s="71">
        <v>0</v>
      </c>
      <c r="BE46" s="71">
        <v>0</v>
      </c>
      <c r="BF46" s="71"/>
      <c r="BG46" s="72"/>
      <c r="BH46" s="71">
        <v>0</v>
      </c>
      <c r="BI46" s="71">
        <v>0</v>
      </c>
      <c r="BJ46" s="71">
        <v>131.173</v>
      </c>
      <c r="BK46" s="71">
        <v>0</v>
      </c>
      <c r="BL46" s="71">
        <v>58.748000000000005</v>
      </c>
      <c r="BM46" s="71">
        <v>0</v>
      </c>
      <c r="BN46" s="72"/>
      <c r="BO46" s="71">
        <v>0</v>
      </c>
      <c r="BP46" s="71">
        <v>0</v>
      </c>
      <c r="BQ46" s="71">
        <v>10</v>
      </c>
      <c r="BR46" s="71">
        <v>0</v>
      </c>
      <c r="BS46" s="71">
        <v>4</v>
      </c>
      <c r="BT46" s="71">
        <v>0</v>
      </c>
      <c r="BU46"/>
      <c r="BV46" s="70">
        <v>145.48599999999999</v>
      </c>
      <c r="BW46" s="70">
        <v>0</v>
      </c>
      <c r="BX46" s="70">
        <v>44.435000000000002</v>
      </c>
      <c r="BY46" s="70">
        <v>0</v>
      </c>
      <c r="BZ46" s="70">
        <v>0</v>
      </c>
      <c r="CA46" s="70">
        <v>0</v>
      </c>
      <c r="CB46" s="70">
        <v>0</v>
      </c>
      <c r="CC46" s="70">
        <v>0</v>
      </c>
      <c r="CD46" s="70">
        <v>0</v>
      </c>
    </row>
    <row r="47" spans="1:82">
      <c r="A47" s="70" t="s">
        <v>1786</v>
      </c>
      <c r="B47" s="70">
        <v>68</v>
      </c>
      <c r="C47" s="70">
        <v>18</v>
      </c>
      <c r="D47" s="70">
        <v>4</v>
      </c>
      <c r="E47" s="70">
        <v>2021</v>
      </c>
      <c r="F47" s="70" t="s">
        <v>160</v>
      </c>
      <c r="G47" s="70" t="s">
        <v>1768</v>
      </c>
      <c r="H47" s="70" t="s">
        <v>1769</v>
      </c>
      <c r="I47" s="148"/>
      <c r="J47" s="71">
        <v>234.43681203901082</v>
      </c>
      <c r="K47" s="71">
        <v>9.5879264238638378</v>
      </c>
      <c r="L47" s="71">
        <v>8.0871118388562095</v>
      </c>
      <c r="M47" s="71">
        <v>221.9805486955095</v>
      </c>
      <c r="N47" s="71">
        <v>262.7760003119252</v>
      </c>
      <c r="O47" s="71">
        <v>142.90088319008495</v>
      </c>
      <c r="P47" s="71">
        <v>76.209048996599947</v>
      </c>
      <c r="Q47" s="71">
        <v>13.4586369648607</v>
      </c>
      <c r="R47" s="71">
        <v>0</v>
      </c>
      <c r="S47" s="71">
        <v>28.835888526942</v>
      </c>
      <c r="T47" s="72"/>
      <c r="U47" s="71">
        <v>48487763</v>
      </c>
      <c r="V47" s="71">
        <v>4158</v>
      </c>
      <c r="W47" s="71">
        <v>187</v>
      </c>
      <c r="X47" s="71">
        <v>57906</v>
      </c>
      <c r="Y47" s="71">
        <v>105469</v>
      </c>
      <c r="Z47" s="71">
        <v>105141</v>
      </c>
      <c r="AA47" s="71">
        <v>16401</v>
      </c>
      <c r="AB47" s="71">
        <v>230507</v>
      </c>
      <c r="AC47" s="71">
        <v>0</v>
      </c>
      <c r="AD47" s="71">
        <v>28.835888526942</v>
      </c>
      <c r="AE47" s="72"/>
      <c r="AF47" s="71">
        <v>296276779.75183773</v>
      </c>
      <c r="AG47" s="71">
        <v>7392460.5029715542</v>
      </c>
      <c r="AH47" s="71">
        <v>1826551.7313592669</v>
      </c>
      <c r="AI47" s="71">
        <v>374407524.58263105</v>
      </c>
      <c r="AJ47" s="71">
        <v>402553894.62951243</v>
      </c>
      <c r="AK47" s="71">
        <v>0</v>
      </c>
      <c r="AL47" s="71">
        <v>0</v>
      </c>
      <c r="AM47" s="71">
        <v>30257244.98691323</v>
      </c>
      <c r="AN47" s="71">
        <v>0</v>
      </c>
      <c r="AO47" s="71">
        <v>0</v>
      </c>
      <c r="AP47" s="71">
        <v>1112714456.1852252</v>
      </c>
      <c r="AQ47" s="72"/>
      <c r="AR47" s="71">
        <v>5636</v>
      </c>
      <c r="AS47" s="71">
        <v>438</v>
      </c>
      <c r="AT47" s="71">
        <v>0</v>
      </c>
      <c r="AU47" s="71">
        <v>0</v>
      </c>
      <c r="AV47" s="71">
        <v>0</v>
      </c>
      <c r="AW47" s="71">
        <v>0</v>
      </c>
      <c r="AX47" s="71"/>
      <c r="AY47" s="72"/>
      <c r="AZ47" s="71">
        <v>22327.199999999852</v>
      </c>
      <c r="BA47" s="71">
        <v>11552.900000000011</v>
      </c>
      <c r="BB47" s="71">
        <v>0</v>
      </c>
      <c r="BC47" s="71">
        <v>0</v>
      </c>
      <c r="BD47" s="71">
        <v>0</v>
      </c>
      <c r="BE47" s="71">
        <v>0</v>
      </c>
      <c r="BF47" s="71"/>
      <c r="BG47" s="72"/>
      <c r="BH47" s="71">
        <v>0</v>
      </c>
      <c r="BI47" s="71">
        <v>0</v>
      </c>
      <c r="BJ47" s="71">
        <v>146.375</v>
      </c>
      <c r="BK47" s="71">
        <v>0</v>
      </c>
      <c r="BL47" s="71">
        <v>64.518999999999991</v>
      </c>
      <c r="BM47" s="71">
        <v>0</v>
      </c>
      <c r="BN47" s="72"/>
      <c r="BO47" s="71">
        <v>0</v>
      </c>
      <c r="BP47" s="71">
        <v>0</v>
      </c>
      <c r="BQ47" s="71">
        <v>11</v>
      </c>
      <c r="BR47" s="71">
        <v>0</v>
      </c>
      <c r="BS47" s="71">
        <v>6</v>
      </c>
      <c r="BT47" s="71">
        <v>0</v>
      </c>
      <c r="BU47"/>
      <c r="BV47" s="70">
        <v>169.905</v>
      </c>
      <c r="BW47" s="70">
        <v>0</v>
      </c>
      <c r="BX47" s="70">
        <v>40.988999999999997</v>
      </c>
      <c r="BY47" s="70">
        <v>0</v>
      </c>
      <c r="BZ47" s="70">
        <v>0</v>
      </c>
      <c r="CA47" s="70">
        <v>0</v>
      </c>
      <c r="CB47" s="70">
        <v>0</v>
      </c>
      <c r="CC47" s="70">
        <v>0</v>
      </c>
      <c r="CD47" s="70">
        <v>0</v>
      </c>
    </row>
    <row r="48" spans="1:82">
      <c r="A48" s="70" t="s">
        <v>1787</v>
      </c>
      <c r="B48" s="70">
        <v>68</v>
      </c>
      <c r="C48" s="70">
        <v>19</v>
      </c>
      <c r="D48" s="70">
        <v>4</v>
      </c>
      <c r="E48" s="70">
        <v>2022</v>
      </c>
      <c r="F48" s="70" t="s">
        <v>161</v>
      </c>
      <c r="G48" s="70" t="s">
        <v>1768</v>
      </c>
      <c r="H48" s="70" t="s">
        <v>1769</v>
      </c>
      <c r="I48" s="148"/>
      <c r="J48" s="71">
        <v>220.2620331940627</v>
      </c>
      <c r="K48" s="71">
        <v>9.2575816140488811</v>
      </c>
      <c r="L48" s="71">
        <v>6.6529908356222895</v>
      </c>
      <c r="M48" s="71">
        <v>213.80817397921757</v>
      </c>
      <c r="N48" s="71">
        <v>268.58595982275477</v>
      </c>
      <c r="O48" s="71">
        <v>150.59373243272594</v>
      </c>
      <c r="P48" s="71">
        <v>75.69175751740957</v>
      </c>
      <c r="Q48" s="71">
        <v>13.553544970563502</v>
      </c>
      <c r="R48" s="71">
        <v>0</v>
      </c>
      <c r="S48" s="71">
        <v>24.470870611454401</v>
      </c>
      <c r="T48" s="72"/>
      <c r="U48" s="71">
        <v>49046806</v>
      </c>
      <c r="V48" s="71">
        <v>4158</v>
      </c>
      <c r="W48" s="71">
        <v>187</v>
      </c>
      <c r="X48" s="71">
        <v>57906</v>
      </c>
      <c r="Y48" s="71">
        <v>106497</v>
      </c>
      <c r="Z48" s="71">
        <v>105273</v>
      </c>
      <c r="AA48" s="71">
        <v>16538</v>
      </c>
      <c r="AB48" s="71">
        <v>230229</v>
      </c>
      <c r="AC48" s="71">
        <v>0</v>
      </c>
      <c r="AD48" s="71">
        <v>24.470870611454401</v>
      </c>
      <c r="AE48" s="72"/>
      <c r="AF48" s="71">
        <v>272628022.21749967</v>
      </c>
      <c r="AG48" s="71">
        <v>7413689.6750318967</v>
      </c>
      <c r="AH48" s="71">
        <v>1808006.1987889267</v>
      </c>
      <c r="AI48" s="71">
        <v>354117041.36597818</v>
      </c>
      <c r="AJ48" s="71">
        <v>446814907.72829807</v>
      </c>
      <c r="AK48" s="71">
        <v>0</v>
      </c>
      <c r="AL48" s="71">
        <v>0</v>
      </c>
      <c r="AM48" s="71">
        <v>29728847.864055809</v>
      </c>
      <c r="AN48" s="71">
        <v>0</v>
      </c>
      <c r="AO48" s="71">
        <v>0</v>
      </c>
      <c r="AP48" s="71">
        <v>1112510515.0496528</v>
      </c>
      <c r="AQ48" s="72"/>
      <c r="AR48" s="71">
        <v>6118</v>
      </c>
      <c r="AS48" s="71">
        <v>441</v>
      </c>
      <c r="AT48" s="71">
        <v>0</v>
      </c>
      <c r="AU48" s="71">
        <v>0</v>
      </c>
      <c r="AV48" s="71">
        <v>0</v>
      </c>
      <c r="AW48" s="71">
        <v>0</v>
      </c>
      <c r="AX48" s="71"/>
      <c r="AY48" s="72"/>
      <c r="AZ48" s="71">
        <v>24628.199999999852</v>
      </c>
      <c r="BA48" s="71">
        <v>11594.000000000005</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1788</v>
      </c>
      <c r="B49" s="70">
        <v>68</v>
      </c>
      <c r="C49" s="70">
        <v>20</v>
      </c>
      <c r="D49" s="70">
        <v>4</v>
      </c>
      <c r="E49" s="70">
        <v>2023</v>
      </c>
      <c r="F49" s="70" t="s">
        <v>1539</v>
      </c>
      <c r="G49" s="70" t="s">
        <v>1768</v>
      </c>
      <c r="H49" s="70" t="s">
        <v>1769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6465</v>
      </c>
      <c r="AS49" s="71">
        <v>447</v>
      </c>
      <c r="AT49" s="71">
        <v>0</v>
      </c>
      <c r="AU49" s="71">
        <v>0</v>
      </c>
      <c r="AV49" s="71">
        <v>0</v>
      </c>
      <c r="AW49" s="71">
        <v>0</v>
      </c>
      <c r="AX49" s="71"/>
      <c r="AY49" s="72"/>
      <c r="AZ49" s="71">
        <v>26358.699999999921</v>
      </c>
      <c r="BA49" s="71">
        <v>12487.700000000004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1789</v>
      </c>
      <c r="B50" s="70">
        <v>68</v>
      </c>
      <c r="C50" s="70">
        <v>21</v>
      </c>
      <c r="D50" s="70">
        <v>4</v>
      </c>
      <c r="E50" s="70">
        <v>2024</v>
      </c>
      <c r="F50" s="70" t="s">
        <v>1554</v>
      </c>
      <c r="G50" s="70" t="s">
        <v>1768</v>
      </c>
      <c r="H50" s="70" t="s">
        <v>1769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1790</v>
      </c>
      <c r="B51" s="70">
        <v>460</v>
      </c>
      <c r="C51" s="70">
        <v>1</v>
      </c>
      <c r="D51" s="70">
        <v>28</v>
      </c>
      <c r="E51" s="70">
        <v>1990</v>
      </c>
      <c r="F51" s="70" t="s">
        <v>787</v>
      </c>
      <c r="G51" s="70" t="s">
        <v>1791</v>
      </c>
      <c r="H51" s="70" t="s">
        <v>1792</v>
      </c>
      <c r="I51" s="148"/>
      <c r="J51" s="71">
        <v>413.37958780083818</v>
      </c>
      <c r="K51" s="71">
        <v>7.4071143591481867</v>
      </c>
      <c r="L51" s="71">
        <v>3.1563421906100708</v>
      </c>
      <c r="M51" s="71">
        <v>96.046628038501723</v>
      </c>
      <c r="N51" s="71">
        <v>157.80424216567221</v>
      </c>
      <c r="O51" s="71">
        <v>128.73448726508349</v>
      </c>
      <c r="P51" s="71">
        <v>57.480899260588039</v>
      </c>
      <c r="Q51" s="71">
        <v>12.4325228372398</v>
      </c>
      <c r="R51" s="71">
        <v>0</v>
      </c>
      <c r="S51" s="71">
        <v>15.69020370949336</v>
      </c>
      <c r="T51" s="72"/>
      <c r="U51" s="71">
        <v>17345860</v>
      </c>
      <c r="V51" s="71">
        <v>3280</v>
      </c>
      <c r="W51" s="71">
        <v>33</v>
      </c>
      <c r="X51" s="71">
        <v>35763</v>
      </c>
      <c r="Y51" s="71">
        <v>67922</v>
      </c>
      <c r="Z51" s="71">
        <v>52950</v>
      </c>
      <c r="AA51" s="71">
        <v>13957</v>
      </c>
      <c r="AB51" s="71">
        <v>201862</v>
      </c>
      <c r="AC51" s="71">
        <v>0</v>
      </c>
      <c r="AD51" s="71">
        <v>15.69020370949336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1793</v>
      </c>
      <c r="B52" s="70">
        <v>461</v>
      </c>
      <c r="C52" s="70">
        <v>2</v>
      </c>
      <c r="D52" s="70">
        <v>28</v>
      </c>
      <c r="E52" s="70">
        <v>2005</v>
      </c>
      <c r="F52" s="70" t="s">
        <v>789</v>
      </c>
      <c r="G52" s="70" t="s">
        <v>1791</v>
      </c>
      <c r="H52" s="70" t="s">
        <v>1792</v>
      </c>
      <c r="I52" s="148"/>
      <c r="J52" s="71">
        <v>198.30749212624551</v>
      </c>
      <c r="K52" s="71">
        <v>5.6062137700716947</v>
      </c>
      <c r="L52" s="71">
        <v>13.07800063124669</v>
      </c>
      <c r="M52" s="71">
        <v>179.66609130057839</v>
      </c>
      <c r="N52" s="71">
        <v>241.82446711587181</v>
      </c>
      <c r="O52" s="71">
        <v>160.10805659895601</v>
      </c>
      <c r="P52" s="71">
        <v>50.005029923892288</v>
      </c>
      <c r="Q52" s="71">
        <v>13.1165067806769</v>
      </c>
      <c r="R52" s="71">
        <v>0</v>
      </c>
      <c r="S52" s="71">
        <v>35.285751041600001</v>
      </c>
      <c r="T52" s="72"/>
      <c r="U52" s="71">
        <v>8793800</v>
      </c>
      <c r="V52" s="71">
        <v>2735</v>
      </c>
      <c r="W52" s="71">
        <v>117</v>
      </c>
      <c r="X52" s="71">
        <v>36539</v>
      </c>
      <c r="Y52" s="71">
        <v>90016</v>
      </c>
      <c r="Z52" s="71">
        <v>76206</v>
      </c>
      <c r="AA52" s="71">
        <v>9944</v>
      </c>
      <c r="AB52" s="71">
        <v>222637</v>
      </c>
      <c r="AC52" s="71">
        <v>0</v>
      </c>
      <c r="AD52" s="71">
        <v>35.285751041600001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1794</v>
      </c>
      <c r="B53" s="70">
        <v>462</v>
      </c>
      <c r="C53" s="70">
        <v>3</v>
      </c>
      <c r="D53" s="70">
        <v>28</v>
      </c>
      <c r="E53" s="70">
        <v>2006</v>
      </c>
      <c r="F53" s="70" t="s">
        <v>790</v>
      </c>
      <c r="G53" s="70" t="s">
        <v>1791</v>
      </c>
      <c r="H53" s="70" t="s">
        <v>1792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1795</v>
      </c>
      <c r="B54" s="70">
        <v>463</v>
      </c>
      <c r="C54" s="70">
        <v>4</v>
      </c>
      <c r="D54" s="70">
        <v>28</v>
      </c>
      <c r="E54" s="70">
        <v>2007</v>
      </c>
      <c r="F54" s="70" t="s">
        <v>791</v>
      </c>
      <c r="G54" s="70" t="s">
        <v>1791</v>
      </c>
      <c r="H54" s="70" t="s">
        <v>1792</v>
      </c>
      <c r="I54" s="148"/>
      <c r="J54" s="71">
        <v>143.18165120435791</v>
      </c>
      <c r="K54" s="71">
        <v>7.3164379290208794</v>
      </c>
      <c r="L54" s="71">
        <v>26.257365263885841</v>
      </c>
      <c r="M54" s="71">
        <v>178.3620740182254</v>
      </c>
      <c r="N54" s="71">
        <v>264.17143691412292</v>
      </c>
      <c r="O54" s="71">
        <v>154.80871047632951</v>
      </c>
      <c r="P54" s="71">
        <v>48.741555962151402</v>
      </c>
      <c r="Q54" s="71">
        <v>13.998801542258301</v>
      </c>
      <c r="R54" s="71">
        <v>0</v>
      </c>
      <c r="S54" s="71">
        <v>28.67666870044</v>
      </c>
      <c r="T54" s="72"/>
      <c r="U54" s="71">
        <v>6779900</v>
      </c>
      <c r="V54" s="71">
        <v>2691</v>
      </c>
      <c r="W54" s="71">
        <v>309</v>
      </c>
      <c r="X54" s="71">
        <v>46356</v>
      </c>
      <c r="Y54" s="71">
        <v>92543</v>
      </c>
      <c r="Z54" s="71">
        <v>76598</v>
      </c>
      <c r="AA54" s="71">
        <v>9545</v>
      </c>
      <c r="AB54" s="71">
        <v>225048</v>
      </c>
      <c r="AC54" s="71">
        <v>0</v>
      </c>
      <c r="AD54" s="71">
        <v>28.67666870044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1796</v>
      </c>
      <c r="B55" s="70">
        <v>464</v>
      </c>
      <c r="C55" s="70">
        <v>5</v>
      </c>
      <c r="D55" s="70">
        <v>28</v>
      </c>
      <c r="E55" s="70">
        <v>2008</v>
      </c>
      <c r="F55" s="70" t="s">
        <v>792</v>
      </c>
      <c r="G55" s="70" t="s">
        <v>1791</v>
      </c>
      <c r="H55" s="70" t="s">
        <v>1792</v>
      </c>
      <c r="I55" s="148"/>
      <c r="J55" s="71">
        <v>114.8463384513601</v>
      </c>
      <c r="K55" s="71">
        <v>5.7402398837201138</v>
      </c>
      <c r="L55" s="71">
        <v>23.687838872933341</v>
      </c>
      <c r="M55" s="71">
        <v>195.3236127650122</v>
      </c>
      <c r="N55" s="71">
        <v>240.1786902900601</v>
      </c>
      <c r="O55" s="71">
        <v>149.58872422096519</v>
      </c>
      <c r="P55" s="71">
        <v>47.288420932214152</v>
      </c>
      <c r="Q55" s="71">
        <v>13.849813637013501</v>
      </c>
      <c r="R55" s="71">
        <v>0</v>
      </c>
      <c r="S55" s="71">
        <v>19.155085336260001</v>
      </c>
      <c r="T55" s="72"/>
      <c r="U55" s="71">
        <v>6134611</v>
      </c>
      <c r="V55" s="71">
        <v>2691</v>
      </c>
      <c r="W55" s="71">
        <v>309</v>
      </c>
      <c r="X55" s="71">
        <v>46356</v>
      </c>
      <c r="Y55" s="71">
        <v>93956</v>
      </c>
      <c r="Z55" s="71">
        <v>76613</v>
      </c>
      <c r="AA55" s="71">
        <v>9271</v>
      </c>
      <c r="AB55" s="71">
        <v>226315</v>
      </c>
      <c r="AC55" s="71">
        <v>0</v>
      </c>
      <c r="AD55" s="71">
        <v>19.155085336260001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1797</v>
      </c>
      <c r="B56" s="70">
        <v>465</v>
      </c>
      <c r="C56" s="70">
        <v>6</v>
      </c>
      <c r="D56" s="70">
        <v>28</v>
      </c>
      <c r="E56" s="70">
        <v>2009</v>
      </c>
      <c r="F56" s="70" t="s">
        <v>176</v>
      </c>
      <c r="G56" s="70" t="s">
        <v>1791</v>
      </c>
      <c r="H56" s="70" t="s">
        <v>1792</v>
      </c>
      <c r="I56" s="148"/>
      <c r="J56" s="71">
        <v>98.126804808831352</v>
      </c>
      <c r="K56" s="71">
        <v>5.1386934225265826</v>
      </c>
      <c r="L56" s="71">
        <v>17.534599288278621</v>
      </c>
      <c r="M56" s="71">
        <v>177.9032854238684</v>
      </c>
      <c r="N56" s="71">
        <v>212.40918454697601</v>
      </c>
      <c r="O56" s="71">
        <v>152.29729036120781</v>
      </c>
      <c r="P56" s="71">
        <v>45.247736791397301</v>
      </c>
      <c r="Q56" s="71">
        <v>13.281653964949401</v>
      </c>
      <c r="R56" s="71">
        <v>0</v>
      </c>
      <c r="S56" s="71">
        <v>18.536830687199998</v>
      </c>
      <c r="T56" s="72"/>
      <c r="U56" s="71">
        <v>4632557</v>
      </c>
      <c r="V56" s="71">
        <v>3290</v>
      </c>
      <c r="W56" s="71">
        <v>274</v>
      </c>
      <c r="X56" s="71">
        <v>52102</v>
      </c>
      <c r="Y56" s="71">
        <v>95036</v>
      </c>
      <c r="Z56" s="71">
        <v>76990</v>
      </c>
      <c r="AA56" s="71">
        <v>9107</v>
      </c>
      <c r="AB56" s="71">
        <v>227826</v>
      </c>
      <c r="AC56" s="71">
        <v>0</v>
      </c>
      <c r="AD56" s="71">
        <v>18.536830687199998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21.85</v>
      </c>
      <c r="BK56" s="71">
        <v>0</v>
      </c>
      <c r="BL56" s="71">
        <v>58.293999999999997</v>
      </c>
      <c r="BM56" s="71">
        <v>0</v>
      </c>
      <c r="BN56" s="72"/>
      <c r="BO56" s="71">
        <v>0</v>
      </c>
      <c r="BP56" s="71">
        <v>0</v>
      </c>
      <c r="BQ56" s="71">
        <v>4</v>
      </c>
      <c r="BR56" s="71">
        <v>0</v>
      </c>
      <c r="BS56" s="71">
        <v>6</v>
      </c>
      <c r="BT56" s="71">
        <v>0</v>
      </c>
      <c r="BU56"/>
      <c r="BV56" s="70">
        <v>42.146000000000001</v>
      </c>
      <c r="BW56" s="70">
        <v>0</v>
      </c>
      <c r="BX56" s="70">
        <v>37.997999999999998</v>
      </c>
      <c r="BY56" s="70">
        <v>0</v>
      </c>
      <c r="BZ56" s="70">
        <v>0</v>
      </c>
      <c r="CA56" s="70">
        <v>0</v>
      </c>
      <c r="CB56" s="70">
        <v>0</v>
      </c>
      <c r="CC56" s="70">
        <v>0</v>
      </c>
      <c r="CD56" s="70">
        <v>0</v>
      </c>
    </row>
    <row r="57" spans="1:82">
      <c r="A57" s="70" t="s">
        <v>1798</v>
      </c>
      <c r="B57" s="70">
        <v>466</v>
      </c>
      <c r="C57" s="70">
        <v>7</v>
      </c>
      <c r="D57" s="70">
        <v>28</v>
      </c>
      <c r="E57" s="70">
        <v>2010</v>
      </c>
      <c r="F57" s="70" t="s">
        <v>177</v>
      </c>
      <c r="G57" s="70" t="s">
        <v>1791</v>
      </c>
      <c r="H57" s="70" t="s">
        <v>1792</v>
      </c>
      <c r="I57" s="148"/>
      <c r="J57" s="71">
        <v>103.21428832063241</v>
      </c>
      <c r="K57" s="71">
        <v>7.2017360448012333</v>
      </c>
      <c r="L57" s="71">
        <v>16.309879967148269</v>
      </c>
      <c r="M57" s="71">
        <v>195.37592582267169</v>
      </c>
      <c r="N57" s="71">
        <v>233.7295227625082</v>
      </c>
      <c r="O57" s="71">
        <v>152.05952033128611</v>
      </c>
      <c r="P57" s="71">
        <v>45.88691987924436</v>
      </c>
      <c r="Q57" s="71">
        <v>13.939180580117201</v>
      </c>
      <c r="R57" s="71">
        <v>0</v>
      </c>
      <c r="S57" s="71">
        <v>24.63169523126</v>
      </c>
      <c r="T57" s="72"/>
      <c r="U57" s="71">
        <v>4756510</v>
      </c>
      <c r="V57" s="71">
        <v>3290</v>
      </c>
      <c r="W57" s="71">
        <v>274</v>
      </c>
      <c r="X57" s="71">
        <v>52102</v>
      </c>
      <c r="Y57" s="71">
        <v>96489</v>
      </c>
      <c r="Z57" s="71">
        <v>77227</v>
      </c>
      <c r="AA57" s="71">
        <v>9005</v>
      </c>
      <c r="AB57" s="71">
        <v>229116</v>
      </c>
      <c r="AC57" s="71">
        <v>0</v>
      </c>
      <c r="AD57" s="71">
        <v>24.63169523126</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19.277000000000001</v>
      </c>
      <c r="BK57" s="71">
        <v>0</v>
      </c>
      <c r="BL57" s="71">
        <v>52.972999999999999</v>
      </c>
      <c r="BM57" s="71">
        <v>0</v>
      </c>
      <c r="BN57" s="72"/>
      <c r="BO57" s="71">
        <v>0</v>
      </c>
      <c r="BP57" s="71">
        <v>0</v>
      </c>
      <c r="BQ57" s="71">
        <v>4</v>
      </c>
      <c r="BR57" s="71">
        <v>0</v>
      </c>
      <c r="BS57" s="71">
        <v>6</v>
      </c>
      <c r="BT57" s="71">
        <v>0</v>
      </c>
      <c r="BU57"/>
      <c r="BV57" s="70">
        <v>37.786999999999999</v>
      </c>
      <c r="BW57" s="70">
        <v>0</v>
      </c>
      <c r="BX57" s="70">
        <v>34.463000000000001</v>
      </c>
      <c r="BY57" s="70">
        <v>0</v>
      </c>
      <c r="BZ57" s="70">
        <v>0</v>
      </c>
      <c r="CA57" s="70">
        <v>0</v>
      </c>
      <c r="CB57" s="70">
        <v>0</v>
      </c>
      <c r="CC57" s="70">
        <v>0</v>
      </c>
      <c r="CD57" s="70">
        <v>0</v>
      </c>
    </row>
    <row r="58" spans="1:82">
      <c r="A58" s="70" t="s">
        <v>1799</v>
      </c>
      <c r="B58" s="70">
        <v>467</v>
      </c>
      <c r="C58" s="70">
        <v>8</v>
      </c>
      <c r="D58" s="70">
        <v>28</v>
      </c>
      <c r="E58" s="70">
        <v>2011</v>
      </c>
      <c r="F58" s="70" t="s">
        <v>178</v>
      </c>
      <c r="G58" s="70" t="s">
        <v>1791</v>
      </c>
      <c r="H58" s="70" t="s">
        <v>1792</v>
      </c>
      <c r="I58" s="148"/>
      <c r="J58" s="71">
        <v>84.624895063271481</v>
      </c>
      <c r="K58" s="71">
        <v>7.5850684480290402</v>
      </c>
      <c r="L58" s="71">
        <v>12.420550855127219</v>
      </c>
      <c r="M58" s="71">
        <v>245.01656332041901</v>
      </c>
      <c r="N58" s="71">
        <v>286.0638111839225</v>
      </c>
      <c r="O58" s="71">
        <v>150.07890267555288</v>
      </c>
      <c r="P58" s="71">
        <v>44.600449594335203</v>
      </c>
      <c r="Q58" s="71">
        <v>16.158755114581901</v>
      </c>
      <c r="R58" s="71">
        <v>0</v>
      </c>
      <c r="S58" s="71">
        <v>20.509488451340602</v>
      </c>
      <c r="T58" s="72"/>
      <c r="U58" s="71">
        <v>3800031</v>
      </c>
      <c r="V58" s="71">
        <v>3290</v>
      </c>
      <c r="W58" s="71">
        <v>274</v>
      </c>
      <c r="X58" s="71">
        <v>52102</v>
      </c>
      <c r="Y58" s="71">
        <v>97671</v>
      </c>
      <c r="Z58" s="71">
        <v>77877</v>
      </c>
      <c r="AA58" s="71">
        <v>9013</v>
      </c>
      <c r="AB58" s="71">
        <v>230257</v>
      </c>
      <c r="AC58" s="71">
        <v>0</v>
      </c>
      <c r="AD58" s="71">
        <v>20.509488451340602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18.907</v>
      </c>
      <c r="BK58" s="71">
        <v>0</v>
      </c>
      <c r="BL58" s="71">
        <v>50.924999999999997</v>
      </c>
      <c r="BM58" s="71">
        <v>0</v>
      </c>
      <c r="BN58" s="72"/>
      <c r="BO58" s="71">
        <v>0</v>
      </c>
      <c r="BP58" s="71">
        <v>0</v>
      </c>
      <c r="BQ58" s="71">
        <v>4</v>
      </c>
      <c r="BR58" s="71">
        <v>0</v>
      </c>
      <c r="BS58" s="71">
        <v>6</v>
      </c>
      <c r="BT58" s="71">
        <v>0</v>
      </c>
      <c r="BU58"/>
      <c r="BV58" s="70">
        <v>37.865000000000002</v>
      </c>
      <c r="BW58" s="70">
        <v>0</v>
      </c>
      <c r="BX58" s="70">
        <v>31.966999999999999</v>
      </c>
      <c r="BY58" s="70">
        <v>0</v>
      </c>
      <c r="BZ58" s="70">
        <v>0</v>
      </c>
      <c r="CA58" s="70">
        <v>0</v>
      </c>
      <c r="CB58" s="70">
        <v>0</v>
      </c>
      <c r="CC58" s="70">
        <v>0</v>
      </c>
      <c r="CD58" s="70">
        <v>0</v>
      </c>
    </row>
    <row r="59" spans="1:82">
      <c r="A59" s="70" t="s">
        <v>1800</v>
      </c>
      <c r="B59" s="70">
        <v>468</v>
      </c>
      <c r="C59" s="70">
        <v>9</v>
      </c>
      <c r="D59" s="70">
        <v>28</v>
      </c>
      <c r="E59" s="70">
        <v>2012</v>
      </c>
      <c r="F59" s="70" t="s">
        <v>179</v>
      </c>
      <c r="G59" s="70" t="s">
        <v>1791</v>
      </c>
      <c r="H59" s="70" t="s">
        <v>1792</v>
      </c>
      <c r="I59" s="148"/>
      <c r="J59" s="71">
        <v>113.92418572909</v>
      </c>
      <c r="K59" s="71">
        <v>7.1490294581164084</v>
      </c>
      <c r="L59" s="71">
        <v>12.181439506306431</v>
      </c>
      <c r="M59" s="71">
        <v>260.45931133533168</v>
      </c>
      <c r="N59" s="71">
        <v>294.48299669248871</v>
      </c>
      <c r="O59" s="71">
        <v>149.89786522158624</v>
      </c>
      <c r="P59" s="71">
        <v>45.361818468819067</v>
      </c>
      <c r="Q59" s="71">
        <v>17.839034277523002</v>
      </c>
      <c r="R59" s="71">
        <v>0</v>
      </c>
      <c r="S59" s="71">
        <v>22.589691284000001</v>
      </c>
      <c r="T59" s="72"/>
      <c r="U59" s="71">
        <v>5001828</v>
      </c>
      <c r="V59" s="71">
        <v>3290</v>
      </c>
      <c r="W59" s="71">
        <v>274</v>
      </c>
      <c r="X59" s="71">
        <v>52102</v>
      </c>
      <c r="Y59" s="71">
        <v>100174</v>
      </c>
      <c r="Z59" s="71">
        <v>78400</v>
      </c>
      <c r="AA59" s="71">
        <v>9115</v>
      </c>
      <c r="AB59" s="71">
        <v>233967</v>
      </c>
      <c r="AC59" s="71">
        <v>0</v>
      </c>
      <c r="AD59" s="71">
        <v>22.589691284000001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22.913</v>
      </c>
      <c r="BK59" s="71">
        <v>0</v>
      </c>
      <c r="BL59" s="71">
        <v>54.923999999999999</v>
      </c>
      <c r="BM59" s="71">
        <v>0</v>
      </c>
      <c r="BN59" s="72"/>
      <c r="BO59" s="71">
        <v>0</v>
      </c>
      <c r="BP59" s="71">
        <v>0</v>
      </c>
      <c r="BQ59" s="71">
        <v>5</v>
      </c>
      <c r="BR59" s="71">
        <v>0</v>
      </c>
      <c r="BS59" s="71">
        <v>6</v>
      </c>
      <c r="BT59" s="71">
        <v>0</v>
      </c>
      <c r="BU59"/>
      <c r="BV59" s="70">
        <v>43.832999999999998</v>
      </c>
      <c r="BW59" s="70">
        <v>0</v>
      </c>
      <c r="BX59" s="70">
        <v>34.003999999999998</v>
      </c>
      <c r="BY59" s="70">
        <v>0</v>
      </c>
      <c r="BZ59" s="70">
        <v>0</v>
      </c>
      <c r="CA59" s="70">
        <v>0</v>
      </c>
      <c r="CB59" s="70">
        <v>0</v>
      </c>
      <c r="CC59" s="70">
        <v>0</v>
      </c>
      <c r="CD59" s="70">
        <v>0</v>
      </c>
    </row>
    <row r="60" spans="1:82">
      <c r="A60" s="70" t="s">
        <v>1801</v>
      </c>
      <c r="B60" s="70">
        <v>469</v>
      </c>
      <c r="C60" s="70">
        <v>10</v>
      </c>
      <c r="D60" s="70">
        <v>28</v>
      </c>
      <c r="E60" s="70">
        <v>2013</v>
      </c>
      <c r="F60" s="70" t="s">
        <v>180</v>
      </c>
      <c r="G60" s="70" t="s">
        <v>1791</v>
      </c>
      <c r="H60" s="70" t="s">
        <v>1792</v>
      </c>
      <c r="I60" s="148"/>
      <c r="J60" s="71">
        <v>124.61731169118281</v>
      </c>
      <c r="K60" s="71">
        <v>6.1175386569998267</v>
      </c>
      <c r="L60" s="71">
        <v>12.166921117318349</v>
      </c>
      <c r="M60" s="71">
        <v>254.59267195001749</v>
      </c>
      <c r="N60" s="71">
        <v>319.39450490312561</v>
      </c>
      <c r="O60" s="71">
        <v>145.11833379630744</v>
      </c>
      <c r="P60" s="71">
        <v>45.762528870087834</v>
      </c>
      <c r="Q60" s="71">
        <v>18.1234780679337</v>
      </c>
      <c r="R60" s="71">
        <v>0</v>
      </c>
      <c r="S60" s="71">
        <v>23.813441793239999</v>
      </c>
      <c r="T60" s="72"/>
      <c r="U60" s="71">
        <v>5095627</v>
      </c>
      <c r="V60" s="71">
        <v>3290</v>
      </c>
      <c r="W60" s="71">
        <v>274</v>
      </c>
      <c r="X60" s="71">
        <v>52102</v>
      </c>
      <c r="Y60" s="71">
        <v>100558</v>
      </c>
      <c r="Z60" s="71">
        <v>79289</v>
      </c>
      <c r="AA60" s="71">
        <v>9161</v>
      </c>
      <c r="AB60" s="71">
        <v>234290</v>
      </c>
      <c r="AC60" s="71">
        <v>0</v>
      </c>
      <c r="AD60" s="71">
        <v>23.813441793239999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23.92</v>
      </c>
      <c r="BK60" s="71">
        <v>0</v>
      </c>
      <c r="BL60" s="71">
        <v>55.333999999999996</v>
      </c>
      <c r="BM60" s="71">
        <v>0</v>
      </c>
      <c r="BN60" s="72"/>
      <c r="BO60" s="71">
        <v>0</v>
      </c>
      <c r="BP60" s="71">
        <v>0</v>
      </c>
      <c r="BQ60" s="71">
        <v>5</v>
      </c>
      <c r="BR60" s="71">
        <v>0</v>
      </c>
      <c r="BS60" s="71">
        <v>6</v>
      </c>
      <c r="BT60" s="71">
        <v>0</v>
      </c>
      <c r="BU60"/>
      <c r="BV60" s="70">
        <v>46.088000000000001</v>
      </c>
      <c r="BW60" s="70">
        <v>0</v>
      </c>
      <c r="BX60" s="70">
        <v>33.165999999999997</v>
      </c>
      <c r="BY60" s="70">
        <v>0</v>
      </c>
      <c r="BZ60" s="70">
        <v>0</v>
      </c>
      <c r="CA60" s="70">
        <v>0</v>
      </c>
      <c r="CB60" s="70">
        <v>0</v>
      </c>
      <c r="CC60" s="70">
        <v>0</v>
      </c>
      <c r="CD60" s="70">
        <v>0</v>
      </c>
    </row>
    <row r="61" spans="1:82">
      <c r="A61" s="70" t="s">
        <v>1802</v>
      </c>
      <c r="B61" s="70">
        <v>470</v>
      </c>
      <c r="C61" s="70">
        <v>11</v>
      </c>
      <c r="D61" s="70">
        <v>28</v>
      </c>
      <c r="E61" s="70">
        <v>2014</v>
      </c>
      <c r="F61" s="70" t="s">
        <v>181</v>
      </c>
      <c r="G61" s="70" t="s">
        <v>1791</v>
      </c>
      <c r="H61" s="70" t="s">
        <v>1792</v>
      </c>
      <c r="I61" s="148"/>
      <c r="J61" s="71">
        <v>110.1162469736968</v>
      </c>
      <c r="K61" s="71">
        <v>6.5239727834262009</v>
      </c>
      <c r="L61" s="71">
        <v>6.0823640897723088</v>
      </c>
      <c r="M61" s="71">
        <v>276.18727781102029</v>
      </c>
      <c r="N61" s="71">
        <v>287.21120604762359</v>
      </c>
      <c r="O61" s="71">
        <v>138.43324537016395</v>
      </c>
      <c r="P61" s="71">
        <v>46.281589933168839</v>
      </c>
      <c r="Q61" s="71">
        <v>17.367097314383901</v>
      </c>
      <c r="R61" s="71">
        <v>0</v>
      </c>
      <c r="S61" s="71">
        <v>21.81213970752</v>
      </c>
      <c r="T61" s="72"/>
      <c r="U61" s="71">
        <v>4864791</v>
      </c>
      <c r="V61" s="71">
        <v>2867</v>
      </c>
      <c r="W61" s="71">
        <v>132</v>
      </c>
      <c r="X61" s="71">
        <v>52423</v>
      </c>
      <c r="Y61" s="71">
        <v>101087</v>
      </c>
      <c r="Z61" s="71">
        <v>79662</v>
      </c>
      <c r="AA61" s="71">
        <v>9217</v>
      </c>
      <c r="AB61" s="71">
        <v>234003</v>
      </c>
      <c r="AC61" s="71">
        <v>0</v>
      </c>
      <c r="AD61" s="71">
        <v>21.81213970752</v>
      </c>
      <c r="AE61" s="72"/>
      <c r="AF61" s="71"/>
      <c r="AG61" s="71"/>
      <c r="AH61" s="71"/>
      <c r="AI61" s="71"/>
      <c r="AJ61" s="71"/>
      <c r="AK61" s="71"/>
      <c r="AL61" s="71"/>
      <c r="AM61" s="71"/>
      <c r="AN61" s="71"/>
      <c r="AO61" s="71"/>
      <c r="AP61" s="71"/>
      <c r="AQ61" s="72"/>
      <c r="AR61" s="71">
        <v>2971</v>
      </c>
      <c r="AS61" s="71">
        <v>218</v>
      </c>
      <c r="AT61" s="71">
        <v>0</v>
      </c>
      <c r="AU61" s="71">
        <v>0</v>
      </c>
      <c r="AV61" s="71">
        <v>0</v>
      </c>
      <c r="AW61" s="71">
        <v>0</v>
      </c>
      <c r="AX61" s="71"/>
      <c r="AY61" s="72"/>
      <c r="AZ61" s="71">
        <v>11092.9</v>
      </c>
      <c r="BA61" s="71">
        <v>4056.3</v>
      </c>
      <c r="BB61" s="71">
        <v>0</v>
      </c>
      <c r="BC61" s="71">
        <v>0</v>
      </c>
      <c r="BD61" s="71">
        <v>0</v>
      </c>
      <c r="BE61" s="71">
        <v>0</v>
      </c>
      <c r="BF61" s="71"/>
      <c r="BG61" s="72"/>
      <c r="BH61" s="71">
        <v>0</v>
      </c>
      <c r="BI61" s="71">
        <v>0</v>
      </c>
      <c r="BJ61" s="71">
        <v>24.324000000000002</v>
      </c>
      <c r="BK61" s="71">
        <v>0</v>
      </c>
      <c r="BL61" s="71">
        <v>55.017000000000003</v>
      </c>
      <c r="BM61" s="71">
        <v>0</v>
      </c>
      <c r="BN61" s="72"/>
      <c r="BO61" s="71">
        <v>0</v>
      </c>
      <c r="BP61" s="71">
        <v>0</v>
      </c>
      <c r="BQ61" s="71">
        <v>5</v>
      </c>
      <c r="BR61" s="71">
        <v>0</v>
      </c>
      <c r="BS61" s="71">
        <v>5</v>
      </c>
      <c r="BT61" s="71">
        <v>0</v>
      </c>
      <c r="BU61"/>
      <c r="BV61" s="70">
        <v>43.344999999999999</v>
      </c>
      <c r="BW61" s="70">
        <v>0</v>
      </c>
      <c r="BX61" s="70">
        <v>35.996000000000002</v>
      </c>
      <c r="BY61" s="70">
        <v>0</v>
      </c>
      <c r="BZ61" s="70">
        <v>0</v>
      </c>
      <c r="CA61" s="70">
        <v>0</v>
      </c>
      <c r="CB61" s="70">
        <v>0</v>
      </c>
      <c r="CC61" s="70">
        <v>0</v>
      </c>
      <c r="CD61" s="70">
        <v>0</v>
      </c>
    </row>
    <row r="62" spans="1:82">
      <c r="A62" s="70" t="s">
        <v>1803</v>
      </c>
      <c r="B62" s="70">
        <v>471</v>
      </c>
      <c r="C62" s="70">
        <v>12</v>
      </c>
      <c r="D62" s="70">
        <v>28</v>
      </c>
      <c r="E62" s="70">
        <v>2015</v>
      </c>
      <c r="F62" s="70" t="s">
        <v>182</v>
      </c>
      <c r="G62" s="70" t="s">
        <v>1791</v>
      </c>
      <c r="H62" s="70" t="s">
        <v>1792</v>
      </c>
      <c r="I62" s="148"/>
      <c r="J62" s="71">
        <v>100.6055243616981</v>
      </c>
      <c r="K62" s="71">
        <v>6.2807993743724104</v>
      </c>
      <c r="L62" s="71">
        <v>7.1214714878920544</v>
      </c>
      <c r="M62" s="71">
        <v>256.35030734518409</v>
      </c>
      <c r="N62" s="71">
        <v>264.00513510521512</v>
      </c>
      <c r="O62" s="71">
        <v>137.77977650096113</v>
      </c>
      <c r="P62" s="71">
        <v>45.765372511516496</v>
      </c>
      <c r="Q62" s="71">
        <v>16.998290165128399</v>
      </c>
      <c r="R62" s="71">
        <v>0</v>
      </c>
      <c r="S62" s="71">
        <v>23.017029725800001</v>
      </c>
      <c r="T62" s="72"/>
      <c r="U62" s="71">
        <v>4760994</v>
      </c>
      <c r="V62" s="71">
        <v>2867</v>
      </c>
      <c r="W62" s="71">
        <v>132</v>
      </c>
      <c r="X62" s="71">
        <v>52423</v>
      </c>
      <c r="Y62" s="71">
        <v>101789</v>
      </c>
      <c r="Z62" s="71">
        <v>80049</v>
      </c>
      <c r="AA62" s="71">
        <v>9107</v>
      </c>
      <c r="AB62" s="71">
        <v>233962</v>
      </c>
      <c r="AC62" s="71">
        <v>0</v>
      </c>
      <c r="AD62" s="71">
        <v>23.017029725800001</v>
      </c>
      <c r="AE62" s="72"/>
      <c r="AF62" s="71">
        <v>40027887.232071839</v>
      </c>
      <c r="AG62" s="71">
        <v>4984128.4935473166</v>
      </c>
      <c r="AH62" s="71">
        <v>1371434.4111746</v>
      </c>
      <c r="AI62" s="71">
        <v>350272958.86408043</v>
      </c>
      <c r="AJ62" s="71">
        <v>381524547.18442571</v>
      </c>
      <c r="AK62" s="71">
        <v>0</v>
      </c>
      <c r="AL62" s="71">
        <v>0</v>
      </c>
      <c r="AM62" s="71">
        <v>32063510.666322429</v>
      </c>
      <c r="AN62" s="71">
        <v>0</v>
      </c>
      <c r="AO62" s="71">
        <v>0</v>
      </c>
      <c r="AP62" s="71">
        <v>810244466.85162234</v>
      </c>
      <c r="AQ62" s="72"/>
      <c r="AR62" s="71">
        <v>3239</v>
      </c>
      <c r="AS62" s="71">
        <v>277</v>
      </c>
      <c r="AT62" s="71">
        <v>0</v>
      </c>
      <c r="AU62" s="71">
        <v>0</v>
      </c>
      <c r="AV62" s="71">
        <v>0</v>
      </c>
      <c r="AW62" s="71">
        <v>0</v>
      </c>
      <c r="AX62" s="71"/>
      <c r="AY62" s="72"/>
      <c r="AZ62" s="71">
        <v>12233.6</v>
      </c>
      <c r="BA62" s="71">
        <v>4907.2999999999993</v>
      </c>
      <c r="BB62" s="71">
        <v>0</v>
      </c>
      <c r="BC62" s="71">
        <v>0</v>
      </c>
      <c r="BD62" s="71">
        <v>0</v>
      </c>
      <c r="BE62" s="71">
        <v>0</v>
      </c>
      <c r="BF62" s="71"/>
      <c r="BG62" s="72"/>
      <c r="BH62" s="71">
        <v>0</v>
      </c>
      <c r="BI62" s="71">
        <v>0</v>
      </c>
      <c r="BJ62" s="71">
        <v>23.902000000000001</v>
      </c>
      <c r="BK62" s="71">
        <v>0</v>
      </c>
      <c r="BL62" s="71">
        <v>53.491</v>
      </c>
      <c r="BM62" s="71">
        <v>0</v>
      </c>
      <c r="BN62" s="72"/>
      <c r="BO62" s="71">
        <v>0</v>
      </c>
      <c r="BP62" s="71">
        <v>0</v>
      </c>
      <c r="BQ62" s="71">
        <v>5</v>
      </c>
      <c r="BR62" s="71">
        <v>0</v>
      </c>
      <c r="BS62" s="71">
        <v>5</v>
      </c>
      <c r="BT62" s="71">
        <v>0</v>
      </c>
      <c r="BU62"/>
      <c r="BV62" s="70">
        <v>42.366</v>
      </c>
      <c r="BW62" s="70">
        <v>0</v>
      </c>
      <c r="BX62" s="70">
        <v>35.027000000000001</v>
      </c>
      <c r="BY62" s="70">
        <v>0</v>
      </c>
      <c r="BZ62" s="70">
        <v>0</v>
      </c>
      <c r="CA62" s="70">
        <v>0</v>
      </c>
      <c r="CB62" s="70">
        <v>0</v>
      </c>
      <c r="CC62" s="70">
        <v>0</v>
      </c>
      <c r="CD62" s="70">
        <v>0</v>
      </c>
    </row>
    <row r="63" spans="1:82">
      <c r="A63" s="70" t="s">
        <v>1804</v>
      </c>
      <c r="B63" s="70">
        <v>472</v>
      </c>
      <c r="C63" s="70">
        <v>13</v>
      </c>
      <c r="D63" s="70">
        <v>28</v>
      </c>
      <c r="E63" s="70">
        <v>2016</v>
      </c>
      <c r="F63" s="70" t="s">
        <v>155</v>
      </c>
      <c r="G63" s="70" t="s">
        <v>1791</v>
      </c>
      <c r="H63" s="70" t="s">
        <v>1792</v>
      </c>
      <c r="I63" s="148"/>
      <c r="J63" s="71">
        <v>109.67822521870522</v>
      </c>
      <c r="K63" s="71">
        <v>5.9729389734221057</v>
      </c>
      <c r="L63" s="71">
        <v>7.0259894822923208</v>
      </c>
      <c r="M63" s="71">
        <v>231.45307224529341</v>
      </c>
      <c r="N63" s="71">
        <v>244.11319794525849</v>
      </c>
      <c r="O63" s="71">
        <v>136.78506677154786</v>
      </c>
      <c r="P63" s="71">
        <v>45.132668045490014</v>
      </c>
      <c r="Q63" s="71">
        <v>16.55254509492573</v>
      </c>
      <c r="R63" s="71">
        <v>0</v>
      </c>
      <c r="S63" s="71">
        <v>22.647625500500002</v>
      </c>
      <c r="T63" s="72"/>
      <c r="U63" s="71">
        <v>5200588</v>
      </c>
      <c r="V63" s="71">
        <v>2867</v>
      </c>
      <c r="W63" s="71">
        <v>132</v>
      </c>
      <c r="X63" s="71">
        <v>52423</v>
      </c>
      <c r="Y63" s="71">
        <v>102828</v>
      </c>
      <c r="Z63" s="71">
        <v>80448</v>
      </c>
      <c r="AA63" s="71">
        <v>9289</v>
      </c>
      <c r="AB63" s="71">
        <v>234349</v>
      </c>
      <c r="AC63" s="71">
        <v>0</v>
      </c>
      <c r="AD63" s="71">
        <v>22.647625500499998</v>
      </c>
      <c r="AE63" s="72"/>
      <c r="AF63" s="71">
        <v>43602612.796716169</v>
      </c>
      <c r="AG63" s="71">
        <v>4502666.546847376</v>
      </c>
      <c r="AH63" s="71">
        <v>988684.74191159767</v>
      </c>
      <c r="AI63" s="71">
        <v>347638273.44119853</v>
      </c>
      <c r="AJ63" s="71">
        <v>334706991.48992151</v>
      </c>
      <c r="AK63" s="71">
        <v>0</v>
      </c>
      <c r="AL63" s="71">
        <v>0</v>
      </c>
      <c r="AM63" s="71">
        <v>32141498.798995402</v>
      </c>
      <c r="AN63" s="71">
        <v>0</v>
      </c>
      <c r="AO63" s="71">
        <v>0</v>
      </c>
      <c r="AP63" s="71">
        <v>763580727.8155905</v>
      </c>
      <c r="AQ63" s="72"/>
      <c r="AR63" s="71">
        <v>3531</v>
      </c>
      <c r="AS63" s="71">
        <v>328</v>
      </c>
      <c r="AT63" s="71">
        <v>0</v>
      </c>
      <c r="AU63" s="71">
        <v>0</v>
      </c>
      <c r="AV63" s="71">
        <v>0</v>
      </c>
      <c r="AW63" s="71">
        <v>0</v>
      </c>
      <c r="AX63" s="71"/>
      <c r="AY63" s="72"/>
      <c r="AZ63" s="71">
        <v>13497.6</v>
      </c>
      <c r="BA63" s="71">
        <v>7037.2999999999993</v>
      </c>
      <c r="BB63" s="71">
        <v>0</v>
      </c>
      <c r="BC63" s="71">
        <v>0</v>
      </c>
      <c r="BD63" s="71">
        <v>0</v>
      </c>
      <c r="BE63" s="71">
        <v>0</v>
      </c>
      <c r="BF63" s="71"/>
      <c r="BG63" s="72"/>
      <c r="BH63" s="71">
        <v>0</v>
      </c>
      <c r="BI63" s="71">
        <v>0</v>
      </c>
      <c r="BJ63" s="71">
        <v>24.033000000000001</v>
      </c>
      <c r="BK63" s="71">
        <v>0</v>
      </c>
      <c r="BL63" s="71">
        <v>52.221000000000004</v>
      </c>
      <c r="BM63" s="71">
        <v>0</v>
      </c>
      <c r="BN63" s="72"/>
      <c r="BO63" s="71">
        <v>0</v>
      </c>
      <c r="BP63" s="71">
        <v>0</v>
      </c>
      <c r="BQ63" s="71">
        <v>5</v>
      </c>
      <c r="BR63" s="71">
        <v>0</v>
      </c>
      <c r="BS63" s="71">
        <v>5</v>
      </c>
      <c r="BT63" s="71">
        <v>0</v>
      </c>
      <c r="BU63"/>
      <c r="BV63" s="70">
        <v>41.834000000000003</v>
      </c>
      <c r="BW63" s="70">
        <v>0</v>
      </c>
      <c r="BX63" s="70">
        <v>34.42</v>
      </c>
      <c r="BY63" s="70">
        <v>0</v>
      </c>
      <c r="BZ63" s="70">
        <v>0</v>
      </c>
      <c r="CA63" s="70">
        <v>0</v>
      </c>
      <c r="CB63" s="70">
        <v>0</v>
      </c>
      <c r="CC63" s="70">
        <v>0</v>
      </c>
      <c r="CD63" s="70">
        <v>0</v>
      </c>
    </row>
    <row r="64" spans="1:82">
      <c r="A64" s="70" t="s">
        <v>1805</v>
      </c>
      <c r="B64" s="70">
        <v>473</v>
      </c>
      <c r="C64" s="70">
        <v>14</v>
      </c>
      <c r="D64" s="70">
        <v>28</v>
      </c>
      <c r="E64" s="70">
        <v>2017</v>
      </c>
      <c r="F64" s="70" t="s">
        <v>156</v>
      </c>
      <c r="G64" s="1064" t="s">
        <v>1791</v>
      </c>
      <c r="H64" s="70" t="s">
        <v>1792</v>
      </c>
      <c r="I64" s="148"/>
      <c r="J64" s="71">
        <v>114.61878233851306</v>
      </c>
      <c r="K64" s="71">
        <v>5.8820325186359836</v>
      </c>
      <c r="L64" s="71">
        <v>5.648273107025247</v>
      </c>
      <c r="M64" s="71">
        <v>201.59196795766027</v>
      </c>
      <c r="N64" s="71">
        <v>240.09732550069813</v>
      </c>
      <c r="O64" s="71">
        <v>135.55491605376642</v>
      </c>
      <c r="P64" s="71">
        <v>44.866080484377555</v>
      </c>
      <c r="Q64" s="71">
        <v>16.028058308424502</v>
      </c>
      <c r="R64" s="71">
        <v>0</v>
      </c>
      <c r="S64" s="71">
        <v>26.165824969199999</v>
      </c>
      <c r="T64" s="72"/>
      <c r="U64" s="71">
        <v>5791600</v>
      </c>
      <c r="V64" s="71">
        <v>2867</v>
      </c>
      <c r="W64" s="71">
        <v>132</v>
      </c>
      <c r="X64" s="71">
        <v>52423</v>
      </c>
      <c r="Y64" s="71">
        <v>103643</v>
      </c>
      <c r="Z64" s="71">
        <v>81047</v>
      </c>
      <c r="AA64" s="71">
        <v>9293</v>
      </c>
      <c r="AB64" s="71">
        <v>234662</v>
      </c>
      <c r="AC64" s="71">
        <v>0</v>
      </c>
      <c r="AD64" s="71">
        <v>26.165824969199999</v>
      </c>
      <c r="AE64" s="72"/>
      <c r="AF64" s="71">
        <v>47074547.61645928</v>
      </c>
      <c r="AG64" s="71">
        <v>4760661.4769784315</v>
      </c>
      <c r="AH64" s="71">
        <v>1091512.0793135071</v>
      </c>
      <c r="AI64" s="71">
        <v>351853092.23203021</v>
      </c>
      <c r="AJ64" s="71">
        <v>375664237.56550348</v>
      </c>
      <c r="AK64" s="71">
        <v>0</v>
      </c>
      <c r="AL64" s="71">
        <v>0</v>
      </c>
      <c r="AM64" s="71">
        <v>32234787.305050541</v>
      </c>
      <c r="AN64" s="71">
        <v>0</v>
      </c>
      <c r="AO64" s="71">
        <v>0</v>
      </c>
      <c r="AP64" s="71">
        <v>812678838.27533543</v>
      </c>
      <c r="AQ64" s="72"/>
      <c r="AR64" s="71">
        <v>3729</v>
      </c>
      <c r="AS64" s="71">
        <v>361</v>
      </c>
      <c r="AT64" s="71">
        <v>0</v>
      </c>
      <c r="AU64" s="71">
        <v>0</v>
      </c>
      <c r="AV64" s="71">
        <v>0</v>
      </c>
      <c r="AW64" s="71">
        <v>0</v>
      </c>
      <c r="AX64" s="71"/>
      <c r="AY64" s="72"/>
      <c r="AZ64" s="71">
        <v>14342.1</v>
      </c>
      <c r="BA64" s="71">
        <v>7469.0000000000009</v>
      </c>
      <c r="BB64" s="71">
        <v>0</v>
      </c>
      <c r="BC64" s="71">
        <v>0</v>
      </c>
      <c r="BD64" s="71">
        <v>0</v>
      </c>
      <c r="BE64" s="71">
        <v>0</v>
      </c>
      <c r="BF64" s="71"/>
      <c r="BG64" s="72"/>
      <c r="BH64" s="71">
        <v>0</v>
      </c>
      <c r="BI64" s="71">
        <v>0</v>
      </c>
      <c r="BJ64" s="71">
        <v>24.663</v>
      </c>
      <c r="BK64" s="71">
        <v>0</v>
      </c>
      <c r="BL64" s="71">
        <v>59.894000000000005</v>
      </c>
      <c r="BM64" s="71">
        <v>0</v>
      </c>
      <c r="BN64" s="72"/>
      <c r="BO64" s="71">
        <v>0</v>
      </c>
      <c r="BP64" s="71">
        <v>0</v>
      </c>
      <c r="BQ64" s="71">
        <v>5</v>
      </c>
      <c r="BR64" s="71">
        <v>0</v>
      </c>
      <c r="BS64" s="71">
        <v>5</v>
      </c>
      <c r="BT64" s="71">
        <v>0</v>
      </c>
      <c r="BU64"/>
      <c r="BV64" s="70">
        <v>43.32</v>
      </c>
      <c r="BW64" s="70">
        <v>0</v>
      </c>
      <c r="BX64" s="70">
        <v>41.237000000000002</v>
      </c>
      <c r="BY64" s="70">
        <v>0</v>
      </c>
      <c r="BZ64" s="70">
        <v>0</v>
      </c>
      <c r="CA64" s="70">
        <v>0</v>
      </c>
      <c r="CB64" s="70">
        <v>0</v>
      </c>
      <c r="CC64" s="70">
        <v>0</v>
      </c>
      <c r="CD64" s="70">
        <v>0</v>
      </c>
    </row>
    <row r="65" spans="1:82">
      <c r="A65" s="70" t="s">
        <v>1806</v>
      </c>
      <c r="B65" s="70">
        <v>474</v>
      </c>
      <c r="C65" s="70">
        <v>15</v>
      </c>
      <c r="D65" s="70">
        <v>28</v>
      </c>
      <c r="E65" s="70">
        <v>2018</v>
      </c>
      <c r="F65" s="70" t="s">
        <v>183</v>
      </c>
      <c r="G65" s="1064" t="s">
        <v>1791</v>
      </c>
      <c r="H65" s="70" t="s">
        <v>1792</v>
      </c>
      <c r="I65" s="148"/>
      <c r="J65" s="71">
        <v>143.98461621252517</v>
      </c>
      <c r="K65" s="71">
        <v>5.1276888479095399</v>
      </c>
      <c r="L65" s="71">
        <v>5.0981936271054549</v>
      </c>
      <c r="M65" s="71">
        <v>168.33460484380655</v>
      </c>
      <c r="N65" s="71">
        <v>197.2608269424943</v>
      </c>
      <c r="O65" s="71">
        <v>133.38723454690162</v>
      </c>
      <c r="P65" s="71">
        <v>44.902241271971029</v>
      </c>
      <c r="Q65" s="71">
        <v>14.844361605143</v>
      </c>
      <c r="R65" s="71">
        <v>0</v>
      </c>
      <c r="S65" s="71">
        <v>26.5033555748</v>
      </c>
      <c r="T65" s="72"/>
      <c r="U65" s="71">
        <v>8205585.0000000009</v>
      </c>
      <c r="V65" s="71">
        <v>2867</v>
      </c>
      <c r="W65" s="71">
        <v>132</v>
      </c>
      <c r="X65" s="71">
        <v>52423</v>
      </c>
      <c r="Y65" s="71">
        <v>104181</v>
      </c>
      <c r="Z65" s="71">
        <v>81278</v>
      </c>
      <c r="AA65" s="71">
        <v>9394</v>
      </c>
      <c r="AB65" s="71">
        <v>234209</v>
      </c>
      <c r="AC65" s="71">
        <v>0</v>
      </c>
      <c r="AD65" s="71">
        <v>26.5033555748</v>
      </c>
      <c r="AE65" s="72"/>
      <c r="AF65" s="71">
        <v>63976878.006773941</v>
      </c>
      <c r="AG65" s="71">
        <v>4107168.3339494839</v>
      </c>
      <c r="AH65" s="71">
        <v>1026822.327537007</v>
      </c>
      <c r="AI65" s="71">
        <v>327919128.4829424</v>
      </c>
      <c r="AJ65" s="71">
        <v>359360688.86828262</v>
      </c>
      <c r="AK65" s="71">
        <v>0</v>
      </c>
      <c r="AL65" s="71">
        <v>0</v>
      </c>
      <c r="AM65" s="71">
        <v>32239128.988664571</v>
      </c>
      <c r="AN65" s="71">
        <v>0</v>
      </c>
      <c r="AO65" s="71">
        <v>0</v>
      </c>
      <c r="AP65" s="71">
        <v>788629815.0081501</v>
      </c>
      <c r="AQ65" s="72"/>
      <c r="AR65" s="71">
        <v>3974</v>
      </c>
      <c r="AS65" s="71">
        <v>394</v>
      </c>
      <c r="AT65" s="71">
        <v>0</v>
      </c>
      <c r="AU65" s="71">
        <v>0</v>
      </c>
      <c r="AV65" s="71">
        <v>0</v>
      </c>
      <c r="AW65" s="71">
        <v>0</v>
      </c>
      <c r="AX65" s="71"/>
      <c r="AY65" s="72"/>
      <c r="AZ65" s="71">
        <v>15372.7</v>
      </c>
      <c r="BA65" s="71">
        <v>7975.4</v>
      </c>
      <c r="BB65" s="71">
        <v>0</v>
      </c>
      <c r="BC65" s="71">
        <v>0</v>
      </c>
      <c r="BD65" s="71">
        <v>0</v>
      </c>
      <c r="BE65" s="71">
        <v>0</v>
      </c>
      <c r="BF65" s="71"/>
      <c r="BG65" s="72"/>
      <c r="BH65" s="71">
        <v>0</v>
      </c>
      <c r="BI65" s="71">
        <v>0</v>
      </c>
      <c r="BJ65" s="71">
        <v>32.593000000000004</v>
      </c>
      <c r="BK65" s="71">
        <v>0</v>
      </c>
      <c r="BL65" s="71">
        <v>60.615000000000002</v>
      </c>
      <c r="BM65" s="71">
        <v>0</v>
      </c>
      <c r="BN65" s="72"/>
      <c r="BO65" s="71">
        <v>0</v>
      </c>
      <c r="BP65" s="71">
        <v>0</v>
      </c>
      <c r="BQ65" s="71">
        <v>6</v>
      </c>
      <c r="BR65" s="71">
        <v>0</v>
      </c>
      <c r="BS65" s="71">
        <v>5</v>
      </c>
      <c r="BT65" s="71">
        <v>0</v>
      </c>
      <c r="BU65"/>
      <c r="BV65" s="70">
        <v>49.677</v>
      </c>
      <c r="BW65" s="70">
        <v>0</v>
      </c>
      <c r="BX65" s="70">
        <v>43.530999999999999</v>
      </c>
      <c r="BY65" s="70">
        <v>0</v>
      </c>
      <c r="BZ65" s="70">
        <v>0</v>
      </c>
      <c r="CA65" s="70">
        <v>0</v>
      </c>
      <c r="CB65" s="70">
        <v>0</v>
      </c>
      <c r="CC65" s="70">
        <v>0</v>
      </c>
      <c r="CD65" s="70">
        <v>0</v>
      </c>
    </row>
    <row r="66" spans="1:82">
      <c r="A66" s="70" t="s">
        <v>1807</v>
      </c>
      <c r="B66" s="70">
        <v>474</v>
      </c>
      <c r="C66" s="70">
        <v>16</v>
      </c>
      <c r="D66" s="70">
        <v>28</v>
      </c>
      <c r="E66" s="70">
        <v>2019</v>
      </c>
      <c r="F66" s="70" t="s">
        <v>158</v>
      </c>
      <c r="G66" s="70" t="s">
        <v>1791</v>
      </c>
      <c r="H66" s="70" t="s">
        <v>1792</v>
      </c>
      <c r="I66" s="148"/>
      <c r="J66" s="71">
        <v>129.44383304758472</v>
      </c>
      <c r="K66" s="71">
        <v>4.7838818349814778</v>
      </c>
      <c r="L66" s="71">
        <v>5.1430897723299243</v>
      </c>
      <c r="M66" s="71">
        <v>162.62762242143211</v>
      </c>
      <c r="N66" s="71">
        <v>207.44704781498243</v>
      </c>
      <c r="O66" s="71">
        <v>129.90462382843955</v>
      </c>
      <c r="P66" s="71">
        <v>44.759279096048907</v>
      </c>
      <c r="Q66" s="71">
        <v>14.4429066229499</v>
      </c>
      <c r="R66" s="71">
        <v>0</v>
      </c>
      <c r="S66" s="71">
        <v>25.453759990750001</v>
      </c>
      <c r="T66" s="72"/>
      <c r="U66" s="71">
        <v>7724867</v>
      </c>
      <c r="V66" s="71">
        <v>2867</v>
      </c>
      <c r="W66" s="71">
        <v>132</v>
      </c>
      <c r="X66" s="71">
        <v>52423</v>
      </c>
      <c r="Y66" s="71">
        <v>105133</v>
      </c>
      <c r="Z66" s="71">
        <v>81329</v>
      </c>
      <c r="AA66" s="71">
        <v>9294</v>
      </c>
      <c r="AB66" s="71">
        <v>234044</v>
      </c>
      <c r="AC66" s="71">
        <v>0</v>
      </c>
      <c r="AD66" s="71">
        <v>25.453759990750001</v>
      </c>
      <c r="AE66" s="72"/>
      <c r="AF66" s="71">
        <v>57080233.997421511</v>
      </c>
      <c r="AG66" s="71">
        <v>4141474.3522651172</v>
      </c>
      <c r="AH66" s="71">
        <v>1099060.133758768</v>
      </c>
      <c r="AI66" s="71">
        <v>334254183.29769111</v>
      </c>
      <c r="AJ66" s="71">
        <v>388937321.7699672</v>
      </c>
      <c r="AK66" s="71">
        <v>0</v>
      </c>
      <c r="AL66" s="71">
        <v>0</v>
      </c>
      <c r="AM66" s="71">
        <v>31875030.917711306</v>
      </c>
      <c r="AN66" s="71">
        <v>0</v>
      </c>
      <c r="AO66" s="71">
        <v>0</v>
      </c>
      <c r="AP66" s="71">
        <v>817387304.46881497</v>
      </c>
      <c r="AQ66" s="72"/>
      <c r="AR66" s="71">
        <v>4196</v>
      </c>
      <c r="AS66" s="71">
        <v>415</v>
      </c>
      <c r="AT66" s="71">
        <v>0</v>
      </c>
      <c r="AU66" s="71">
        <v>0</v>
      </c>
      <c r="AV66" s="71">
        <v>0</v>
      </c>
      <c r="AW66" s="71">
        <v>0</v>
      </c>
      <c r="AX66" s="71"/>
      <c r="AY66" s="72"/>
      <c r="AZ66" s="71">
        <v>16403.7</v>
      </c>
      <c r="BA66" s="71">
        <v>8342.8999999999978</v>
      </c>
      <c r="BB66" s="71">
        <v>0</v>
      </c>
      <c r="BC66" s="71">
        <v>0</v>
      </c>
      <c r="BD66" s="71">
        <v>0</v>
      </c>
      <c r="BE66" s="71">
        <v>0</v>
      </c>
      <c r="BF66" s="71"/>
      <c r="BG66" s="72"/>
      <c r="BH66" s="71">
        <v>0</v>
      </c>
      <c r="BI66" s="71">
        <v>0</v>
      </c>
      <c r="BJ66" s="71">
        <v>29.864000000000001</v>
      </c>
      <c r="BK66" s="71">
        <v>0</v>
      </c>
      <c r="BL66" s="71">
        <v>53.915999999999997</v>
      </c>
      <c r="BM66" s="71">
        <v>0</v>
      </c>
      <c r="BN66" s="72"/>
      <c r="BO66" s="71">
        <v>0</v>
      </c>
      <c r="BP66" s="71">
        <v>0</v>
      </c>
      <c r="BQ66" s="71">
        <v>6</v>
      </c>
      <c r="BR66" s="71">
        <v>0</v>
      </c>
      <c r="BS66" s="71">
        <v>5</v>
      </c>
      <c r="BT66" s="71">
        <v>0</v>
      </c>
      <c r="BU66"/>
      <c r="BV66" s="70">
        <v>44.511000000000003</v>
      </c>
      <c r="BW66" s="70">
        <v>0</v>
      </c>
      <c r="BX66" s="70">
        <v>39.268999999999998</v>
      </c>
      <c r="BY66" s="70">
        <v>0</v>
      </c>
      <c r="BZ66" s="70">
        <v>0</v>
      </c>
      <c r="CA66" s="70">
        <v>0</v>
      </c>
      <c r="CB66" s="70">
        <v>0</v>
      </c>
      <c r="CC66" s="70">
        <v>0</v>
      </c>
      <c r="CD66" s="70">
        <v>0</v>
      </c>
    </row>
    <row r="67" spans="1:82">
      <c r="A67" s="70" t="s">
        <v>1808</v>
      </c>
      <c r="B67" s="70">
        <v>474</v>
      </c>
      <c r="C67" s="70">
        <v>17</v>
      </c>
      <c r="D67" s="70">
        <v>28</v>
      </c>
      <c r="E67" s="70">
        <v>2020</v>
      </c>
      <c r="F67" s="70" t="s">
        <v>159</v>
      </c>
      <c r="G67" s="70" t="s">
        <v>1791</v>
      </c>
      <c r="H67" s="70" t="s">
        <v>1792</v>
      </c>
      <c r="I67" s="148"/>
      <c r="J67" s="71">
        <v>117.32892314757041</v>
      </c>
      <c r="K67" s="71">
        <v>5.2529190183597212</v>
      </c>
      <c r="L67" s="71">
        <v>6.789391416513018</v>
      </c>
      <c r="M67" s="71">
        <v>160.19539129243097</v>
      </c>
      <c r="N67" s="71">
        <v>207.39686928614358</v>
      </c>
      <c r="O67" s="71">
        <v>114.45016120329321</v>
      </c>
      <c r="P67" s="71">
        <v>42.187764467191947</v>
      </c>
      <c r="Q67" s="71">
        <v>13.7672699529243</v>
      </c>
      <c r="R67" s="71">
        <v>0</v>
      </c>
      <c r="S67" s="71">
        <v>22.460094785999999</v>
      </c>
      <c r="T67" s="72"/>
      <c r="U67" s="71">
        <v>6796475</v>
      </c>
      <c r="V67" s="71">
        <v>2786</v>
      </c>
      <c r="W67" s="71">
        <v>222</v>
      </c>
      <c r="X67" s="71">
        <v>52360</v>
      </c>
      <c r="Y67" s="71">
        <v>105840</v>
      </c>
      <c r="Z67" s="71">
        <v>81783</v>
      </c>
      <c r="AA67" s="71">
        <v>9311</v>
      </c>
      <c r="AB67" s="71">
        <v>233499</v>
      </c>
      <c r="AC67" s="71">
        <v>0</v>
      </c>
      <c r="AD67" s="71">
        <v>22.460094785999999</v>
      </c>
      <c r="AE67" s="72"/>
      <c r="AF67" s="71">
        <v>53535367.935840413</v>
      </c>
      <c r="AG67" s="71">
        <v>4119484.317737286</v>
      </c>
      <c r="AH67" s="71">
        <v>1483951.4441080547</v>
      </c>
      <c r="AI67" s="71">
        <v>313933719.12985235</v>
      </c>
      <c r="AJ67" s="71">
        <v>386459206.67022049</v>
      </c>
      <c r="AK67" s="71"/>
      <c r="AL67" s="71"/>
      <c r="AM67" s="71">
        <v>30474213.727997936</v>
      </c>
      <c r="AN67" s="71"/>
      <c r="AO67" s="71"/>
      <c r="AP67" s="71">
        <v>790005943.22575653</v>
      </c>
      <c r="AQ67" s="72"/>
      <c r="AR67" s="71">
        <v>4497</v>
      </c>
      <c r="AS67" s="71">
        <v>421</v>
      </c>
      <c r="AT67" s="71">
        <v>0</v>
      </c>
      <c r="AU67" s="71">
        <v>0</v>
      </c>
      <c r="AV67" s="71">
        <v>0</v>
      </c>
      <c r="AW67" s="71">
        <v>0</v>
      </c>
      <c r="AX67" s="71"/>
      <c r="AY67" s="72"/>
      <c r="AZ67" s="71">
        <v>17866.29999999997</v>
      </c>
      <c r="BA67" s="71">
        <v>8468.7999999999975</v>
      </c>
      <c r="BB67" s="71">
        <v>0</v>
      </c>
      <c r="BC67" s="71">
        <v>0</v>
      </c>
      <c r="BD67" s="71">
        <v>0</v>
      </c>
      <c r="BE67" s="71">
        <v>0</v>
      </c>
      <c r="BF67" s="71"/>
      <c r="BG67" s="72"/>
      <c r="BH67" s="71">
        <v>0</v>
      </c>
      <c r="BI67" s="71">
        <v>0</v>
      </c>
      <c r="BJ67" s="71">
        <v>24.356000000000002</v>
      </c>
      <c r="BK67" s="71">
        <v>0</v>
      </c>
      <c r="BL67" s="71">
        <v>43.064</v>
      </c>
      <c r="BM67" s="71">
        <v>0</v>
      </c>
      <c r="BN67" s="72"/>
      <c r="BO67" s="71">
        <v>0</v>
      </c>
      <c r="BP67" s="71">
        <v>0</v>
      </c>
      <c r="BQ67" s="71">
        <v>5</v>
      </c>
      <c r="BR67" s="71">
        <v>0</v>
      </c>
      <c r="BS67" s="71">
        <v>5</v>
      </c>
      <c r="BT67" s="71">
        <v>0</v>
      </c>
      <c r="BU67"/>
      <c r="BV67" s="70">
        <v>34.277000000000001</v>
      </c>
      <c r="BW67" s="70">
        <v>0</v>
      </c>
      <c r="BX67" s="70">
        <v>33.143000000000001</v>
      </c>
      <c r="BY67" s="70">
        <v>0</v>
      </c>
      <c r="BZ67" s="70">
        <v>0</v>
      </c>
      <c r="CA67" s="70">
        <v>0</v>
      </c>
      <c r="CB67" s="70">
        <v>0</v>
      </c>
      <c r="CC67" s="70">
        <v>0</v>
      </c>
      <c r="CD67" s="70">
        <v>0</v>
      </c>
    </row>
    <row r="68" spans="1:82">
      <c r="A68" s="70" t="s">
        <v>1809</v>
      </c>
      <c r="B68" s="70">
        <v>474</v>
      </c>
      <c r="C68" s="70">
        <v>18</v>
      </c>
      <c r="D68" s="70">
        <v>28</v>
      </c>
      <c r="E68" s="70">
        <v>2021</v>
      </c>
      <c r="F68" s="70" t="s">
        <v>160</v>
      </c>
      <c r="G68" s="70" t="s">
        <v>1791</v>
      </c>
      <c r="H68" s="70" t="s">
        <v>1792</v>
      </c>
      <c r="I68" s="148"/>
      <c r="J68" s="71">
        <v>120.96017495167979</v>
      </c>
      <c r="K68" s="71">
        <v>5.3646466445754548</v>
      </c>
      <c r="L68" s="71">
        <v>7.1000625810066644</v>
      </c>
      <c r="M68" s="71">
        <v>151.20206253843355</v>
      </c>
      <c r="N68" s="71">
        <v>190.7957166303307</v>
      </c>
      <c r="O68" s="71">
        <v>111.49805359832804</v>
      </c>
      <c r="P68" s="71">
        <v>43.733892394122236</v>
      </c>
      <c r="Q68" s="71">
        <v>13.5557931115701</v>
      </c>
      <c r="R68" s="71">
        <v>0</v>
      </c>
      <c r="S68" s="71">
        <v>24.406791501520001</v>
      </c>
      <c r="T68" s="72"/>
      <c r="U68" s="71">
        <v>7476779</v>
      </c>
      <c r="V68" s="71">
        <v>2786</v>
      </c>
      <c r="W68" s="71">
        <v>222</v>
      </c>
      <c r="X68" s="71">
        <v>52360</v>
      </c>
      <c r="Y68" s="71">
        <v>106109</v>
      </c>
      <c r="Z68" s="71">
        <v>82036</v>
      </c>
      <c r="AA68" s="71">
        <v>9412</v>
      </c>
      <c r="AB68" s="71">
        <v>232171</v>
      </c>
      <c r="AC68" s="71">
        <v>0</v>
      </c>
      <c r="AD68" s="71">
        <v>24.406791501520001</v>
      </c>
      <c r="AE68" s="72"/>
      <c r="AF68" s="71">
        <v>55443308.444087155</v>
      </c>
      <c r="AG68" s="71">
        <v>4399209.3540156893</v>
      </c>
      <c r="AH68" s="71">
        <v>1500673.4844078713</v>
      </c>
      <c r="AI68" s="71">
        <v>340855519.68016076</v>
      </c>
      <c r="AJ68" s="71">
        <v>398250809.12451673</v>
      </c>
      <c r="AK68" s="71">
        <v>0</v>
      </c>
      <c r="AL68" s="71">
        <v>0</v>
      </c>
      <c r="AM68" s="71">
        <v>30475668.096225411</v>
      </c>
      <c r="AN68" s="71">
        <v>0</v>
      </c>
      <c r="AO68" s="71">
        <v>0</v>
      </c>
      <c r="AP68" s="71">
        <v>830925188.18341362</v>
      </c>
      <c r="AQ68" s="72"/>
      <c r="AR68" s="71">
        <v>4803</v>
      </c>
      <c r="AS68" s="71">
        <v>421</v>
      </c>
      <c r="AT68" s="71">
        <v>0</v>
      </c>
      <c r="AU68" s="71">
        <v>0</v>
      </c>
      <c r="AV68" s="71">
        <v>0</v>
      </c>
      <c r="AW68" s="71">
        <v>0</v>
      </c>
      <c r="AX68" s="71"/>
      <c r="AY68" s="72"/>
      <c r="AZ68" s="71">
        <v>19503.899999999961</v>
      </c>
      <c r="BA68" s="71">
        <v>8490.6999999999971</v>
      </c>
      <c r="BB68" s="71">
        <v>0</v>
      </c>
      <c r="BC68" s="71">
        <v>0</v>
      </c>
      <c r="BD68" s="71">
        <v>0</v>
      </c>
      <c r="BE68" s="71">
        <v>0</v>
      </c>
      <c r="BF68" s="71"/>
      <c r="BG68" s="72"/>
      <c r="BH68" s="71">
        <v>0</v>
      </c>
      <c r="BI68" s="71">
        <v>0</v>
      </c>
      <c r="BJ68" s="71">
        <v>29.465</v>
      </c>
      <c r="BK68" s="71">
        <v>0</v>
      </c>
      <c r="BL68" s="71">
        <v>44.75</v>
      </c>
      <c r="BM68" s="71">
        <v>0</v>
      </c>
      <c r="BN68" s="72"/>
      <c r="BO68" s="71">
        <v>0</v>
      </c>
      <c r="BP68" s="71">
        <v>0</v>
      </c>
      <c r="BQ68" s="71">
        <v>6</v>
      </c>
      <c r="BR68" s="71">
        <v>0</v>
      </c>
      <c r="BS68" s="71">
        <v>4</v>
      </c>
      <c r="BT68" s="71">
        <v>0</v>
      </c>
      <c r="BU68"/>
      <c r="BV68" s="70">
        <v>40.762</v>
      </c>
      <c r="BW68" s="70">
        <v>0</v>
      </c>
      <c r="BX68" s="70">
        <v>33.453000000000003</v>
      </c>
      <c r="BY68" s="70">
        <v>0</v>
      </c>
      <c r="BZ68" s="70">
        <v>0</v>
      </c>
      <c r="CA68" s="70">
        <v>0</v>
      </c>
      <c r="CB68" s="70">
        <v>0</v>
      </c>
      <c r="CC68" s="70">
        <v>0</v>
      </c>
      <c r="CD68" s="70">
        <v>0</v>
      </c>
    </row>
    <row r="69" spans="1:82">
      <c r="A69" s="70" t="s">
        <v>1810</v>
      </c>
      <c r="B69" s="70">
        <v>474</v>
      </c>
      <c r="C69" s="70">
        <v>19</v>
      </c>
      <c r="D69" s="70">
        <v>28</v>
      </c>
      <c r="E69" s="70">
        <v>2022</v>
      </c>
      <c r="F69" s="70" t="s">
        <v>161</v>
      </c>
      <c r="G69" s="70" t="s">
        <v>1791</v>
      </c>
      <c r="H69" s="70" t="s">
        <v>1792</v>
      </c>
      <c r="I69" s="148"/>
      <c r="J69" s="71">
        <v>110.63010085393799</v>
      </c>
      <c r="K69" s="71">
        <v>5.156168990563712</v>
      </c>
      <c r="L69" s="71">
        <v>6.4938142798244787</v>
      </c>
      <c r="M69" s="71">
        <v>170.29828309437451</v>
      </c>
      <c r="N69" s="71">
        <v>223.18379511152423</v>
      </c>
      <c r="O69" s="71">
        <v>117.50325131568916</v>
      </c>
      <c r="P69" s="71">
        <v>44.299221248700398</v>
      </c>
      <c r="Q69" s="71">
        <v>13.586453212524964</v>
      </c>
      <c r="R69" s="71">
        <v>0</v>
      </c>
      <c r="S69" s="71">
        <v>21.828126550074</v>
      </c>
      <c r="T69" s="72"/>
      <c r="U69" s="71">
        <v>7646228</v>
      </c>
      <c r="V69" s="71">
        <v>2786</v>
      </c>
      <c r="W69" s="71">
        <v>222</v>
      </c>
      <c r="X69" s="71">
        <v>52360</v>
      </c>
      <c r="Y69" s="71">
        <v>106572</v>
      </c>
      <c r="Z69" s="71">
        <v>82141</v>
      </c>
      <c r="AA69" s="71">
        <v>9679</v>
      </c>
      <c r="AB69" s="71">
        <v>230788</v>
      </c>
      <c r="AC69" s="71">
        <v>0</v>
      </c>
      <c r="AD69" s="71">
        <v>21.828126550074</v>
      </c>
      <c r="AE69" s="72"/>
      <c r="AF69" s="71">
        <v>48309642.449823983</v>
      </c>
      <c r="AG69" s="71">
        <v>4352604.1844957611</v>
      </c>
      <c r="AH69" s="71">
        <v>1598668.5977501934</v>
      </c>
      <c r="AI69" s="71">
        <v>330139985.43862659</v>
      </c>
      <c r="AJ69" s="71">
        <v>423457882.25444013</v>
      </c>
      <c r="AK69" s="71">
        <v>0</v>
      </c>
      <c r="AL69" s="71">
        <v>0</v>
      </c>
      <c r="AM69" s="71">
        <v>29801030.021629386</v>
      </c>
      <c r="AN69" s="71">
        <v>0</v>
      </c>
      <c r="AO69" s="71">
        <v>0</v>
      </c>
      <c r="AP69" s="71">
        <v>837659812.9467659</v>
      </c>
      <c r="AQ69" s="72"/>
      <c r="AR69" s="71">
        <v>5171</v>
      </c>
      <c r="AS69" s="71">
        <v>421</v>
      </c>
      <c r="AT69" s="71">
        <v>0</v>
      </c>
      <c r="AU69" s="71">
        <v>0</v>
      </c>
      <c r="AV69" s="71">
        <v>0</v>
      </c>
      <c r="AW69" s="71">
        <v>0</v>
      </c>
      <c r="AX69" s="71"/>
      <c r="AY69" s="72"/>
      <c r="AZ69" s="71">
        <v>21457.09999999994</v>
      </c>
      <c r="BA69" s="71">
        <v>8490.6999999999971</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1811</v>
      </c>
      <c r="B70" s="70">
        <v>474</v>
      </c>
      <c r="C70" s="70">
        <v>20</v>
      </c>
      <c r="D70" s="70">
        <v>28</v>
      </c>
      <c r="E70" s="70">
        <v>2023</v>
      </c>
      <c r="F70" s="70" t="s">
        <v>1539</v>
      </c>
      <c r="G70" s="70" t="s">
        <v>1791</v>
      </c>
      <c r="H70" s="70" t="s">
        <v>1792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5494</v>
      </c>
      <c r="AS70" s="71">
        <v>422</v>
      </c>
      <c r="AT70" s="71">
        <v>0</v>
      </c>
      <c r="AU70" s="71">
        <v>0</v>
      </c>
      <c r="AV70" s="71">
        <v>0</v>
      </c>
      <c r="AW70" s="71">
        <v>0</v>
      </c>
      <c r="AX70" s="71"/>
      <c r="AY70" s="72"/>
      <c r="AZ70" s="71">
        <v>23170.399999999929</v>
      </c>
      <c r="BA70" s="71">
        <v>10190.699999999997</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1812</v>
      </c>
      <c r="B71" s="70">
        <v>474</v>
      </c>
      <c r="C71" s="70">
        <v>21</v>
      </c>
      <c r="D71" s="70">
        <v>28</v>
      </c>
      <c r="E71" s="70">
        <v>2024</v>
      </c>
      <c r="F71" s="70" t="s">
        <v>1554</v>
      </c>
      <c r="G71" s="70" t="s">
        <v>1791</v>
      </c>
      <c r="H71" s="70" t="s">
        <v>1792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1813</v>
      </c>
      <c r="B72" s="70">
        <v>18</v>
      </c>
      <c r="C72" s="70">
        <v>1</v>
      </c>
      <c r="D72" s="70">
        <v>2</v>
      </c>
      <c r="E72" s="70">
        <v>1990</v>
      </c>
      <c r="F72" s="70" t="s">
        <v>787</v>
      </c>
      <c r="G72" s="70" t="s">
        <v>1814</v>
      </c>
      <c r="H72" s="70" t="s">
        <v>1815</v>
      </c>
      <c r="I72" s="148"/>
      <c r="J72" s="71">
        <v>286.36889482835988</v>
      </c>
      <c r="K72" s="71">
        <v>41.021727546530997</v>
      </c>
      <c r="L72" s="71">
        <v>23.880034947817659</v>
      </c>
      <c r="M72" s="71">
        <v>248.7491421420072</v>
      </c>
      <c r="N72" s="71">
        <v>251.6960842791843</v>
      </c>
      <c r="O72" s="71">
        <v>181.6870299021661</v>
      </c>
      <c r="P72" s="71">
        <v>230.41780839946841</v>
      </c>
      <c r="Q72" s="71">
        <v>15.0108938830939</v>
      </c>
      <c r="R72" s="71">
        <v>0.8156785904303393</v>
      </c>
      <c r="S72" s="71">
        <v>11.915443358246449</v>
      </c>
      <c r="T72" s="72"/>
      <c r="U72" s="71">
        <v>23123103</v>
      </c>
      <c r="V72" s="71">
        <v>11912</v>
      </c>
      <c r="W72" s="71">
        <v>249</v>
      </c>
      <c r="X72" s="71">
        <v>91910</v>
      </c>
      <c r="Y72" s="71">
        <v>76495</v>
      </c>
      <c r="Z72" s="71">
        <v>74730</v>
      </c>
      <c r="AA72" s="71">
        <v>55948</v>
      </c>
      <c r="AB72" s="71">
        <v>243726</v>
      </c>
      <c r="AC72" s="71">
        <v>141277</v>
      </c>
      <c r="AD72" s="71">
        <v>11.915443358246449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1816</v>
      </c>
      <c r="B73" s="70">
        <v>19</v>
      </c>
      <c r="C73" s="70">
        <v>2</v>
      </c>
      <c r="D73" s="70">
        <v>2</v>
      </c>
      <c r="E73" s="70">
        <v>2005</v>
      </c>
      <c r="F73" s="70" t="s">
        <v>789</v>
      </c>
      <c r="G73" s="70" t="s">
        <v>1814</v>
      </c>
      <c r="H73" s="70" t="s">
        <v>1815</v>
      </c>
      <c r="I73" s="148"/>
      <c r="J73" s="71">
        <v>216.17468632169729</v>
      </c>
      <c r="K73" s="71">
        <v>23.990528752843321</v>
      </c>
      <c r="L73" s="71">
        <v>39.749396539396123</v>
      </c>
      <c r="M73" s="71">
        <v>403.8186983263916</v>
      </c>
      <c r="N73" s="71">
        <v>314.19542092256478</v>
      </c>
      <c r="O73" s="71">
        <v>265.66600452490349</v>
      </c>
      <c r="P73" s="71">
        <v>210.4445391477241</v>
      </c>
      <c r="Q73" s="71">
        <v>14.0791667194843</v>
      </c>
      <c r="R73" s="71">
        <v>0.2406954131278749</v>
      </c>
      <c r="S73" s="71">
        <v>34.788874070767989</v>
      </c>
      <c r="T73" s="72"/>
      <c r="U73" s="71">
        <v>21941982</v>
      </c>
      <c r="V73" s="71">
        <v>10172</v>
      </c>
      <c r="W73" s="71">
        <v>626</v>
      </c>
      <c r="X73" s="71">
        <v>81131</v>
      </c>
      <c r="Y73" s="71">
        <v>88865</v>
      </c>
      <c r="Z73" s="71">
        <v>126448</v>
      </c>
      <c r="AA73" s="71">
        <v>41849</v>
      </c>
      <c r="AB73" s="71">
        <v>238977</v>
      </c>
      <c r="AC73" s="71">
        <v>42562</v>
      </c>
      <c r="AD73" s="71">
        <v>34.788874070767989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1817</v>
      </c>
      <c r="B74" s="70">
        <v>20</v>
      </c>
      <c r="C74" s="70">
        <v>3</v>
      </c>
      <c r="D74" s="70">
        <v>2</v>
      </c>
      <c r="E74" s="70">
        <v>2006</v>
      </c>
      <c r="F74" s="70" t="s">
        <v>790</v>
      </c>
      <c r="G74" s="70" t="s">
        <v>1814</v>
      </c>
      <c r="H74" s="70" t="s">
        <v>1815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1818</v>
      </c>
      <c r="B75" s="70">
        <v>21</v>
      </c>
      <c r="C75" s="70">
        <v>4</v>
      </c>
      <c r="D75" s="70">
        <v>2</v>
      </c>
      <c r="E75" s="70">
        <v>2007</v>
      </c>
      <c r="F75" s="70" t="s">
        <v>791</v>
      </c>
      <c r="G75" s="70" t="s">
        <v>1814</v>
      </c>
      <c r="H75" s="70" t="s">
        <v>1815</v>
      </c>
      <c r="I75" s="148"/>
      <c r="J75" s="71">
        <v>183.27696445382051</v>
      </c>
      <c r="K75" s="71">
        <v>21.82869361415981</v>
      </c>
      <c r="L75" s="71">
        <v>52.428669454255839</v>
      </c>
      <c r="M75" s="71">
        <v>395.42567068706501</v>
      </c>
      <c r="N75" s="71">
        <v>333.12707002172829</v>
      </c>
      <c r="O75" s="71">
        <v>260.52601416044439</v>
      </c>
      <c r="P75" s="71">
        <v>207.0839516954558</v>
      </c>
      <c r="Q75" s="71">
        <v>14.758058996778299</v>
      </c>
      <c r="R75" s="71">
        <v>0.1086293355024123</v>
      </c>
      <c r="S75" s="71">
        <v>27.385993065072832</v>
      </c>
      <c r="T75" s="72"/>
      <c r="U75" s="71">
        <v>26259567</v>
      </c>
      <c r="V75" s="71">
        <v>9146</v>
      </c>
      <c r="W75" s="71">
        <v>495</v>
      </c>
      <c r="X75" s="71">
        <v>100211</v>
      </c>
      <c r="Y75" s="71">
        <v>90474</v>
      </c>
      <c r="Z75" s="71">
        <v>128906</v>
      </c>
      <c r="AA75" s="71">
        <v>40553</v>
      </c>
      <c r="AB75" s="71">
        <v>237254</v>
      </c>
      <c r="AC75" s="71">
        <v>19760</v>
      </c>
      <c r="AD75" s="71">
        <v>27.385993065072832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1819</v>
      </c>
      <c r="B76" s="70">
        <v>22</v>
      </c>
      <c r="C76" s="70">
        <v>5</v>
      </c>
      <c r="D76" s="70">
        <v>2</v>
      </c>
      <c r="E76" s="70">
        <v>2008</v>
      </c>
      <c r="F76" s="70" t="s">
        <v>792</v>
      </c>
      <c r="G76" s="70" t="s">
        <v>1814</v>
      </c>
      <c r="H76" s="70" t="s">
        <v>1815</v>
      </c>
      <c r="I76" s="148"/>
      <c r="J76" s="71">
        <v>193.88325904719571</v>
      </c>
      <c r="K76" s="71">
        <v>16.1876505408834</v>
      </c>
      <c r="L76" s="71">
        <v>45.898807643898692</v>
      </c>
      <c r="M76" s="71">
        <v>427.36506790454439</v>
      </c>
      <c r="N76" s="71">
        <v>287.45303998027828</v>
      </c>
      <c r="O76" s="71">
        <v>253.21112750932161</v>
      </c>
      <c r="P76" s="71">
        <v>202.09411344571859</v>
      </c>
      <c r="Q76" s="71">
        <v>14.476287985607801</v>
      </c>
      <c r="R76" s="71">
        <v>2.5465062865134711E-2</v>
      </c>
      <c r="S76" s="71">
        <v>32.584383296628417</v>
      </c>
      <c r="T76" s="72"/>
      <c r="U76" s="71">
        <v>26255398</v>
      </c>
      <c r="V76" s="71">
        <v>9146</v>
      </c>
      <c r="W76" s="71">
        <v>495</v>
      </c>
      <c r="X76" s="71">
        <v>100211</v>
      </c>
      <c r="Y76" s="71">
        <v>91041</v>
      </c>
      <c r="Z76" s="71">
        <v>129684</v>
      </c>
      <c r="AA76" s="71">
        <v>39621</v>
      </c>
      <c r="AB76" s="71">
        <v>236552</v>
      </c>
      <c r="AC76" s="71">
        <v>4810</v>
      </c>
      <c r="AD76" s="71">
        <v>32.584383296628417</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1820</v>
      </c>
      <c r="B77" s="70">
        <v>23</v>
      </c>
      <c r="C77" s="70">
        <v>6</v>
      </c>
      <c r="D77" s="70">
        <v>2</v>
      </c>
      <c r="E77" s="70">
        <v>2009</v>
      </c>
      <c r="F77" s="70" t="s">
        <v>176</v>
      </c>
      <c r="G77" s="70" t="s">
        <v>1814</v>
      </c>
      <c r="H77" s="70" t="s">
        <v>1815</v>
      </c>
      <c r="I77" s="148"/>
      <c r="J77" s="71">
        <v>197.89023258031489</v>
      </c>
      <c r="K77" s="71">
        <v>17.236324990120011</v>
      </c>
      <c r="L77" s="71">
        <v>58.961463435769211</v>
      </c>
      <c r="M77" s="71">
        <v>457.03010378934289</v>
      </c>
      <c r="N77" s="71">
        <v>284.39265078924382</v>
      </c>
      <c r="O77" s="71">
        <v>259.25948135239139</v>
      </c>
      <c r="P77" s="71">
        <v>192.66682082977979</v>
      </c>
      <c r="Q77" s="71">
        <v>13.7661633102511</v>
      </c>
      <c r="R77" s="71">
        <v>4.7972128009842269E-2</v>
      </c>
      <c r="S77" s="71">
        <v>30.60615199586848</v>
      </c>
      <c r="T77" s="72"/>
      <c r="U77" s="71">
        <v>23905892</v>
      </c>
      <c r="V77" s="71">
        <v>9634</v>
      </c>
      <c r="W77" s="71">
        <v>916</v>
      </c>
      <c r="X77" s="71">
        <v>104375</v>
      </c>
      <c r="Y77" s="71">
        <v>91703</v>
      </c>
      <c r="Z77" s="71">
        <v>131062</v>
      </c>
      <c r="AA77" s="71">
        <v>38778</v>
      </c>
      <c r="AB77" s="71">
        <v>236137</v>
      </c>
      <c r="AC77" s="71">
        <v>8840</v>
      </c>
      <c r="AD77" s="71">
        <v>30.60615199586848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360.98200000000003</v>
      </c>
      <c r="BK77" s="71">
        <v>0</v>
      </c>
      <c r="BL77" s="71">
        <v>39.677</v>
      </c>
      <c r="BM77" s="71">
        <v>0</v>
      </c>
      <c r="BN77" s="72"/>
      <c r="BO77" s="71">
        <v>0</v>
      </c>
      <c r="BP77" s="71">
        <v>0</v>
      </c>
      <c r="BQ77" s="71">
        <v>10</v>
      </c>
      <c r="BR77" s="71">
        <v>0</v>
      </c>
      <c r="BS77" s="71">
        <v>8</v>
      </c>
      <c r="BT77" s="71">
        <v>0</v>
      </c>
      <c r="BU77"/>
      <c r="BV77" s="70">
        <v>400.65899999999999</v>
      </c>
      <c r="BW77" s="70">
        <v>0</v>
      </c>
      <c r="BX77" s="70">
        <v>0</v>
      </c>
      <c r="BY77" s="70">
        <v>0</v>
      </c>
      <c r="BZ77" s="70">
        <v>0</v>
      </c>
      <c r="CA77" s="70">
        <v>0</v>
      </c>
      <c r="CB77" s="70">
        <v>0</v>
      </c>
      <c r="CC77" s="70">
        <v>0</v>
      </c>
      <c r="CD77" s="70">
        <v>0</v>
      </c>
    </row>
    <row r="78" spans="1:82">
      <c r="A78" s="70" t="s">
        <v>1821</v>
      </c>
      <c r="B78" s="70">
        <v>24</v>
      </c>
      <c r="C78" s="70">
        <v>7</v>
      </c>
      <c r="D78" s="70">
        <v>2</v>
      </c>
      <c r="E78" s="70">
        <v>2010</v>
      </c>
      <c r="F78" s="70" t="s">
        <v>177</v>
      </c>
      <c r="G78" s="70" t="s">
        <v>1814</v>
      </c>
      <c r="H78" s="70" t="s">
        <v>1815</v>
      </c>
      <c r="I78" s="148"/>
      <c r="J78" s="71">
        <v>178.85114666614811</v>
      </c>
      <c r="K78" s="71">
        <v>18.715533378448502</v>
      </c>
      <c r="L78" s="71">
        <v>56.034591503736053</v>
      </c>
      <c r="M78" s="71">
        <v>480.87438780210027</v>
      </c>
      <c r="N78" s="71">
        <v>326.33954670095142</v>
      </c>
      <c r="O78" s="71">
        <v>261.28947734603599</v>
      </c>
      <c r="P78" s="71">
        <v>194.248682487151</v>
      </c>
      <c r="Q78" s="71">
        <v>14.3228919399471</v>
      </c>
      <c r="R78" s="71">
        <v>1.1910995142012741E-2</v>
      </c>
      <c r="S78" s="71">
        <v>33.426310270667393</v>
      </c>
      <c r="T78" s="72"/>
      <c r="U78" s="71">
        <v>23720465</v>
      </c>
      <c r="V78" s="71">
        <v>9634</v>
      </c>
      <c r="W78" s="71">
        <v>916</v>
      </c>
      <c r="X78" s="71">
        <v>104375</v>
      </c>
      <c r="Y78" s="71">
        <v>92345</v>
      </c>
      <c r="Z78" s="71">
        <v>132702</v>
      </c>
      <c r="AA78" s="71">
        <v>38120</v>
      </c>
      <c r="AB78" s="71">
        <v>235423</v>
      </c>
      <c r="AC78" s="71">
        <v>2080</v>
      </c>
      <c r="AD78" s="71">
        <v>33.426310270667393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360.25099999999998</v>
      </c>
      <c r="BK78" s="71">
        <v>0</v>
      </c>
      <c r="BL78" s="71">
        <v>78.23</v>
      </c>
      <c r="BM78" s="71">
        <v>0</v>
      </c>
      <c r="BN78" s="72"/>
      <c r="BO78" s="71">
        <v>0</v>
      </c>
      <c r="BP78" s="71">
        <v>0</v>
      </c>
      <c r="BQ78" s="71">
        <v>10</v>
      </c>
      <c r="BR78" s="71">
        <v>0</v>
      </c>
      <c r="BS78" s="71">
        <v>11</v>
      </c>
      <c r="BT78" s="71">
        <v>0</v>
      </c>
      <c r="BU78"/>
      <c r="BV78" s="70">
        <v>399.08800000000002</v>
      </c>
      <c r="BW78" s="70">
        <v>0</v>
      </c>
      <c r="BX78" s="70">
        <v>39.393000000000001</v>
      </c>
      <c r="BY78" s="70">
        <v>0</v>
      </c>
      <c r="BZ78" s="70">
        <v>0</v>
      </c>
      <c r="CA78" s="70">
        <v>0</v>
      </c>
      <c r="CB78" s="70">
        <v>0</v>
      </c>
      <c r="CC78" s="70">
        <v>0</v>
      </c>
      <c r="CD78" s="70">
        <v>0</v>
      </c>
    </row>
    <row r="79" spans="1:82">
      <c r="A79" s="70" t="s">
        <v>1822</v>
      </c>
      <c r="B79" s="70">
        <v>25</v>
      </c>
      <c r="C79" s="70">
        <v>8</v>
      </c>
      <c r="D79" s="70">
        <v>2</v>
      </c>
      <c r="E79" s="70">
        <v>2011</v>
      </c>
      <c r="F79" s="70" t="s">
        <v>178</v>
      </c>
      <c r="G79" s="70" t="s">
        <v>1814</v>
      </c>
      <c r="H79" s="70" t="s">
        <v>1815</v>
      </c>
      <c r="I79" s="148"/>
      <c r="J79" s="71">
        <v>236.18573548929609</v>
      </c>
      <c r="K79" s="71">
        <v>25.006340920968832</v>
      </c>
      <c r="L79" s="71">
        <v>40.030581648481338</v>
      </c>
      <c r="M79" s="71">
        <v>573.56200951552319</v>
      </c>
      <c r="N79" s="71">
        <v>419.36493727015511</v>
      </c>
      <c r="O79" s="71">
        <v>260.08704474999416</v>
      </c>
      <c r="P79" s="71">
        <v>186.17582548404235</v>
      </c>
      <c r="Q79" s="71">
        <v>16.516166788487901</v>
      </c>
      <c r="R79" s="71">
        <v>0</v>
      </c>
      <c r="S79" s="71">
        <v>29.29854774233667</v>
      </c>
      <c r="T79" s="72"/>
      <c r="U79" s="71">
        <v>24084895</v>
      </c>
      <c r="V79" s="71">
        <v>9634</v>
      </c>
      <c r="W79" s="71">
        <v>916</v>
      </c>
      <c r="X79" s="71">
        <v>104375</v>
      </c>
      <c r="Y79" s="71">
        <v>93245</v>
      </c>
      <c r="Z79" s="71">
        <v>134961</v>
      </c>
      <c r="AA79" s="71">
        <v>37623</v>
      </c>
      <c r="AB79" s="71">
        <v>235350</v>
      </c>
      <c r="AC79" s="71">
        <v>0</v>
      </c>
      <c r="AD79" s="71">
        <v>29.29854774233667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390.02800000000002</v>
      </c>
      <c r="BK79" s="71">
        <v>0</v>
      </c>
      <c r="BL79" s="71">
        <v>73.45</v>
      </c>
      <c r="BM79" s="71">
        <v>0</v>
      </c>
      <c r="BN79" s="72"/>
      <c r="BO79" s="71">
        <v>0</v>
      </c>
      <c r="BP79" s="71">
        <v>0</v>
      </c>
      <c r="BQ79" s="71">
        <v>10</v>
      </c>
      <c r="BR79" s="71">
        <v>0</v>
      </c>
      <c r="BS79" s="71">
        <v>10</v>
      </c>
      <c r="BT79" s="71">
        <v>0</v>
      </c>
      <c r="BU79"/>
      <c r="BV79" s="70">
        <v>412.88099999999997</v>
      </c>
      <c r="BW79" s="70">
        <v>13.052</v>
      </c>
      <c r="BX79" s="70">
        <v>34.323999999999998</v>
      </c>
      <c r="BY79" s="70">
        <v>0</v>
      </c>
      <c r="BZ79" s="70">
        <v>3.2210000000000001</v>
      </c>
      <c r="CA79" s="70">
        <v>0</v>
      </c>
      <c r="CB79" s="70">
        <v>0</v>
      </c>
      <c r="CC79" s="70">
        <v>0</v>
      </c>
      <c r="CD79" s="70">
        <v>0</v>
      </c>
    </row>
    <row r="80" spans="1:82">
      <c r="A80" s="70" t="s">
        <v>1823</v>
      </c>
      <c r="B80" s="70">
        <v>26</v>
      </c>
      <c r="C80" s="70">
        <v>9</v>
      </c>
      <c r="D80" s="70">
        <v>2</v>
      </c>
      <c r="E80" s="70">
        <v>2012</v>
      </c>
      <c r="F80" s="70" t="s">
        <v>179</v>
      </c>
      <c r="G80" s="70" t="s">
        <v>1814</v>
      </c>
      <c r="H80" s="70" t="s">
        <v>1815</v>
      </c>
      <c r="I80" s="148"/>
      <c r="J80" s="71">
        <v>232.77980160414111</v>
      </c>
      <c r="K80" s="71">
        <v>24.23813906560704</v>
      </c>
      <c r="L80" s="71">
        <v>40.184053235619167</v>
      </c>
      <c r="M80" s="71">
        <v>665.74663786169435</v>
      </c>
      <c r="N80" s="71">
        <v>441.3033080962341</v>
      </c>
      <c r="O80" s="71">
        <v>262.22757797201251</v>
      </c>
      <c r="P80" s="71">
        <v>184.67709506960028</v>
      </c>
      <c r="Q80" s="71">
        <v>17.995338458321701</v>
      </c>
      <c r="R80" s="71">
        <v>0</v>
      </c>
      <c r="S80" s="71">
        <v>27.351116488490021</v>
      </c>
      <c r="T80" s="72"/>
      <c r="U80" s="71">
        <v>24019195</v>
      </c>
      <c r="V80" s="71">
        <v>9634</v>
      </c>
      <c r="W80" s="71">
        <v>916</v>
      </c>
      <c r="X80" s="71">
        <v>104375</v>
      </c>
      <c r="Y80" s="71">
        <v>94681</v>
      </c>
      <c r="Z80" s="71">
        <v>137151</v>
      </c>
      <c r="AA80" s="71">
        <v>37109</v>
      </c>
      <c r="AB80" s="71">
        <v>236017</v>
      </c>
      <c r="AC80" s="71">
        <v>0</v>
      </c>
      <c r="AD80" s="71">
        <v>27.351116488490021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387.38299999999998</v>
      </c>
      <c r="BK80" s="71">
        <v>0</v>
      </c>
      <c r="BL80" s="71">
        <v>81.051999999999992</v>
      </c>
      <c r="BM80" s="71">
        <v>0</v>
      </c>
      <c r="BN80" s="72"/>
      <c r="BO80" s="71">
        <v>0</v>
      </c>
      <c r="BP80" s="71">
        <v>0</v>
      </c>
      <c r="BQ80" s="71">
        <v>10</v>
      </c>
      <c r="BR80" s="71">
        <v>0</v>
      </c>
      <c r="BS80" s="71">
        <v>10</v>
      </c>
      <c r="BT80" s="71">
        <v>0</v>
      </c>
      <c r="BU80"/>
      <c r="BV80" s="70">
        <v>433.40300000000002</v>
      </c>
      <c r="BW80" s="70">
        <v>0</v>
      </c>
      <c r="BX80" s="70">
        <v>35.031999999999996</v>
      </c>
      <c r="BY80" s="70">
        <v>0</v>
      </c>
      <c r="BZ80" s="70">
        <v>0</v>
      </c>
      <c r="CA80" s="70">
        <v>0</v>
      </c>
      <c r="CB80" s="70">
        <v>0</v>
      </c>
      <c r="CC80" s="70">
        <v>0</v>
      </c>
      <c r="CD80" s="70">
        <v>0</v>
      </c>
    </row>
    <row r="81" spans="1:82">
      <c r="A81" s="70" t="s">
        <v>1824</v>
      </c>
      <c r="B81" s="70">
        <v>27</v>
      </c>
      <c r="C81" s="70">
        <v>10</v>
      </c>
      <c r="D81" s="70">
        <v>2</v>
      </c>
      <c r="E81" s="70">
        <v>2013</v>
      </c>
      <c r="F81" s="70" t="s">
        <v>180</v>
      </c>
      <c r="G81" s="70" t="s">
        <v>1814</v>
      </c>
      <c r="H81" s="70" t="s">
        <v>1815</v>
      </c>
      <c r="I81" s="148"/>
      <c r="J81" s="71">
        <v>266.64174694557221</v>
      </c>
      <c r="K81" s="71">
        <v>20.04312926075805</v>
      </c>
      <c r="L81" s="71">
        <v>31.817904806306021</v>
      </c>
      <c r="M81" s="71">
        <v>715.60103200443746</v>
      </c>
      <c r="N81" s="71">
        <v>502.70227954358222</v>
      </c>
      <c r="O81" s="71">
        <v>255.53887379889323</v>
      </c>
      <c r="P81" s="71">
        <v>182.68045855027967</v>
      </c>
      <c r="Q81" s="71">
        <v>18.276950177229001</v>
      </c>
      <c r="R81" s="71">
        <v>0</v>
      </c>
      <c r="S81" s="71">
        <v>26.63200884231756</v>
      </c>
      <c r="T81" s="72"/>
      <c r="U81" s="71">
        <v>24087339</v>
      </c>
      <c r="V81" s="71">
        <v>9634</v>
      </c>
      <c r="W81" s="71">
        <v>916</v>
      </c>
      <c r="X81" s="71">
        <v>104375</v>
      </c>
      <c r="Y81" s="71">
        <v>95499</v>
      </c>
      <c r="Z81" s="71">
        <v>139620</v>
      </c>
      <c r="AA81" s="71">
        <v>36570</v>
      </c>
      <c r="AB81" s="71">
        <v>236274</v>
      </c>
      <c r="AC81" s="71">
        <v>0</v>
      </c>
      <c r="AD81" s="71">
        <v>26.63200884231756</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427.45400000000001</v>
      </c>
      <c r="BK81" s="71">
        <v>0</v>
      </c>
      <c r="BL81" s="71">
        <v>85.020999999999987</v>
      </c>
      <c r="BM81" s="71">
        <v>0</v>
      </c>
      <c r="BN81" s="72"/>
      <c r="BO81" s="71">
        <v>0</v>
      </c>
      <c r="BP81" s="71">
        <v>0</v>
      </c>
      <c r="BQ81" s="71">
        <v>10</v>
      </c>
      <c r="BR81" s="71">
        <v>0</v>
      </c>
      <c r="BS81" s="71">
        <v>9</v>
      </c>
      <c r="BT81" s="71">
        <v>0</v>
      </c>
      <c r="BU81"/>
      <c r="BV81" s="70">
        <v>451.20100000000002</v>
      </c>
      <c r="BW81" s="70">
        <v>17.175000000000001</v>
      </c>
      <c r="BX81" s="70">
        <v>39.884999999999998</v>
      </c>
      <c r="BY81" s="70">
        <v>0</v>
      </c>
      <c r="BZ81" s="70">
        <v>4.2140000000000004</v>
      </c>
      <c r="CA81" s="70">
        <v>0</v>
      </c>
      <c r="CB81" s="70">
        <v>0</v>
      </c>
      <c r="CC81" s="70">
        <v>0</v>
      </c>
      <c r="CD81" s="70">
        <v>0</v>
      </c>
    </row>
    <row r="82" spans="1:82">
      <c r="A82" s="70" t="s">
        <v>1825</v>
      </c>
      <c r="B82" s="70">
        <v>28</v>
      </c>
      <c r="C82" s="70">
        <v>11</v>
      </c>
      <c r="D82" s="70">
        <v>2</v>
      </c>
      <c r="E82" s="70">
        <v>2014</v>
      </c>
      <c r="F82" s="70" t="s">
        <v>181</v>
      </c>
      <c r="G82" s="70" t="s">
        <v>1814</v>
      </c>
      <c r="H82" s="70" t="s">
        <v>1815</v>
      </c>
      <c r="I82" s="148"/>
      <c r="J82" s="71">
        <v>257.49167855597068</v>
      </c>
      <c r="K82" s="71">
        <v>19.104746180656459</v>
      </c>
      <c r="L82" s="71">
        <v>36.190291514424928</v>
      </c>
      <c r="M82" s="71">
        <v>622.77658409170408</v>
      </c>
      <c r="N82" s="71">
        <v>446.16778514209761</v>
      </c>
      <c r="O82" s="71">
        <v>245.99001382866265</v>
      </c>
      <c r="P82" s="71">
        <v>180.87329402003633</v>
      </c>
      <c r="Q82" s="71">
        <v>17.503805789288499</v>
      </c>
      <c r="R82" s="71">
        <v>0</v>
      </c>
      <c r="S82" s="71">
        <v>29.352879124770588</v>
      </c>
      <c r="T82" s="72"/>
      <c r="U82" s="71">
        <v>24514521</v>
      </c>
      <c r="V82" s="71">
        <v>7964</v>
      </c>
      <c r="W82" s="71">
        <v>679</v>
      </c>
      <c r="X82" s="71">
        <v>103022</v>
      </c>
      <c r="Y82" s="71">
        <v>96292</v>
      </c>
      <c r="Z82" s="71">
        <v>141556</v>
      </c>
      <c r="AA82" s="71">
        <v>36021</v>
      </c>
      <c r="AB82" s="71">
        <v>235845</v>
      </c>
      <c r="AC82" s="71">
        <v>0</v>
      </c>
      <c r="AD82" s="71">
        <v>29.352879124770588</v>
      </c>
      <c r="AE82" s="72"/>
      <c r="AF82" s="71"/>
      <c r="AG82" s="71"/>
      <c r="AH82" s="71"/>
      <c r="AI82" s="71"/>
      <c r="AJ82" s="71"/>
      <c r="AK82" s="71"/>
      <c r="AL82" s="71"/>
      <c r="AM82" s="71"/>
      <c r="AN82" s="71"/>
      <c r="AO82" s="71"/>
      <c r="AP82" s="71"/>
      <c r="AQ82" s="72"/>
      <c r="AR82" s="71">
        <v>6361</v>
      </c>
      <c r="AS82" s="71">
        <v>1314</v>
      </c>
      <c r="AT82" s="71">
        <v>0</v>
      </c>
      <c r="AU82" s="71">
        <v>1</v>
      </c>
      <c r="AV82" s="71">
        <v>0</v>
      </c>
      <c r="AW82" s="71">
        <v>1</v>
      </c>
      <c r="AX82" s="71"/>
      <c r="AY82" s="72"/>
      <c r="AZ82" s="71">
        <v>28471.807000000001</v>
      </c>
      <c r="BA82" s="71">
        <v>42728.94</v>
      </c>
      <c r="BB82" s="71">
        <v>0</v>
      </c>
      <c r="BC82" s="71">
        <v>106</v>
      </c>
      <c r="BD82" s="71">
        <v>0</v>
      </c>
      <c r="BE82" s="71">
        <v>2340</v>
      </c>
      <c r="BF82" s="71"/>
      <c r="BG82" s="72"/>
      <c r="BH82" s="71">
        <v>0</v>
      </c>
      <c r="BI82" s="71">
        <v>0</v>
      </c>
      <c r="BJ82" s="71">
        <v>431.108</v>
      </c>
      <c r="BK82" s="71">
        <v>0</v>
      </c>
      <c r="BL82" s="71">
        <v>81.02600000000001</v>
      </c>
      <c r="BM82" s="71">
        <v>0</v>
      </c>
      <c r="BN82" s="72"/>
      <c r="BO82" s="71">
        <v>0</v>
      </c>
      <c r="BP82" s="71">
        <v>0</v>
      </c>
      <c r="BQ82" s="71">
        <v>10</v>
      </c>
      <c r="BR82" s="71">
        <v>0</v>
      </c>
      <c r="BS82" s="71">
        <v>9</v>
      </c>
      <c r="BT82" s="71">
        <v>0</v>
      </c>
      <c r="BU82"/>
      <c r="BV82" s="70">
        <v>457.90800000000002</v>
      </c>
      <c r="BW82" s="70">
        <v>18.614000000000001</v>
      </c>
      <c r="BX82" s="70">
        <v>31.131</v>
      </c>
      <c r="BY82" s="70">
        <v>0</v>
      </c>
      <c r="BZ82" s="70">
        <v>4.4809999999999999</v>
      </c>
      <c r="CA82" s="70">
        <v>0</v>
      </c>
      <c r="CB82" s="70">
        <v>0</v>
      </c>
      <c r="CC82" s="70">
        <v>0</v>
      </c>
      <c r="CD82" s="70">
        <v>0</v>
      </c>
    </row>
    <row r="83" spans="1:82">
      <c r="A83" s="70" t="s">
        <v>1826</v>
      </c>
      <c r="B83" s="70">
        <v>29</v>
      </c>
      <c r="C83" s="70">
        <v>12</v>
      </c>
      <c r="D83" s="70">
        <v>2</v>
      </c>
      <c r="E83" s="70">
        <v>2015</v>
      </c>
      <c r="F83" s="70" t="s">
        <v>182</v>
      </c>
      <c r="G83" s="1064" t="s">
        <v>1814</v>
      </c>
      <c r="H83" s="70" t="s">
        <v>1815</v>
      </c>
      <c r="I83" s="148"/>
      <c r="J83" s="71">
        <v>233.99822254045719</v>
      </c>
      <c r="K83" s="71">
        <v>17.921034044742409</v>
      </c>
      <c r="L83" s="71">
        <v>44.835559072438507</v>
      </c>
      <c r="M83" s="71">
        <v>490.21967568482978</v>
      </c>
      <c r="N83" s="71">
        <v>400.2588871105761</v>
      </c>
      <c r="O83" s="71">
        <v>245.90856161187295</v>
      </c>
      <c r="P83" s="71">
        <v>178.96587364144469</v>
      </c>
      <c r="Q83" s="71">
        <v>17.111703159323</v>
      </c>
      <c r="R83" s="71">
        <v>0</v>
      </c>
      <c r="S83" s="71">
        <v>28.85192266072837</v>
      </c>
      <c r="T83" s="72"/>
      <c r="U83" s="71">
        <v>27087467</v>
      </c>
      <c r="V83" s="71">
        <v>7964</v>
      </c>
      <c r="W83" s="71">
        <v>679</v>
      </c>
      <c r="X83" s="71">
        <v>103022</v>
      </c>
      <c r="Y83" s="71">
        <v>97412</v>
      </c>
      <c r="Z83" s="71">
        <v>142871</v>
      </c>
      <c r="AA83" s="71">
        <v>35613</v>
      </c>
      <c r="AB83" s="71">
        <v>235523</v>
      </c>
      <c r="AC83" s="71">
        <v>0</v>
      </c>
      <c r="AD83" s="71">
        <v>28.85192266072837</v>
      </c>
      <c r="AE83" s="72"/>
      <c r="AF83" s="71">
        <v>272123519.70436871</v>
      </c>
      <c r="AG83" s="71">
        <v>13734930.985359199</v>
      </c>
      <c r="AH83" s="71">
        <v>11390617.197190231</v>
      </c>
      <c r="AI83" s="71">
        <v>671255465.05939126</v>
      </c>
      <c r="AJ83" s="71">
        <v>637893423.79382002</v>
      </c>
      <c r="AK83" s="71">
        <v>0</v>
      </c>
      <c r="AL83" s="71">
        <v>0</v>
      </c>
      <c r="AM83" s="71">
        <v>32277439.168173701</v>
      </c>
      <c r="AN83" s="71">
        <v>0</v>
      </c>
      <c r="AO83" s="71">
        <v>0</v>
      </c>
      <c r="AP83" s="71">
        <v>1638675395.9083033</v>
      </c>
      <c r="AQ83" s="72"/>
      <c r="AR83" s="71">
        <v>6884</v>
      </c>
      <c r="AS83" s="71">
        <v>1572</v>
      </c>
      <c r="AT83" s="71">
        <v>0</v>
      </c>
      <c r="AU83" s="71">
        <v>2</v>
      </c>
      <c r="AV83" s="71">
        <v>0</v>
      </c>
      <c r="AW83" s="71">
        <v>1</v>
      </c>
      <c r="AX83" s="71"/>
      <c r="AY83" s="72"/>
      <c r="AZ83" s="71">
        <v>31674.737000000001</v>
      </c>
      <c r="BA83" s="71">
        <v>53105.14</v>
      </c>
      <c r="BB83" s="71">
        <v>0</v>
      </c>
      <c r="BC83" s="71">
        <v>123.7</v>
      </c>
      <c r="BD83" s="71">
        <v>0</v>
      </c>
      <c r="BE83" s="71">
        <v>2340</v>
      </c>
      <c r="BF83" s="71"/>
      <c r="BG83" s="72"/>
      <c r="BH83" s="71">
        <v>0</v>
      </c>
      <c r="BI83" s="71">
        <v>0</v>
      </c>
      <c r="BJ83" s="71">
        <v>420.392</v>
      </c>
      <c r="BK83" s="71">
        <v>0</v>
      </c>
      <c r="BL83" s="71">
        <v>76.085000000000008</v>
      </c>
      <c r="BM83" s="71">
        <v>0</v>
      </c>
      <c r="BN83" s="72"/>
      <c r="BO83" s="71">
        <v>0</v>
      </c>
      <c r="BP83" s="71">
        <v>0</v>
      </c>
      <c r="BQ83" s="71">
        <v>10</v>
      </c>
      <c r="BR83" s="71">
        <v>0</v>
      </c>
      <c r="BS83" s="71">
        <v>9</v>
      </c>
      <c r="BT83" s="71">
        <v>0</v>
      </c>
      <c r="BU83"/>
      <c r="BV83" s="70">
        <v>445.40800000000002</v>
      </c>
      <c r="BW83" s="70">
        <v>20.407</v>
      </c>
      <c r="BX83" s="70">
        <v>30.661999999999999</v>
      </c>
      <c r="BY83" s="70">
        <v>0</v>
      </c>
      <c r="BZ83" s="70">
        <v>0</v>
      </c>
      <c r="CA83" s="70">
        <v>0</v>
      </c>
      <c r="CB83" s="70">
        <v>0</v>
      </c>
      <c r="CC83" s="70">
        <v>0</v>
      </c>
      <c r="CD83" s="70">
        <v>0</v>
      </c>
    </row>
    <row r="84" spans="1:82">
      <c r="A84" s="70" t="s">
        <v>1827</v>
      </c>
      <c r="B84" s="70">
        <v>30</v>
      </c>
      <c r="C84" s="70">
        <v>13</v>
      </c>
      <c r="D84" s="70">
        <v>2</v>
      </c>
      <c r="E84" s="70">
        <v>2016</v>
      </c>
      <c r="F84" s="70" t="s">
        <v>155</v>
      </c>
      <c r="G84" s="1064" t="s">
        <v>1814</v>
      </c>
      <c r="H84" s="70" t="s">
        <v>1815</v>
      </c>
      <c r="I84" s="148"/>
      <c r="J84" s="71">
        <v>239.13068117418183</v>
      </c>
      <c r="K84" s="71">
        <v>17.106356956470453</v>
      </c>
      <c r="L84" s="71">
        <v>74.017421526707324</v>
      </c>
      <c r="M84" s="71">
        <v>402.20492103235711</v>
      </c>
      <c r="N84" s="71">
        <v>361.04856992339199</v>
      </c>
      <c r="O84" s="71">
        <v>245.78906743852727</v>
      </c>
      <c r="P84" s="71">
        <v>172.93163107708907</v>
      </c>
      <c r="Q84" s="71">
        <v>16.581433594316913</v>
      </c>
      <c r="R84" s="71">
        <v>0</v>
      </c>
      <c r="S84" s="71">
        <v>38.85178496688016</v>
      </c>
      <c r="T84" s="72"/>
      <c r="U84" s="71">
        <v>27864622</v>
      </c>
      <c r="V84" s="71">
        <v>7964</v>
      </c>
      <c r="W84" s="71">
        <v>679</v>
      </c>
      <c r="X84" s="71">
        <v>103022</v>
      </c>
      <c r="Y84" s="71">
        <v>98242</v>
      </c>
      <c r="Z84" s="71">
        <v>144557</v>
      </c>
      <c r="AA84" s="71">
        <v>35592</v>
      </c>
      <c r="AB84" s="71">
        <v>234758</v>
      </c>
      <c r="AC84" s="71">
        <v>0</v>
      </c>
      <c r="AD84" s="71">
        <v>38.85178496688016</v>
      </c>
      <c r="AE84" s="72"/>
      <c r="AF84" s="71">
        <v>303727774.15292847</v>
      </c>
      <c r="AG84" s="71">
        <v>12850908.397374479</v>
      </c>
      <c r="AH84" s="71">
        <v>79401719.924949199</v>
      </c>
      <c r="AI84" s="71">
        <v>640723480.94051254</v>
      </c>
      <c r="AJ84" s="71">
        <v>601623509.10763347</v>
      </c>
      <c r="AK84" s="71">
        <v>0</v>
      </c>
      <c r="AL84" s="71">
        <v>0</v>
      </c>
      <c r="AM84" s="71">
        <v>32197594.08000274</v>
      </c>
      <c r="AN84" s="71">
        <v>0</v>
      </c>
      <c r="AO84" s="71">
        <v>0</v>
      </c>
      <c r="AP84" s="71">
        <v>1670524986.6034009</v>
      </c>
      <c r="AQ84" s="72"/>
      <c r="AR84" s="71">
        <v>7362</v>
      </c>
      <c r="AS84" s="71">
        <v>1714</v>
      </c>
      <c r="AT84" s="71">
        <v>0</v>
      </c>
      <c r="AU84" s="71">
        <v>2</v>
      </c>
      <c r="AV84" s="71">
        <v>0</v>
      </c>
      <c r="AW84" s="71">
        <v>1</v>
      </c>
      <c r="AX84" s="71"/>
      <c r="AY84" s="72"/>
      <c r="AZ84" s="71">
        <v>34422.607000000004</v>
      </c>
      <c r="BA84" s="71">
        <v>58370.84</v>
      </c>
      <c r="BB84" s="71">
        <v>0</v>
      </c>
      <c r="BC84" s="71">
        <v>123.7</v>
      </c>
      <c r="BD84" s="71">
        <v>0</v>
      </c>
      <c r="BE84" s="71">
        <v>2340</v>
      </c>
      <c r="BF84" s="71"/>
      <c r="BG84" s="72"/>
      <c r="BH84" s="71">
        <v>0</v>
      </c>
      <c r="BI84" s="71">
        <v>0</v>
      </c>
      <c r="BJ84" s="71">
        <v>426.428</v>
      </c>
      <c r="BK84" s="71">
        <v>0</v>
      </c>
      <c r="BL84" s="71">
        <v>70.896000000000001</v>
      </c>
      <c r="BM84" s="71">
        <v>0</v>
      </c>
      <c r="BN84" s="72"/>
      <c r="BO84" s="71">
        <v>0</v>
      </c>
      <c r="BP84" s="71">
        <v>0</v>
      </c>
      <c r="BQ84" s="71">
        <v>10</v>
      </c>
      <c r="BR84" s="71">
        <v>0</v>
      </c>
      <c r="BS84" s="71">
        <v>8</v>
      </c>
      <c r="BT84" s="71">
        <v>0</v>
      </c>
      <c r="BU84"/>
      <c r="BV84" s="70">
        <v>438.863</v>
      </c>
      <c r="BW84" s="70">
        <v>22.733000000000001</v>
      </c>
      <c r="BX84" s="70">
        <v>30.809000000000001</v>
      </c>
      <c r="BY84" s="70">
        <v>0</v>
      </c>
      <c r="BZ84" s="70">
        <v>4.9189999999999996</v>
      </c>
      <c r="CA84" s="70">
        <v>0</v>
      </c>
      <c r="CB84" s="70">
        <v>0</v>
      </c>
      <c r="CC84" s="70">
        <v>0</v>
      </c>
      <c r="CD84" s="70">
        <v>0</v>
      </c>
    </row>
    <row r="85" spans="1:82">
      <c r="A85" s="70" t="s">
        <v>1828</v>
      </c>
      <c r="B85" s="70">
        <v>31</v>
      </c>
      <c r="C85" s="70">
        <v>14</v>
      </c>
      <c r="D85" s="70">
        <v>2</v>
      </c>
      <c r="E85" s="70">
        <v>2017</v>
      </c>
      <c r="F85" s="70" t="s">
        <v>156</v>
      </c>
      <c r="G85" s="70" t="s">
        <v>1814</v>
      </c>
      <c r="H85" s="70" t="s">
        <v>1815</v>
      </c>
      <c r="I85" s="148"/>
      <c r="J85" s="71">
        <v>242.63132257186575</v>
      </c>
      <c r="K85" s="71">
        <v>16.45753284776745</v>
      </c>
      <c r="L85" s="71">
        <v>38.622643739841074</v>
      </c>
      <c r="M85" s="71">
        <v>373.0670970402241</v>
      </c>
      <c r="N85" s="71">
        <v>369.96509653884777</v>
      </c>
      <c r="O85" s="71">
        <v>243.90251019004521</v>
      </c>
      <c r="P85" s="71">
        <v>170.971969029728</v>
      </c>
      <c r="Q85" s="71">
        <v>15.9915163408499</v>
      </c>
      <c r="R85" s="71">
        <v>0</v>
      </c>
      <c r="S85" s="71">
        <v>34.399798980966935</v>
      </c>
      <c r="T85" s="72"/>
      <c r="U85" s="71">
        <v>28653935</v>
      </c>
      <c r="V85" s="71">
        <v>7964</v>
      </c>
      <c r="W85" s="71">
        <v>679</v>
      </c>
      <c r="X85" s="71">
        <v>103022</v>
      </c>
      <c r="Y85" s="71">
        <v>99243</v>
      </c>
      <c r="Z85" s="71">
        <v>145827</v>
      </c>
      <c r="AA85" s="71">
        <v>35413</v>
      </c>
      <c r="AB85" s="71">
        <v>234127</v>
      </c>
      <c r="AC85" s="71">
        <v>0</v>
      </c>
      <c r="AD85" s="71">
        <v>34.399798980966928</v>
      </c>
      <c r="AE85" s="72"/>
      <c r="AF85" s="71">
        <v>329694216.99773037</v>
      </c>
      <c r="AG85" s="71">
        <v>12660457.48358872</v>
      </c>
      <c r="AH85" s="71">
        <v>8307720.5865878547</v>
      </c>
      <c r="AI85" s="71">
        <v>636367309.90382147</v>
      </c>
      <c r="AJ85" s="71">
        <v>676854201.36154449</v>
      </c>
      <c r="AK85" s="71">
        <v>0</v>
      </c>
      <c r="AL85" s="71">
        <v>0</v>
      </c>
      <c r="AM85" s="71">
        <v>32161296.023086678</v>
      </c>
      <c r="AN85" s="71">
        <v>0</v>
      </c>
      <c r="AO85" s="71">
        <v>0</v>
      </c>
      <c r="AP85" s="71">
        <v>1696045202.3563597</v>
      </c>
      <c r="AQ85" s="72"/>
      <c r="AR85" s="71">
        <v>7756</v>
      </c>
      <c r="AS85" s="71">
        <v>1805</v>
      </c>
      <c r="AT85" s="71">
        <v>0</v>
      </c>
      <c r="AU85" s="71">
        <v>2</v>
      </c>
      <c r="AV85" s="71">
        <v>0</v>
      </c>
      <c r="AW85" s="71">
        <v>1</v>
      </c>
      <c r="AX85" s="71"/>
      <c r="AY85" s="72"/>
      <c r="AZ85" s="71">
        <v>36653.067000000003</v>
      </c>
      <c r="BA85" s="71">
        <v>63568.639999999941</v>
      </c>
      <c r="BB85" s="71">
        <v>0</v>
      </c>
      <c r="BC85" s="71">
        <v>123.7</v>
      </c>
      <c r="BD85" s="71">
        <v>0</v>
      </c>
      <c r="BE85" s="71">
        <v>2340</v>
      </c>
      <c r="BF85" s="71"/>
      <c r="BG85" s="72"/>
      <c r="BH85" s="71">
        <v>0</v>
      </c>
      <c r="BI85" s="71">
        <v>0</v>
      </c>
      <c r="BJ85" s="71">
        <v>418.23200000000003</v>
      </c>
      <c r="BK85" s="71">
        <v>0</v>
      </c>
      <c r="BL85" s="71">
        <v>70.353999999999999</v>
      </c>
      <c r="BM85" s="71">
        <v>0</v>
      </c>
      <c r="BN85" s="72"/>
      <c r="BO85" s="71">
        <v>0</v>
      </c>
      <c r="BP85" s="71">
        <v>0</v>
      </c>
      <c r="BQ85" s="71">
        <v>10</v>
      </c>
      <c r="BR85" s="71">
        <v>0</v>
      </c>
      <c r="BS85" s="71">
        <v>8</v>
      </c>
      <c r="BT85" s="71">
        <v>0</v>
      </c>
      <c r="BU85"/>
      <c r="BV85" s="70">
        <v>431.86399999999998</v>
      </c>
      <c r="BW85" s="70">
        <v>22.05</v>
      </c>
      <c r="BX85" s="70">
        <v>29.684000000000001</v>
      </c>
      <c r="BY85" s="70">
        <v>0</v>
      </c>
      <c r="BZ85" s="70">
        <v>4.9880000000000004</v>
      </c>
      <c r="CA85" s="70">
        <v>0</v>
      </c>
      <c r="CB85" s="70">
        <v>0</v>
      </c>
      <c r="CC85" s="70">
        <v>0</v>
      </c>
      <c r="CD85" s="70">
        <v>0</v>
      </c>
    </row>
    <row r="86" spans="1:82">
      <c r="A86" s="70" t="s">
        <v>1829</v>
      </c>
      <c r="B86" s="70">
        <v>32</v>
      </c>
      <c r="C86" s="70">
        <v>15</v>
      </c>
      <c r="D86" s="70">
        <v>2</v>
      </c>
      <c r="E86" s="70">
        <v>2018</v>
      </c>
      <c r="F86" s="70" t="s">
        <v>183</v>
      </c>
      <c r="G86" s="70" t="s">
        <v>1814</v>
      </c>
      <c r="H86" s="70" t="s">
        <v>1815</v>
      </c>
      <c r="I86" s="148"/>
      <c r="J86" s="71">
        <v>189.94143195257317</v>
      </c>
      <c r="K86" s="71">
        <v>14.281030824840652</v>
      </c>
      <c r="L86" s="71">
        <v>35.970026087084825</v>
      </c>
      <c r="M86" s="71">
        <v>309.79630556264152</v>
      </c>
      <c r="N86" s="71">
        <v>231.50391894212561</v>
      </c>
      <c r="O86" s="71">
        <v>241.01211263919981</v>
      </c>
      <c r="P86" s="71">
        <v>168.36189528663357</v>
      </c>
      <c r="Q86" s="71">
        <v>14.7942273659393</v>
      </c>
      <c r="R86" s="71">
        <v>0</v>
      </c>
      <c r="S86" s="71">
        <v>32.585453562285366</v>
      </c>
      <c r="T86" s="72"/>
      <c r="U86" s="71">
        <v>29634759</v>
      </c>
      <c r="V86" s="71">
        <v>7964</v>
      </c>
      <c r="W86" s="71">
        <v>679</v>
      </c>
      <c r="X86" s="71">
        <v>103022</v>
      </c>
      <c r="Y86" s="71">
        <v>100217</v>
      </c>
      <c r="Z86" s="71">
        <v>146858</v>
      </c>
      <c r="AA86" s="71">
        <v>35223</v>
      </c>
      <c r="AB86" s="71">
        <v>233418</v>
      </c>
      <c r="AC86" s="71">
        <v>0</v>
      </c>
      <c r="AD86" s="71">
        <v>32.585453562285373</v>
      </c>
      <c r="AE86" s="72"/>
      <c r="AF86" s="71">
        <v>295610862.97954547</v>
      </c>
      <c r="AG86" s="71">
        <v>11197268.32087284</v>
      </c>
      <c r="AH86" s="71">
        <v>10387908.923503021</v>
      </c>
      <c r="AI86" s="71">
        <v>596913105.0404855</v>
      </c>
      <c r="AJ86" s="71">
        <v>554679486.88003278</v>
      </c>
      <c r="AK86" s="71">
        <v>0</v>
      </c>
      <c r="AL86" s="71">
        <v>0</v>
      </c>
      <c r="AM86" s="71">
        <v>32130246.96009165</v>
      </c>
      <c r="AN86" s="71">
        <v>0</v>
      </c>
      <c r="AO86" s="71">
        <v>0</v>
      </c>
      <c r="AP86" s="71">
        <v>1500918879.1045313</v>
      </c>
      <c r="AQ86" s="72"/>
      <c r="AR86" s="71">
        <v>8159</v>
      </c>
      <c r="AS86" s="71">
        <v>1887</v>
      </c>
      <c r="AT86" s="71">
        <v>0</v>
      </c>
      <c r="AU86" s="71">
        <v>4</v>
      </c>
      <c r="AV86" s="71">
        <v>0</v>
      </c>
      <c r="AW86" s="71">
        <v>1</v>
      </c>
      <c r="AX86" s="71"/>
      <c r="AY86" s="72"/>
      <c r="AZ86" s="71">
        <v>38976.987000000008</v>
      </c>
      <c r="BA86" s="71">
        <v>65750.64</v>
      </c>
      <c r="BB86" s="71">
        <v>0</v>
      </c>
      <c r="BC86" s="71">
        <v>133</v>
      </c>
      <c r="BD86" s="71">
        <v>0</v>
      </c>
      <c r="BE86" s="71">
        <v>2340</v>
      </c>
      <c r="BF86" s="71"/>
      <c r="BG86" s="72"/>
      <c r="BH86" s="71">
        <v>0</v>
      </c>
      <c r="BI86" s="71">
        <v>0</v>
      </c>
      <c r="BJ86" s="71">
        <v>421.94200000000001</v>
      </c>
      <c r="BK86" s="71">
        <v>0</v>
      </c>
      <c r="BL86" s="71">
        <v>34.265999999999998</v>
      </c>
      <c r="BM86" s="71">
        <v>0</v>
      </c>
      <c r="BN86" s="72"/>
      <c r="BO86" s="71">
        <v>0</v>
      </c>
      <c r="BP86" s="71">
        <v>0</v>
      </c>
      <c r="BQ86" s="71">
        <v>9</v>
      </c>
      <c r="BR86" s="71">
        <v>0</v>
      </c>
      <c r="BS86" s="71">
        <v>6</v>
      </c>
      <c r="BT86" s="71">
        <v>0</v>
      </c>
      <c r="BU86"/>
      <c r="BV86" s="70">
        <v>429.71800000000002</v>
      </c>
      <c r="BW86" s="70">
        <v>21.710999999999999</v>
      </c>
      <c r="BX86" s="70">
        <v>0</v>
      </c>
      <c r="BY86" s="70">
        <v>0</v>
      </c>
      <c r="BZ86" s="70">
        <v>4.7789999999999999</v>
      </c>
      <c r="CA86" s="70">
        <v>0</v>
      </c>
      <c r="CB86" s="70">
        <v>0</v>
      </c>
      <c r="CC86" s="70">
        <v>0</v>
      </c>
      <c r="CD86" s="70">
        <v>0</v>
      </c>
    </row>
    <row r="87" spans="1:82">
      <c r="A87" s="70" t="s">
        <v>1830</v>
      </c>
      <c r="B87" s="70">
        <v>33</v>
      </c>
      <c r="C87" s="70">
        <v>16</v>
      </c>
      <c r="D87" s="70">
        <v>2</v>
      </c>
      <c r="E87" s="70">
        <v>2019</v>
      </c>
      <c r="F87" s="70" t="s">
        <v>158</v>
      </c>
      <c r="G87" s="70" t="s">
        <v>1814</v>
      </c>
      <c r="H87" s="70" t="s">
        <v>1815</v>
      </c>
      <c r="I87" s="148"/>
      <c r="J87" s="71">
        <v>195.24270986929457</v>
      </c>
      <c r="K87" s="71">
        <v>13.454900762173086</v>
      </c>
      <c r="L87" s="71">
        <v>36.592603445336849</v>
      </c>
      <c r="M87" s="71">
        <v>393.79500131257333</v>
      </c>
      <c r="N87" s="71">
        <v>288.39538808298153</v>
      </c>
      <c r="O87" s="71">
        <v>236.07856123236726</v>
      </c>
      <c r="P87" s="71">
        <v>167.76783371959971</v>
      </c>
      <c r="Q87" s="71">
        <v>14.346144998704901</v>
      </c>
      <c r="R87" s="71">
        <v>0</v>
      </c>
      <c r="S87" s="71">
        <v>27.519020843085176</v>
      </c>
      <c r="T87" s="72"/>
      <c r="U87" s="71">
        <v>31170844</v>
      </c>
      <c r="V87" s="71">
        <v>7964</v>
      </c>
      <c r="W87" s="71">
        <v>679</v>
      </c>
      <c r="X87" s="71">
        <v>103022</v>
      </c>
      <c r="Y87" s="71">
        <v>100986</v>
      </c>
      <c r="Z87" s="71">
        <v>147801</v>
      </c>
      <c r="AA87" s="71">
        <v>34836</v>
      </c>
      <c r="AB87" s="71">
        <v>232476</v>
      </c>
      <c r="AC87" s="71">
        <v>0</v>
      </c>
      <c r="AD87" s="71">
        <v>27.51902084308518</v>
      </c>
      <c r="AE87" s="72"/>
      <c r="AF87" s="71">
        <v>290329566.4471575</v>
      </c>
      <c r="AG87" s="71">
        <v>10852999.765644301</v>
      </c>
      <c r="AH87" s="71">
        <v>10843946.88884894</v>
      </c>
      <c r="AI87" s="71">
        <v>668065960.2803148</v>
      </c>
      <c r="AJ87" s="71">
        <v>607552064.44567716</v>
      </c>
      <c r="AK87" s="71">
        <v>0</v>
      </c>
      <c r="AL87" s="71">
        <v>0</v>
      </c>
      <c r="AM87" s="71">
        <v>31661481.121608987</v>
      </c>
      <c r="AN87" s="71">
        <v>0</v>
      </c>
      <c r="AO87" s="71">
        <v>0</v>
      </c>
      <c r="AP87" s="71">
        <v>1619306018.9492517</v>
      </c>
      <c r="AQ87" s="72"/>
      <c r="AR87" s="71">
        <v>8642</v>
      </c>
      <c r="AS87" s="71">
        <v>1966</v>
      </c>
      <c r="AT87" s="71">
        <v>0</v>
      </c>
      <c r="AU87" s="71">
        <v>4</v>
      </c>
      <c r="AV87" s="71">
        <v>0</v>
      </c>
      <c r="AW87" s="71">
        <v>1</v>
      </c>
      <c r="AX87" s="71"/>
      <c r="AY87" s="72"/>
      <c r="AZ87" s="71">
        <v>41573.227000000094</v>
      </c>
      <c r="BA87" s="71">
        <v>69173.140000000043</v>
      </c>
      <c r="BB87" s="71">
        <v>0</v>
      </c>
      <c r="BC87" s="71">
        <v>132.69999999999999</v>
      </c>
      <c r="BD87" s="71">
        <v>0</v>
      </c>
      <c r="BE87" s="71">
        <v>2340</v>
      </c>
      <c r="BF87" s="71"/>
      <c r="BG87" s="72"/>
      <c r="BH87" s="71">
        <v>0</v>
      </c>
      <c r="BI87" s="71">
        <v>0</v>
      </c>
      <c r="BJ87" s="71">
        <v>398.31299999999999</v>
      </c>
      <c r="BK87" s="71">
        <v>0</v>
      </c>
      <c r="BL87" s="71">
        <v>37.223999999999997</v>
      </c>
      <c r="BM87" s="71">
        <v>0</v>
      </c>
      <c r="BN87" s="72"/>
      <c r="BO87" s="71">
        <v>0</v>
      </c>
      <c r="BP87" s="71">
        <v>0</v>
      </c>
      <c r="BQ87" s="71">
        <v>9</v>
      </c>
      <c r="BR87" s="71">
        <v>0</v>
      </c>
      <c r="BS87" s="71">
        <v>7</v>
      </c>
      <c r="BT87" s="71">
        <v>0</v>
      </c>
      <c r="BU87"/>
      <c r="BV87" s="70">
        <v>398.79599999999999</v>
      </c>
      <c r="BW87" s="70">
        <v>21.283000000000001</v>
      </c>
      <c r="BX87" s="70">
        <v>10.686999999999999</v>
      </c>
      <c r="BY87" s="70">
        <v>0</v>
      </c>
      <c r="BZ87" s="70">
        <v>4.7709999999999999</v>
      </c>
      <c r="CA87" s="70">
        <v>0</v>
      </c>
      <c r="CB87" s="70">
        <v>0</v>
      </c>
      <c r="CC87" s="70">
        <v>0</v>
      </c>
      <c r="CD87" s="70">
        <v>0</v>
      </c>
    </row>
    <row r="88" spans="1:82">
      <c r="A88" s="70" t="s">
        <v>1831</v>
      </c>
      <c r="B88" s="70">
        <v>34</v>
      </c>
      <c r="C88" s="70">
        <v>17</v>
      </c>
      <c r="D88" s="70">
        <v>2</v>
      </c>
      <c r="E88" s="70">
        <v>2020</v>
      </c>
      <c r="F88" s="70" t="s">
        <v>159</v>
      </c>
      <c r="G88" s="70" t="s">
        <v>1814</v>
      </c>
      <c r="H88" s="70" t="s">
        <v>1815</v>
      </c>
      <c r="I88" s="148"/>
      <c r="J88" s="71">
        <v>190.6522128646906</v>
      </c>
      <c r="K88" s="71">
        <v>15.767351045169514</v>
      </c>
      <c r="L88" s="71">
        <v>36.712923708248852</v>
      </c>
      <c r="M88" s="71">
        <v>366.87271307339046</v>
      </c>
      <c r="N88" s="71">
        <v>281.99807963906505</v>
      </c>
      <c r="O88" s="71">
        <v>207.53231791405025</v>
      </c>
      <c r="P88" s="71">
        <v>157.61849022878386</v>
      </c>
      <c r="Q88" s="71">
        <v>13.6581336539129</v>
      </c>
      <c r="R88" s="71">
        <v>0</v>
      </c>
      <c r="S88" s="71">
        <v>23.054381373442752</v>
      </c>
      <c r="T88" s="72"/>
      <c r="U88" s="71">
        <v>29240396</v>
      </c>
      <c r="V88" s="71">
        <v>8041</v>
      </c>
      <c r="W88" s="71">
        <v>1105</v>
      </c>
      <c r="X88" s="71">
        <v>108375</v>
      </c>
      <c r="Y88" s="71">
        <v>101854</v>
      </c>
      <c r="Z88" s="71">
        <v>148297</v>
      </c>
      <c r="AA88" s="71">
        <v>34787</v>
      </c>
      <c r="AB88" s="71">
        <v>231648</v>
      </c>
      <c r="AC88" s="71">
        <v>0</v>
      </c>
      <c r="AD88" s="71">
        <v>23.054381373442752</v>
      </c>
      <c r="AE88" s="72"/>
      <c r="AF88" s="71">
        <v>279724396.94934618</v>
      </c>
      <c r="AG88" s="71">
        <v>11605787.761164727</v>
      </c>
      <c r="AH88" s="71">
        <v>9078404.2606351618</v>
      </c>
      <c r="AI88" s="71">
        <v>592054254.74445808</v>
      </c>
      <c r="AJ88" s="71">
        <v>602539532.92089987</v>
      </c>
      <c r="AK88" s="71"/>
      <c r="AL88" s="71"/>
      <c r="AM88" s="71">
        <v>30232637.662959006</v>
      </c>
      <c r="AN88" s="71"/>
      <c r="AO88" s="71"/>
      <c r="AP88" s="71">
        <v>1525235014.299463</v>
      </c>
      <c r="AQ88" s="72"/>
      <c r="AR88" s="71">
        <v>9121</v>
      </c>
      <c r="AS88" s="71">
        <v>2013</v>
      </c>
      <c r="AT88" s="71">
        <v>0</v>
      </c>
      <c r="AU88" s="71">
        <v>4</v>
      </c>
      <c r="AV88" s="71">
        <v>0</v>
      </c>
      <c r="AW88" s="71">
        <v>1</v>
      </c>
      <c r="AX88" s="71"/>
      <c r="AY88" s="72"/>
      <c r="AZ88" s="71">
        <v>44299.835000000181</v>
      </c>
      <c r="BA88" s="71">
        <v>72906.339999999953</v>
      </c>
      <c r="BB88" s="71">
        <v>0</v>
      </c>
      <c r="BC88" s="71">
        <v>132.69999999999999</v>
      </c>
      <c r="BD88" s="71">
        <v>0</v>
      </c>
      <c r="BE88" s="71">
        <v>2340</v>
      </c>
      <c r="BF88" s="71"/>
      <c r="BG88" s="72"/>
      <c r="BH88" s="71">
        <v>0</v>
      </c>
      <c r="BI88" s="71">
        <v>0</v>
      </c>
      <c r="BJ88" s="71">
        <v>387.67700000000002</v>
      </c>
      <c r="BK88" s="71">
        <v>0</v>
      </c>
      <c r="BL88" s="71">
        <v>55.456999999999994</v>
      </c>
      <c r="BM88" s="71">
        <v>0</v>
      </c>
      <c r="BN88" s="72"/>
      <c r="BO88" s="71">
        <v>0</v>
      </c>
      <c r="BP88" s="71">
        <v>0</v>
      </c>
      <c r="BQ88" s="71">
        <v>8</v>
      </c>
      <c r="BR88" s="71">
        <v>0</v>
      </c>
      <c r="BS88" s="71">
        <v>7</v>
      </c>
      <c r="BT88" s="71">
        <v>0</v>
      </c>
      <c r="BU88"/>
      <c r="BV88" s="70">
        <v>389.42200000000003</v>
      </c>
      <c r="BW88" s="70">
        <v>21.03</v>
      </c>
      <c r="BX88" s="70">
        <v>28.122</v>
      </c>
      <c r="BY88" s="70">
        <v>0</v>
      </c>
      <c r="BZ88" s="70">
        <v>4.5599999999999996</v>
      </c>
      <c r="CA88" s="70">
        <v>0</v>
      </c>
      <c r="CB88" s="70">
        <v>0</v>
      </c>
      <c r="CC88" s="70">
        <v>0</v>
      </c>
      <c r="CD88" s="70">
        <v>0</v>
      </c>
    </row>
    <row r="89" spans="1:82">
      <c r="A89" s="70" t="s">
        <v>1832</v>
      </c>
      <c r="B89" s="70">
        <v>34</v>
      </c>
      <c r="C89" s="70">
        <v>18</v>
      </c>
      <c r="D89" s="70">
        <v>2</v>
      </c>
      <c r="E89" s="70">
        <v>2021</v>
      </c>
      <c r="F89" s="70" t="s">
        <v>160</v>
      </c>
      <c r="G89" s="70" t="s">
        <v>1814</v>
      </c>
      <c r="H89" s="70" t="s">
        <v>1815</v>
      </c>
      <c r="I89" s="148"/>
      <c r="J89" s="71">
        <v>142.54616640686498</v>
      </c>
      <c r="K89" s="71">
        <v>15.681916967525622</v>
      </c>
      <c r="L89" s="71">
        <v>33.238219093171516</v>
      </c>
      <c r="M89" s="71">
        <v>318.55172148771817</v>
      </c>
      <c r="N89" s="71">
        <v>234.81418649503601</v>
      </c>
      <c r="O89" s="71">
        <v>202.57645293192743</v>
      </c>
      <c r="P89" s="71">
        <v>161.53474662019394</v>
      </c>
      <c r="Q89" s="71">
        <v>13.447485027347801</v>
      </c>
      <c r="R89" s="71">
        <v>0</v>
      </c>
      <c r="S89" s="71">
        <v>27.79891524725176</v>
      </c>
      <c r="T89" s="72"/>
      <c r="U89" s="71">
        <v>28784592</v>
      </c>
      <c r="V89" s="71">
        <v>8041</v>
      </c>
      <c r="W89" s="71">
        <v>1105</v>
      </c>
      <c r="X89" s="71">
        <v>108375</v>
      </c>
      <c r="Y89" s="71">
        <v>102415</v>
      </c>
      <c r="Z89" s="71">
        <v>149048</v>
      </c>
      <c r="AA89" s="71">
        <v>34764</v>
      </c>
      <c r="AB89" s="71">
        <v>230316</v>
      </c>
      <c r="AC89" s="71">
        <v>0</v>
      </c>
      <c r="AD89" s="71">
        <v>27.79891524725176</v>
      </c>
      <c r="AE89" s="72"/>
      <c r="AF89" s="71">
        <v>209944609.72226793</v>
      </c>
      <c r="AG89" s="71">
        <v>12145553.335973794</v>
      </c>
      <c r="AH89" s="71">
        <v>10067997.728050133</v>
      </c>
      <c r="AI89" s="71">
        <v>635416043.68178666</v>
      </c>
      <c r="AJ89" s="71">
        <v>590335919.25008631</v>
      </c>
      <c r="AK89" s="71">
        <v>0</v>
      </c>
      <c r="AL89" s="71">
        <v>0</v>
      </c>
      <c r="AM89" s="71">
        <v>30232173.584341936</v>
      </c>
      <c r="AN89" s="71">
        <v>0</v>
      </c>
      <c r="AO89" s="71">
        <v>0</v>
      </c>
      <c r="AP89" s="71">
        <v>1488142297.3025069</v>
      </c>
      <c r="AQ89" s="72"/>
      <c r="AR89" s="71">
        <v>9573</v>
      </c>
      <c r="AS89" s="71">
        <v>2030</v>
      </c>
      <c r="AT89" s="71">
        <v>0</v>
      </c>
      <c r="AU89" s="71">
        <v>4</v>
      </c>
      <c r="AV89" s="71">
        <v>0</v>
      </c>
      <c r="AW89" s="71">
        <v>1</v>
      </c>
      <c r="AX89" s="71"/>
      <c r="AY89" s="72"/>
      <c r="AZ89" s="71">
        <v>46921.855000000287</v>
      </c>
      <c r="BA89" s="71">
        <v>73616.539999999979</v>
      </c>
      <c r="BB89" s="71">
        <v>0</v>
      </c>
      <c r="BC89" s="71">
        <v>132.69999999999999</v>
      </c>
      <c r="BD89" s="71">
        <v>0</v>
      </c>
      <c r="BE89" s="71">
        <v>2340</v>
      </c>
      <c r="BF89" s="71"/>
      <c r="BG89" s="72"/>
      <c r="BH89" s="71">
        <v>0</v>
      </c>
      <c r="BI89" s="71">
        <v>0</v>
      </c>
      <c r="BJ89" s="71">
        <v>380.85199999999998</v>
      </c>
      <c r="BK89" s="71">
        <v>0</v>
      </c>
      <c r="BL89" s="71">
        <v>57.575000000000003</v>
      </c>
      <c r="BM89" s="71">
        <v>0</v>
      </c>
      <c r="BN89" s="72"/>
      <c r="BO89" s="71">
        <v>0</v>
      </c>
      <c r="BP89" s="71">
        <v>0</v>
      </c>
      <c r="BQ89" s="71">
        <v>9</v>
      </c>
      <c r="BR89" s="71">
        <v>0</v>
      </c>
      <c r="BS89" s="71">
        <v>7</v>
      </c>
      <c r="BT89" s="71">
        <v>0</v>
      </c>
      <c r="BU89"/>
      <c r="BV89" s="70">
        <v>384.50700000000001</v>
      </c>
      <c r="BW89" s="70">
        <v>21.814</v>
      </c>
      <c r="BX89" s="70">
        <v>27.495000000000001</v>
      </c>
      <c r="BY89" s="70">
        <v>0</v>
      </c>
      <c r="BZ89" s="70">
        <v>4.6109999999999998</v>
      </c>
      <c r="CA89" s="70">
        <v>0</v>
      </c>
      <c r="CB89" s="70">
        <v>0</v>
      </c>
      <c r="CC89" s="70">
        <v>0</v>
      </c>
      <c r="CD89" s="70">
        <v>0</v>
      </c>
    </row>
    <row r="90" spans="1:82">
      <c r="A90" s="70" t="s">
        <v>1833</v>
      </c>
      <c r="B90" s="70">
        <v>34</v>
      </c>
      <c r="C90" s="70">
        <v>19</v>
      </c>
      <c r="D90" s="70">
        <v>2</v>
      </c>
      <c r="E90" s="70">
        <v>2022</v>
      </c>
      <c r="F90" s="70" t="s">
        <v>161</v>
      </c>
      <c r="G90" s="70" t="s">
        <v>1814</v>
      </c>
      <c r="H90" s="70" t="s">
        <v>1815</v>
      </c>
      <c r="I90" s="148"/>
      <c r="J90" s="71">
        <v>150.23460227062228</v>
      </c>
      <c r="K90" s="71">
        <v>16.148636385203826</v>
      </c>
      <c r="L90" s="71">
        <v>37.44838986877204</v>
      </c>
      <c r="M90" s="71">
        <v>397.89628860805436</v>
      </c>
      <c r="N90" s="71">
        <v>300.31173885244351</v>
      </c>
      <c r="O90" s="71">
        <v>214.70904298371983</v>
      </c>
      <c r="P90" s="71">
        <v>159.92847278575661</v>
      </c>
      <c r="Q90" s="71">
        <v>13.506331356872822</v>
      </c>
      <c r="R90" s="71">
        <v>0</v>
      </c>
      <c r="S90" s="71">
        <v>30.80317966845735</v>
      </c>
      <c r="T90" s="72"/>
      <c r="U90" s="71">
        <v>30377615</v>
      </c>
      <c r="V90" s="71">
        <v>8041</v>
      </c>
      <c r="W90" s="71">
        <v>1105</v>
      </c>
      <c r="X90" s="71">
        <v>108375</v>
      </c>
      <c r="Y90" s="71">
        <v>103285</v>
      </c>
      <c r="Z90" s="71">
        <v>150093</v>
      </c>
      <c r="AA90" s="71">
        <v>34943</v>
      </c>
      <c r="AB90" s="71">
        <v>229427</v>
      </c>
      <c r="AC90" s="71">
        <v>0</v>
      </c>
      <c r="AD90" s="71">
        <v>30.80317966845735</v>
      </c>
      <c r="AE90" s="72"/>
      <c r="AF90" s="71">
        <v>190569243.8312937</v>
      </c>
      <c r="AG90" s="71">
        <v>12367850.797329672</v>
      </c>
      <c r="AH90" s="71">
        <v>11883210.143637933</v>
      </c>
      <c r="AI90" s="71">
        <v>624649248.56242633</v>
      </c>
      <c r="AJ90" s="71">
        <v>608219553.4900651</v>
      </c>
      <c r="AK90" s="71">
        <v>0</v>
      </c>
      <c r="AL90" s="71">
        <v>0</v>
      </c>
      <c r="AM90" s="71">
        <v>29625287.773941301</v>
      </c>
      <c r="AN90" s="71">
        <v>0</v>
      </c>
      <c r="AO90" s="71">
        <v>0</v>
      </c>
      <c r="AP90" s="71">
        <v>1477314394.5986941</v>
      </c>
      <c r="AQ90" s="72"/>
      <c r="AR90" s="71">
        <v>10106</v>
      </c>
      <c r="AS90" s="71">
        <v>2044</v>
      </c>
      <c r="AT90" s="71">
        <v>0</v>
      </c>
      <c r="AU90" s="71">
        <v>4</v>
      </c>
      <c r="AV90" s="71">
        <v>0</v>
      </c>
      <c r="AW90" s="71">
        <v>1</v>
      </c>
      <c r="AX90" s="71"/>
      <c r="AY90" s="72"/>
      <c r="AZ90" s="71">
        <v>50100.545000000449</v>
      </c>
      <c r="BA90" s="71">
        <v>74288.639999999999</v>
      </c>
      <c r="BB90" s="71">
        <v>0</v>
      </c>
      <c r="BC90" s="71">
        <v>132.69999999999999</v>
      </c>
      <c r="BD90" s="71">
        <v>0</v>
      </c>
      <c r="BE90" s="71">
        <v>2340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1834</v>
      </c>
      <c r="B91" s="70">
        <v>34</v>
      </c>
      <c r="C91" s="70">
        <v>20</v>
      </c>
      <c r="D91" s="70">
        <v>2</v>
      </c>
      <c r="E91" s="70">
        <v>2023</v>
      </c>
      <c r="F91" s="70" t="s">
        <v>1539</v>
      </c>
      <c r="G91" s="70" t="s">
        <v>1814</v>
      </c>
      <c r="H91" s="70" t="s">
        <v>1815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10602</v>
      </c>
      <c r="AS91" s="71">
        <v>2053</v>
      </c>
      <c r="AT91" s="71">
        <v>0</v>
      </c>
      <c r="AU91" s="71">
        <v>4</v>
      </c>
      <c r="AV91" s="71">
        <v>0</v>
      </c>
      <c r="AW91" s="71">
        <v>1</v>
      </c>
      <c r="AX91" s="71"/>
      <c r="AY91" s="72"/>
      <c r="AZ91" s="71">
        <v>52998.025000000642</v>
      </c>
      <c r="BA91" s="71">
        <v>76134.840000000011</v>
      </c>
      <c r="BB91" s="71">
        <v>0</v>
      </c>
      <c r="BC91" s="71">
        <v>132.69999999999999</v>
      </c>
      <c r="BD91" s="71">
        <v>0</v>
      </c>
      <c r="BE91" s="71">
        <v>2340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1835</v>
      </c>
      <c r="B92" s="70">
        <v>34</v>
      </c>
      <c r="C92" s="70">
        <v>21</v>
      </c>
      <c r="D92" s="70">
        <v>2</v>
      </c>
      <c r="E92" s="70">
        <v>2024</v>
      </c>
      <c r="F92" s="70" t="s">
        <v>1554</v>
      </c>
      <c r="G92" s="70" t="s">
        <v>1814</v>
      </c>
      <c r="H92" s="70" t="s">
        <v>1815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1836</v>
      </c>
      <c r="B93" s="70">
        <v>1</v>
      </c>
      <c r="C93" s="70">
        <v>1</v>
      </c>
      <c r="D93" s="70">
        <v>1</v>
      </c>
      <c r="E93" s="70">
        <v>1990</v>
      </c>
      <c r="F93" s="70" t="s">
        <v>787</v>
      </c>
      <c r="G93" s="70" t="s">
        <v>1837</v>
      </c>
      <c r="H93" s="70" t="s">
        <v>1838</v>
      </c>
      <c r="I93" s="148" t="s">
        <v>793</v>
      </c>
      <c r="J93" s="71">
        <v>299.11444516038188</v>
      </c>
      <c r="K93" s="71">
        <v>12.463602948519661</v>
      </c>
      <c r="L93" s="71">
        <v>0.87264460276815392</v>
      </c>
      <c r="M93" s="71">
        <v>124.3370871696672</v>
      </c>
      <c r="N93" s="71">
        <v>218.2785347732482</v>
      </c>
      <c r="O93" s="71">
        <v>148.5783188997882</v>
      </c>
      <c r="P93" s="71">
        <v>118.6725021275234</v>
      </c>
      <c r="Q93" s="71">
        <v>15.799112702242599</v>
      </c>
      <c r="R93" s="71">
        <v>0</v>
      </c>
      <c r="S93" s="71">
        <v>27.234380272358539</v>
      </c>
      <c r="T93" s="72"/>
      <c r="U93" s="71">
        <v>43686715</v>
      </c>
      <c r="V93" s="71">
        <v>6079</v>
      </c>
      <c r="W93" s="71">
        <v>11</v>
      </c>
      <c r="X93" s="71">
        <v>55997</v>
      </c>
      <c r="Y93" s="71">
        <v>88396</v>
      </c>
      <c r="Z93" s="71">
        <v>61112</v>
      </c>
      <c r="AA93" s="71">
        <v>28815</v>
      </c>
      <c r="AB93" s="71">
        <v>256524</v>
      </c>
      <c r="AC93" s="71">
        <v>0</v>
      </c>
      <c r="AD93" s="71">
        <v>27.234380272358539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1839</v>
      </c>
      <c r="B94" s="70">
        <v>2</v>
      </c>
      <c r="C94" s="70">
        <v>2</v>
      </c>
      <c r="D94" s="70">
        <v>1</v>
      </c>
      <c r="E94" s="70">
        <v>2005</v>
      </c>
      <c r="F94" s="70" t="s">
        <v>789</v>
      </c>
      <c r="G94" s="70" t="s">
        <v>1837</v>
      </c>
      <c r="H94" s="70" t="s">
        <v>1838</v>
      </c>
      <c r="I94" s="148"/>
      <c r="J94" s="71">
        <v>209.46717240092769</v>
      </c>
      <c r="K94" s="71">
        <v>8.9013690227408002</v>
      </c>
      <c r="L94" s="71">
        <v>0</v>
      </c>
      <c r="M94" s="71">
        <v>195.79405642291181</v>
      </c>
      <c r="N94" s="71">
        <v>277.15427528727059</v>
      </c>
      <c r="O94" s="71">
        <v>163.91294978979019</v>
      </c>
      <c r="P94" s="71">
        <v>95.454090709505579</v>
      </c>
      <c r="Q94" s="71">
        <v>14.280653683420701</v>
      </c>
      <c r="R94" s="71">
        <v>0</v>
      </c>
      <c r="S94" s="71">
        <v>24.336218175999999</v>
      </c>
      <c r="T94" s="72"/>
      <c r="U94" s="71">
        <v>22048563</v>
      </c>
      <c r="V94" s="71">
        <v>4896</v>
      </c>
      <c r="W94" s="71">
        <v>0</v>
      </c>
      <c r="X94" s="71">
        <v>46579</v>
      </c>
      <c r="Y94" s="71">
        <v>100804</v>
      </c>
      <c r="Z94" s="71">
        <v>78017</v>
      </c>
      <c r="AA94" s="71">
        <v>18982</v>
      </c>
      <c r="AB94" s="71">
        <v>242397</v>
      </c>
      <c r="AC94" s="71">
        <v>0</v>
      </c>
      <c r="AD94" s="71">
        <v>24.336218175999999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1840</v>
      </c>
      <c r="B95" s="70">
        <v>3</v>
      </c>
      <c r="C95" s="70">
        <v>3</v>
      </c>
      <c r="D95" s="70">
        <v>1</v>
      </c>
      <c r="E95" s="70">
        <v>2006</v>
      </c>
      <c r="F95" s="70" t="s">
        <v>790</v>
      </c>
      <c r="G95" s="70" t="s">
        <v>1837</v>
      </c>
      <c r="H95" s="70" t="s">
        <v>1838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1841</v>
      </c>
      <c r="B96" s="70">
        <v>4</v>
      </c>
      <c r="C96" s="70">
        <v>4</v>
      </c>
      <c r="D96" s="70">
        <v>1</v>
      </c>
      <c r="E96" s="70">
        <v>2007</v>
      </c>
      <c r="F96" s="70" t="s">
        <v>791</v>
      </c>
      <c r="G96" s="70" t="s">
        <v>1837</v>
      </c>
      <c r="H96" s="70" t="s">
        <v>1838</v>
      </c>
      <c r="I96" s="148"/>
      <c r="J96" s="71">
        <v>187.89245203027701</v>
      </c>
      <c r="K96" s="71">
        <v>7.2886945723747054</v>
      </c>
      <c r="L96" s="71">
        <v>0.44626697295575563</v>
      </c>
      <c r="M96" s="71">
        <v>194.4556833794143</v>
      </c>
      <c r="N96" s="71">
        <v>292.05197130648583</v>
      </c>
      <c r="O96" s="71">
        <v>154.5459734288618</v>
      </c>
      <c r="P96" s="71">
        <v>91.646380812229566</v>
      </c>
      <c r="Q96" s="71">
        <v>14.9484020912262</v>
      </c>
      <c r="R96" s="71">
        <v>0</v>
      </c>
      <c r="S96" s="71">
        <v>17.664686492000001</v>
      </c>
      <c r="T96" s="72"/>
      <c r="U96" s="71">
        <v>22297405</v>
      </c>
      <c r="V96" s="71">
        <v>3903</v>
      </c>
      <c r="W96" s="71">
        <v>5</v>
      </c>
      <c r="X96" s="71">
        <v>53452</v>
      </c>
      <c r="Y96" s="71">
        <v>102263</v>
      </c>
      <c r="Z96" s="71">
        <v>76468</v>
      </c>
      <c r="AA96" s="71">
        <v>17947</v>
      </c>
      <c r="AB96" s="71">
        <v>240314</v>
      </c>
      <c r="AC96" s="71">
        <v>0</v>
      </c>
      <c r="AD96" s="71">
        <v>17.664686492000001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1842</v>
      </c>
      <c r="B97" s="70">
        <v>5</v>
      </c>
      <c r="C97" s="70">
        <v>5</v>
      </c>
      <c r="D97" s="70">
        <v>1</v>
      </c>
      <c r="E97" s="70">
        <v>2008</v>
      </c>
      <c r="F97" s="70" t="s">
        <v>792</v>
      </c>
      <c r="G97" s="70" t="s">
        <v>1837</v>
      </c>
      <c r="H97" s="70" t="s">
        <v>1838</v>
      </c>
      <c r="I97" s="148"/>
      <c r="J97" s="71">
        <v>165.42294187045451</v>
      </c>
      <c r="K97" s="71">
        <v>5.4683360299621304</v>
      </c>
      <c r="L97" s="71">
        <v>0.39531646765858269</v>
      </c>
      <c r="M97" s="71">
        <v>204.10705655333089</v>
      </c>
      <c r="N97" s="71">
        <v>283.56785420321779</v>
      </c>
      <c r="O97" s="71">
        <v>148.44259260991089</v>
      </c>
      <c r="P97" s="71">
        <v>89.583274385986101</v>
      </c>
      <c r="Q97" s="71">
        <v>14.713243019089999</v>
      </c>
      <c r="R97" s="71">
        <v>0</v>
      </c>
      <c r="S97" s="71">
        <v>22.711633616659899</v>
      </c>
      <c r="T97" s="72"/>
      <c r="U97" s="71">
        <v>20845696</v>
      </c>
      <c r="V97" s="71">
        <v>3903</v>
      </c>
      <c r="W97" s="71">
        <v>5</v>
      </c>
      <c r="X97" s="71">
        <v>53452</v>
      </c>
      <c r="Y97" s="71">
        <v>103401</v>
      </c>
      <c r="Z97" s="71">
        <v>76026</v>
      </c>
      <c r="AA97" s="71">
        <v>17563</v>
      </c>
      <c r="AB97" s="71">
        <v>240424</v>
      </c>
      <c r="AC97" s="71">
        <v>0</v>
      </c>
      <c r="AD97" s="71">
        <v>22.711633616659899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1843</v>
      </c>
      <c r="B98" s="70">
        <v>6</v>
      </c>
      <c r="C98" s="70">
        <v>6</v>
      </c>
      <c r="D98" s="70">
        <v>1</v>
      </c>
      <c r="E98" s="70">
        <v>2009</v>
      </c>
      <c r="F98" s="70" t="s">
        <v>176</v>
      </c>
      <c r="G98" s="70" t="s">
        <v>1837</v>
      </c>
      <c r="H98" s="70" t="s">
        <v>1838</v>
      </c>
      <c r="I98" s="148"/>
      <c r="J98" s="71">
        <v>125.3181091899141</v>
      </c>
      <c r="K98" s="71">
        <v>5.55537247644041</v>
      </c>
      <c r="L98" s="71">
        <v>0.89091545639925052</v>
      </c>
      <c r="M98" s="71">
        <v>187.11687547412541</v>
      </c>
      <c r="N98" s="71">
        <v>232.4701365068606</v>
      </c>
      <c r="O98" s="71">
        <v>149.1401728730082</v>
      </c>
      <c r="P98" s="71">
        <v>85.174256266050719</v>
      </c>
      <c r="Q98" s="71">
        <v>13.9879847587979</v>
      </c>
      <c r="R98" s="71">
        <v>0</v>
      </c>
      <c r="S98" s="71">
        <v>20.428668079400001</v>
      </c>
      <c r="T98" s="72"/>
      <c r="U98" s="71">
        <v>16414891</v>
      </c>
      <c r="V98" s="71">
        <v>4795</v>
      </c>
      <c r="W98" s="71">
        <v>19</v>
      </c>
      <c r="X98" s="71">
        <v>61003</v>
      </c>
      <c r="Y98" s="71">
        <v>104211</v>
      </c>
      <c r="Z98" s="71">
        <v>75394</v>
      </c>
      <c r="AA98" s="71">
        <v>17143</v>
      </c>
      <c r="AB98" s="71">
        <v>239942</v>
      </c>
      <c r="AC98" s="71">
        <v>0</v>
      </c>
      <c r="AD98" s="71">
        <v>20.428668079400001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51.088999999999999</v>
      </c>
      <c r="BK98" s="71">
        <v>0</v>
      </c>
      <c r="BL98" s="71">
        <v>28.896000000000001</v>
      </c>
      <c r="BM98" s="71">
        <v>0</v>
      </c>
      <c r="BN98" s="72"/>
      <c r="BO98" s="71">
        <v>0</v>
      </c>
      <c r="BP98" s="71">
        <v>0</v>
      </c>
      <c r="BQ98" s="71">
        <v>9</v>
      </c>
      <c r="BR98" s="71">
        <v>0</v>
      </c>
      <c r="BS98" s="71">
        <v>5</v>
      </c>
      <c r="BT98" s="71">
        <v>0</v>
      </c>
      <c r="BU98"/>
      <c r="BV98" s="70">
        <v>68.284999999999997</v>
      </c>
      <c r="BW98" s="70">
        <v>0</v>
      </c>
      <c r="BX98" s="70">
        <v>11.7</v>
      </c>
      <c r="BY98" s="70">
        <v>0</v>
      </c>
      <c r="BZ98" s="70">
        <v>0</v>
      </c>
      <c r="CA98" s="70">
        <v>0</v>
      </c>
      <c r="CB98" s="70">
        <v>0</v>
      </c>
      <c r="CC98" s="70">
        <v>0</v>
      </c>
      <c r="CD98" s="70">
        <v>0</v>
      </c>
    </row>
    <row r="99" spans="1:82">
      <c r="A99" s="70" t="s">
        <v>1844</v>
      </c>
      <c r="B99" s="70">
        <v>7</v>
      </c>
      <c r="C99" s="70">
        <v>7</v>
      </c>
      <c r="D99" s="70">
        <v>1</v>
      </c>
      <c r="E99" s="70">
        <v>2010</v>
      </c>
      <c r="F99" s="70" t="s">
        <v>177</v>
      </c>
      <c r="G99" s="70" t="s">
        <v>1837</v>
      </c>
      <c r="H99" s="70" t="s">
        <v>1838</v>
      </c>
      <c r="I99" s="148"/>
      <c r="J99" s="71">
        <v>134.09117834126789</v>
      </c>
      <c r="K99" s="71">
        <v>6.0533562087316426</v>
      </c>
      <c r="L99" s="71">
        <v>0.84511069381056303</v>
      </c>
      <c r="M99" s="71">
        <v>201.98741511212879</v>
      </c>
      <c r="N99" s="71">
        <v>270.57886933612622</v>
      </c>
      <c r="O99" s="71">
        <v>148.2849583196182</v>
      </c>
      <c r="P99" s="71">
        <v>86.285753949499693</v>
      </c>
      <c r="Q99" s="71">
        <v>14.5877847987864</v>
      </c>
      <c r="R99" s="71">
        <v>0</v>
      </c>
      <c r="S99" s="71">
        <v>22.7663043889</v>
      </c>
      <c r="T99" s="72"/>
      <c r="U99" s="71">
        <v>17708344</v>
      </c>
      <c r="V99" s="71">
        <v>4795</v>
      </c>
      <c r="W99" s="71">
        <v>19</v>
      </c>
      <c r="X99" s="71">
        <v>61003</v>
      </c>
      <c r="Y99" s="71">
        <v>105025</v>
      </c>
      <c r="Z99" s="71">
        <v>75310</v>
      </c>
      <c r="AA99" s="71">
        <v>16933</v>
      </c>
      <c r="AB99" s="71">
        <v>239777</v>
      </c>
      <c r="AC99" s="71">
        <v>0</v>
      </c>
      <c r="AD99" s="71">
        <v>22.7663043889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50.22</v>
      </c>
      <c r="BK99" s="71">
        <v>0</v>
      </c>
      <c r="BL99" s="71">
        <v>32.753999999999998</v>
      </c>
      <c r="BM99" s="71">
        <v>0</v>
      </c>
      <c r="BN99" s="72"/>
      <c r="BO99" s="71">
        <v>0</v>
      </c>
      <c r="BP99" s="71">
        <v>0</v>
      </c>
      <c r="BQ99" s="71">
        <v>9</v>
      </c>
      <c r="BR99" s="71">
        <v>0</v>
      </c>
      <c r="BS99" s="71">
        <v>5</v>
      </c>
      <c r="BT99" s="71">
        <v>0</v>
      </c>
      <c r="BU99"/>
      <c r="BV99" s="70">
        <v>65.174000000000007</v>
      </c>
      <c r="BW99" s="70">
        <v>0</v>
      </c>
      <c r="BX99" s="70">
        <v>17.8</v>
      </c>
      <c r="BY99" s="70">
        <v>0</v>
      </c>
      <c r="BZ99" s="70">
        <v>0</v>
      </c>
      <c r="CA99" s="70">
        <v>0</v>
      </c>
      <c r="CB99" s="70">
        <v>0</v>
      </c>
      <c r="CC99" s="70">
        <v>0</v>
      </c>
      <c r="CD99" s="70">
        <v>0</v>
      </c>
    </row>
    <row r="100" spans="1:82">
      <c r="A100" s="70" t="s">
        <v>1845</v>
      </c>
      <c r="B100" s="70">
        <v>8</v>
      </c>
      <c r="C100" s="70">
        <v>8</v>
      </c>
      <c r="D100" s="70">
        <v>1</v>
      </c>
      <c r="E100" s="70">
        <v>2011</v>
      </c>
      <c r="F100" s="70" t="s">
        <v>178</v>
      </c>
      <c r="G100" s="70" t="s">
        <v>1837</v>
      </c>
      <c r="H100" s="70" t="s">
        <v>1838</v>
      </c>
      <c r="I100" s="148"/>
      <c r="J100" s="71">
        <v>158.76529390558349</v>
      </c>
      <c r="K100" s="71">
        <v>9.6336629957439648</v>
      </c>
      <c r="L100" s="71">
        <v>0.74352525550612547</v>
      </c>
      <c r="M100" s="71">
        <v>257.60542217087902</v>
      </c>
      <c r="N100" s="71">
        <v>334.46543402333509</v>
      </c>
      <c r="O100" s="71">
        <v>146.0319350776914</v>
      </c>
      <c r="P100" s="71">
        <v>83.975327817138421</v>
      </c>
      <c r="Q100" s="71">
        <v>16.835893390945301</v>
      </c>
      <c r="R100" s="71">
        <v>0</v>
      </c>
      <c r="S100" s="71">
        <v>26.59459463584</v>
      </c>
      <c r="T100" s="72"/>
      <c r="U100" s="71">
        <v>18980263</v>
      </c>
      <c r="V100" s="71">
        <v>4795</v>
      </c>
      <c r="W100" s="71">
        <v>19</v>
      </c>
      <c r="X100" s="71">
        <v>61003</v>
      </c>
      <c r="Y100" s="71">
        <v>105847</v>
      </c>
      <c r="Z100" s="71">
        <v>75777</v>
      </c>
      <c r="AA100" s="71">
        <v>16970</v>
      </c>
      <c r="AB100" s="71">
        <v>239906</v>
      </c>
      <c r="AC100" s="71">
        <v>0</v>
      </c>
      <c r="AD100" s="71">
        <v>26.59459463584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51.356999999999999</v>
      </c>
      <c r="BK100" s="71">
        <v>0</v>
      </c>
      <c r="BL100" s="71">
        <v>32.676000000000002</v>
      </c>
      <c r="BM100" s="71">
        <v>0</v>
      </c>
      <c r="BN100" s="72"/>
      <c r="BO100" s="71">
        <v>0</v>
      </c>
      <c r="BP100" s="71">
        <v>0</v>
      </c>
      <c r="BQ100" s="71">
        <v>10</v>
      </c>
      <c r="BR100" s="71">
        <v>0</v>
      </c>
      <c r="BS100" s="71">
        <v>5</v>
      </c>
      <c r="BT100" s="71">
        <v>0</v>
      </c>
      <c r="BU100"/>
      <c r="BV100" s="70">
        <v>66.346999999999994</v>
      </c>
      <c r="BW100" s="70">
        <v>0</v>
      </c>
      <c r="BX100" s="70">
        <v>17.686</v>
      </c>
      <c r="BY100" s="70">
        <v>0</v>
      </c>
      <c r="BZ100" s="70">
        <v>0</v>
      </c>
      <c r="CA100" s="70">
        <v>0</v>
      </c>
      <c r="CB100" s="70">
        <v>0</v>
      </c>
      <c r="CC100" s="70">
        <v>0</v>
      </c>
      <c r="CD100" s="70">
        <v>0</v>
      </c>
    </row>
    <row r="101" spans="1:82">
      <c r="A101" s="70" t="s">
        <v>1846</v>
      </c>
      <c r="B101" s="70">
        <v>9</v>
      </c>
      <c r="C101" s="70">
        <v>9</v>
      </c>
      <c r="D101" s="70">
        <v>1</v>
      </c>
      <c r="E101" s="70">
        <v>2012</v>
      </c>
      <c r="F101" s="70" t="s">
        <v>179</v>
      </c>
      <c r="G101" s="70" t="s">
        <v>1837</v>
      </c>
      <c r="H101" s="70" t="s">
        <v>1838</v>
      </c>
      <c r="I101" s="148"/>
      <c r="J101" s="71">
        <v>151.07986119770581</v>
      </c>
      <c r="K101" s="71">
        <v>9.368180300587504</v>
      </c>
      <c r="L101" s="71">
        <v>0.74054124263083509</v>
      </c>
      <c r="M101" s="71">
        <v>288.13007841412087</v>
      </c>
      <c r="N101" s="71">
        <v>356.99076047738282</v>
      </c>
      <c r="O101" s="71">
        <v>145.81773710445788</v>
      </c>
      <c r="P101" s="71">
        <v>83.845959140171544</v>
      </c>
      <c r="Q101" s="71">
        <v>18.458151325369499</v>
      </c>
      <c r="R101" s="71">
        <v>0</v>
      </c>
      <c r="S101" s="71">
        <v>30.93587143460001</v>
      </c>
      <c r="T101" s="72"/>
      <c r="U101" s="71">
        <v>17560754</v>
      </c>
      <c r="V101" s="71">
        <v>4795</v>
      </c>
      <c r="W101" s="71">
        <v>19</v>
      </c>
      <c r="X101" s="71">
        <v>61003</v>
      </c>
      <c r="Y101" s="71">
        <v>107607</v>
      </c>
      <c r="Z101" s="71">
        <v>76266</v>
      </c>
      <c r="AA101" s="71">
        <v>16848</v>
      </c>
      <c r="AB101" s="71">
        <v>242087</v>
      </c>
      <c r="AC101" s="71">
        <v>0</v>
      </c>
      <c r="AD101" s="71">
        <v>30.93587143460001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63.084000000000003</v>
      </c>
      <c r="BK101" s="71">
        <v>0</v>
      </c>
      <c r="BL101" s="71">
        <v>42.632000000000005</v>
      </c>
      <c r="BM101" s="71">
        <v>0</v>
      </c>
      <c r="BN101" s="72"/>
      <c r="BO101" s="71">
        <v>0</v>
      </c>
      <c r="BP101" s="71">
        <v>0</v>
      </c>
      <c r="BQ101" s="71">
        <v>10</v>
      </c>
      <c r="BR101" s="71">
        <v>0</v>
      </c>
      <c r="BS101" s="71">
        <v>7</v>
      </c>
      <c r="BT101" s="71">
        <v>0</v>
      </c>
      <c r="BU101"/>
      <c r="BV101" s="70">
        <v>87.843999999999994</v>
      </c>
      <c r="BW101" s="70">
        <v>0</v>
      </c>
      <c r="BX101" s="70">
        <v>17.872</v>
      </c>
      <c r="BY101" s="70">
        <v>0</v>
      </c>
      <c r="BZ101" s="70">
        <v>0</v>
      </c>
      <c r="CA101" s="70">
        <v>0</v>
      </c>
      <c r="CB101" s="70">
        <v>0</v>
      </c>
      <c r="CC101" s="70">
        <v>0</v>
      </c>
      <c r="CD101" s="70">
        <v>0</v>
      </c>
    </row>
    <row r="102" spans="1:82">
      <c r="A102" s="70" t="s">
        <v>1847</v>
      </c>
      <c r="B102" s="70">
        <v>10</v>
      </c>
      <c r="C102" s="70">
        <v>10</v>
      </c>
      <c r="D102" s="70">
        <v>1</v>
      </c>
      <c r="E102" s="70">
        <v>2013</v>
      </c>
      <c r="F102" s="70" t="s">
        <v>180</v>
      </c>
      <c r="G102" s="1064" t="s">
        <v>1837</v>
      </c>
      <c r="H102" s="70" t="s">
        <v>1838</v>
      </c>
      <c r="I102" s="148"/>
      <c r="J102" s="71">
        <v>152.07725389837981</v>
      </c>
      <c r="K102" s="71">
        <v>7.9433204976539189</v>
      </c>
      <c r="L102" s="71">
        <v>0.6570165170764023</v>
      </c>
      <c r="M102" s="71">
        <v>290.21171490554963</v>
      </c>
      <c r="N102" s="71">
        <v>357.58359550998858</v>
      </c>
      <c r="O102" s="71">
        <v>140.33041162285161</v>
      </c>
      <c r="P102" s="71">
        <v>84.661427714250479</v>
      </c>
      <c r="Q102" s="71">
        <v>18.668830069209601</v>
      </c>
      <c r="R102" s="71">
        <v>0</v>
      </c>
      <c r="S102" s="71">
        <v>22.671968853799999</v>
      </c>
      <c r="T102" s="72"/>
      <c r="U102" s="71">
        <v>17480233</v>
      </c>
      <c r="V102" s="71">
        <v>4795</v>
      </c>
      <c r="W102" s="71">
        <v>19</v>
      </c>
      <c r="X102" s="71">
        <v>61003</v>
      </c>
      <c r="Y102" s="71">
        <v>107989</v>
      </c>
      <c r="Z102" s="71">
        <v>76673</v>
      </c>
      <c r="AA102" s="71">
        <v>16948</v>
      </c>
      <c r="AB102" s="71">
        <v>241340</v>
      </c>
      <c r="AC102" s="71">
        <v>0</v>
      </c>
      <c r="AD102" s="71">
        <v>22.671968853799999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68.194999999999993</v>
      </c>
      <c r="BK102" s="71">
        <v>0</v>
      </c>
      <c r="BL102" s="71">
        <v>41.343999999999994</v>
      </c>
      <c r="BM102" s="71">
        <v>0</v>
      </c>
      <c r="BN102" s="72"/>
      <c r="BO102" s="71">
        <v>0</v>
      </c>
      <c r="BP102" s="71">
        <v>0</v>
      </c>
      <c r="BQ102" s="71">
        <v>10</v>
      </c>
      <c r="BR102" s="71">
        <v>0</v>
      </c>
      <c r="BS102" s="71">
        <v>6</v>
      </c>
      <c r="BT102" s="71">
        <v>0</v>
      </c>
      <c r="BU102"/>
      <c r="BV102" s="70">
        <v>91.835999999999999</v>
      </c>
      <c r="BW102" s="70">
        <v>0</v>
      </c>
      <c r="BX102" s="70">
        <v>17.702999999999999</v>
      </c>
      <c r="BY102" s="70">
        <v>0</v>
      </c>
      <c r="BZ102" s="70">
        <v>0</v>
      </c>
      <c r="CA102" s="70">
        <v>0</v>
      </c>
      <c r="CB102" s="70">
        <v>0</v>
      </c>
      <c r="CC102" s="70">
        <v>0</v>
      </c>
      <c r="CD102" s="70">
        <v>0</v>
      </c>
    </row>
    <row r="103" spans="1:82">
      <c r="A103" s="70" t="s">
        <v>1848</v>
      </c>
      <c r="B103" s="70">
        <v>11</v>
      </c>
      <c r="C103" s="70">
        <v>11</v>
      </c>
      <c r="D103" s="70">
        <v>1</v>
      </c>
      <c r="E103" s="70">
        <v>2014</v>
      </c>
      <c r="F103" s="70" t="s">
        <v>181</v>
      </c>
      <c r="G103" s="1064" t="s">
        <v>1837</v>
      </c>
      <c r="H103" s="70" t="s">
        <v>1838</v>
      </c>
      <c r="I103" s="148"/>
      <c r="J103" s="71">
        <v>147.8052203373941</v>
      </c>
      <c r="K103" s="71">
        <v>7.5131065491417521</v>
      </c>
      <c r="L103" s="71">
        <v>1.1925618861219369</v>
      </c>
      <c r="M103" s="71">
        <v>294.1639097851442</v>
      </c>
      <c r="N103" s="71">
        <v>346.06218337950872</v>
      </c>
      <c r="O103" s="71">
        <v>133.47542295745677</v>
      </c>
      <c r="P103" s="71">
        <v>84.47381875292389</v>
      </c>
      <c r="Q103" s="71">
        <v>17.8606431114064</v>
      </c>
      <c r="R103" s="71">
        <v>0</v>
      </c>
      <c r="S103" s="71">
        <v>25.307048174080009</v>
      </c>
      <c r="T103" s="72"/>
      <c r="U103" s="71">
        <v>18077119</v>
      </c>
      <c r="V103" s="71">
        <v>3778</v>
      </c>
      <c r="W103" s="71">
        <v>13</v>
      </c>
      <c r="X103" s="71">
        <v>62109</v>
      </c>
      <c r="Y103" s="71">
        <v>108485</v>
      </c>
      <c r="Z103" s="71">
        <v>76809</v>
      </c>
      <c r="AA103" s="71">
        <v>16823</v>
      </c>
      <c r="AB103" s="71">
        <v>240653</v>
      </c>
      <c r="AC103" s="71">
        <v>0</v>
      </c>
      <c r="AD103" s="71">
        <v>25.307048174080009</v>
      </c>
      <c r="AE103" s="72"/>
      <c r="AF103" s="71"/>
      <c r="AG103" s="71"/>
      <c r="AH103" s="71"/>
      <c r="AI103" s="71"/>
      <c r="AJ103" s="71"/>
      <c r="AK103" s="71"/>
      <c r="AL103" s="71"/>
      <c r="AM103" s="71"/>
      <c r="AN103" s="71"/>
      <c r="AO103" s="71"/>
      <c r="AP103" s="71"/>
      <c r="AQ103" s="72"/>
      <c r="AR103" s="71">
        <v>2151</v>
      </c>
      <c r="AS103" s="71">
        <v>156</v>
      </c>
      <c r="AT103" s="71">
        <v>0</v>
      </c>
      <c r="AU103" s="71">
        <v>0</v>
      </c>
      <c r="AV103" s="71">
        <v>0</v>
      </c>
      <c r="AW103" s="71">
        <v>0</v>
      </c>
      <c r="AX103" s="71"/>
      <c r="AY103" s="72"/>
      <c r="AZ103" s="71">
        <v>7582.1</v>
      </c>
      <c r="BA103" s="71">
        <v>3525.5</v>
      </c>
      <c r="BB103" s="71">
        <v>0</v>
      </c>
      <c r="BC103" s="71">
        <v>0</v>
      </c>
      <c r="BD103" s="71">
        <v>0</v>
      </c>
      <c r="BE103" s="71">
        <v>0</v>
      </c>
      <c r="BF103" s="71"/>
      <c r="BG103" s="72"/>
      <c r="BH103" s="71">
        <v>0</v>
      </c>
      <c r="BI103" s="71">
        <v>0</v>
      </c>
      <c r="BJ103" s="71">
        <v>66.206000000000003</v>
      </c>
      <c r="BK103" s="71">
        <v>0</v>
      </c>
      <c r="BL103" s="71">
        <v>42.908000000000001</v>
      </c>
      <c r="BM103" s="71">
        <v>0</v>
      </c>
      <c r="BN103" s="72"/>
      <c r="BO103" s="71">
        <v>0</v>
      </c>
      <c r="BP103" s="71">
        <v>0</v>
      </c>
      <c r="BQ103" s="71">
        <v>9</v>
      </c>
      <c r="BR103" s="71">
        <v>0</v>
      </c>
      <c r="BS103" s="71">
        <v>6</v>
      </c>
      <c r="BT103" s="71">
        <v>0</v>
      </c>
      <c r="BU103"/>
      <c r="BV103" s="70">
        <v>91.819000000000003</v>
      </c>
      <c r="BW103" s="70">
        <v>0</v>
      </c>
      <c r="BX103" s="70">
        <v>17.295000000000002</v>
      </c>
      <c r="BY103" s="70">
        <v>0</v>
      </c>
      <c r="BZ103" s="70">
        <v>0</v>
      </c>
      <c r="CA103" s="70">
        <v>0</v>
      </c>
      <c r="CB103" s="70">
        <v>0</v>
      </c>
      <c r="CC103" s="70">
        <v>0</v>
      </c>
      <c r="CD103" s="70">
        <v>0</v>
      </c>
    </row>
    <row r="104" spans="1:82">
      <c r="A104" s="70" t="s">
        <v>1849</v>
      </c>
      <c r="B104" s="70">
        <v>12</v>
      </c>
      <c r="C104" s="70">
        <v>12</v>
      </c>
      <c r="D104" s="70">
        <v>1</v>
      </c>
      <c r="E104" s="70">
        <v>2015</v>
      </c>
      <c r="F104" s="70" t="s">
        <v>182</v>
      </c>
      <c r="G104" s="70" t="s">
        <v>1837</v>
      </c>
      <c r="H104" s="70" t="s">
        <v>1838</v>
      </c>
      <c r="I104" s="148"/>
      <c r="J104" s="71">
        <v>136.88829521414451</v>
      </c>
      <c r="K104" s="71">
        <v>7.1781038822330201</v>
      </c>
      <c r="L104" s="71">
        <v>1.340227590864058</v>
      </c>
      <c r="M104" s="71">
        <v>269.64727438461188</v>
      </c>
      <c r="N104" s="71">
        <v>323.13332557201812</v>
      </c>
      <c r="O104" s="71">
        <v>132.68848767924138</v>
      </c>
      <c r="P104" s="71">
        <v>84.977758775638961</v>
      </c>
      <c r="Q104" s="71">
        <v>17.3721679794305</v>
      </c>
      <c r="R104" s="71">
        <v>0</v>
      </c>
      <c r="S104" s="71">
        <v>24.163673080399999</v>
      </c>
      <c r="T104" s="72"/>
      <c r="U104" s="71">
        <v>17650975</v>
      </c>
      <c r="V104" s="71">
        <v>3778</v>
      </c>
      <c r="W104" s="71">
        <v>13</v>
      </c>
      <c r="X104" s="71">
        <v>62109</v>
      </c>
      <c r="Y104" s="71">
        <v>108862</v>
      </c>
      <c r="Z104" s="71">
        <v>77091</v>
      </c>
      <c r="AA104" s="71">
        <v>16910</v>
      </c>
      <c r="AB104" s="71">
        <v>239108</v>
      </c>
      <c r="AC104" s="71">
        <v>0</v>
      </c>
      <c r="AD104" s="71">
        <v>24.163673080399999</v>
      </c>
      <c r="AE104" s="72"/>
      <c r="AF104" s="71">
        <v>143499016.03118509</v>
      </c>
      <c r="AG104" s="71">
        <v>6041893.3109422978</v>
      </c>
      <c r="AH104" s="71">
        <v>272627.47838685749</v>
      </c>
      <c r="AI104" s="71">
        <v>387765560.36371022</v>
      </c>
      <c r="AJ104" s="71">
        <v>492862872.48817807</v>
      </c>
      <c r="AK104" s="71">
        <v>0</v>
      </c>
      <c r="AL104" s="71">
        <v>0</v>
      </c>
      <c r="AM104" s="71">
        <v>32768748.37966432</v>
      </c>
      <c r="AN104" s="71">
        <v>0</v>
      </c>
      <c r="AO104" s="71">
        <v>0</v>
      </c>
      <c r="AP104" s="71">
        <v>1063210718.0520669</v>
      </c>
      <c r="AQ104" s="72"/>
      <c r="AR104" s="71">
        <v>2462</v>
      </c>
      <c r="AS104" s="71">
        <v>196</v>
      </c>
      <c r="AT104" s="71">
        <v>0</v>
      </c>
      <c r="AU104" s="71">
        <v>0</v>
      </c>
      <c r="AV104" s="71">
        <v>0</v>
      </c>
      <c r="AW104" s="71">
        <v>0</v>
      </c>
      <c r="AX104" s="71"/>
      <c r="AY104" s="72"/>
      <c r="AZ104" s="71">
        <v>8793</v>
      </c>
      <c r="BA104" s="71">
        <v>4423.5</v>
      </c>
      <c r="BB104" s="71">
        <v>0</v>
      </c>
      <c r="BC104" s="71">
        <v>0</v>
      </c>
      <c r="BD104" s="71">
        <v>0</v>
      </c>
      <c r="BE104" s="71">
        <v>0</v>
      </c>
      <c r="BF104" s="71"/>
      <c r="BG104" s="72"/>
      <c r="BH104" s="71">
        <v>0</v>
      </c>
      <c r="BI104" s="71">
        <v>0</v>
      </c>
      <c r="BJ104" s="71">
        <v>59.642000000000003</v>
      </c>
      <c r="BK104" s="71">
        <v>0</v>
      </c>
      <c r="BL104" s="71">
        <v>37.201999999999998</v>
      </c>
      <c r="BM104" s="71">
        <v>0</v>
      </c>
      <c r="BN104" s="72"/>
      <c r="BO104" s="71">
        <v>0</v>
      </c>
      <c r="BP104" s="71">
        <v>0</v>
      </c>
      <c r="BQ104" s="71">
        <v>8</v>
      </c>
      <c r="BR104" s="71">
        <v>0</v>
      </c>
      <c r="BS104" s="71">
        <v>5</v>
      </c>
      <c r="BT104" s="71">
        <v>0</v>
      </c>
      <c r="BU104"/>
      <c r="BV104" s="70">
        <v>79.715000000000003</v>
      </c>
      <c r="BW104" s="70">
        <v>0</v>
      </c>
      <c r="BX104" s="70">
        <v>17.129000000000001</v>
      </c>
      <c r="BY104" s="70">
        <v>0</v>
      </c>
      <c r="BZ104" s="70">
        <v>0</v>
      </c>
      <c r="CA104" s="70">
        <v>0</v>
      </c>
      <c r="CB104" s="70">
        <v>0</v>
      </c>
      <c r="CC104" s="70">
        <v>0</v>
      </c>
      <c r="CD104" s="70">
        <v>0</v>
      </c>
    </row>
    <row r="105" spans="1:82">
      <c r="A105" s="70" t="s">
        <v>1850</v>
      </c>
      <c r="B105" s="70">
        <v>13</v>
      </c>
      <c r="C105" s="70">
        <v>13</v>
      </c>
      <c r="D105" s="70">
        <v>1</v>
      </c>
      <c r="E105" s="70">
        <v>2016</v>
      </c>
      <c r="F105" s="70" t="s">
        <v>155</v>
      </c>
      <c r="G105" s="70" t="s">
        <v>1837</v>
      </c>
      <c r="H105" s="70" t="s">
        <v>1838</v>
      </c>
      <c r="I105" s="148"/>
      <c r="J105" s="71">
        <v>151.87603147893512</v>
      </c>
      <c r="K105" s="71">
        <v>6.991399394282249</v>
      </c>
      <c r="L105" s="71">
        <v>1.28120745383615</v>
      </c>
      <c r="M105" s="71">
        <v>245.90469384812269</v>
      </c>
      <c r="N105" s="71">
        <v>323.93431504178653</v>
      </c>
      <c r="O105" s="71">
        <v>131.34583361967111</v>
      </c>
      <c r="P105" s="71">
        <v>82.909231082812084</v>
      </c>
      <c r="Q105" s="71">
        <v>16.770939325041965</v>
      </c>
      <c r="R105" s="71">
        <v>0</v>
      </c>
      <c r="S105" s="71">
        <v>19.97908539146</v>
      </c>
      <c r="T105" s="72"/>
      <c r="U105" s="71">
        <v>18587931</v>
      </c>
      <c r="V105" s="71">
        <v>3778</v>
      </c>
      <c r="W105" s="71">
        <v>13</v>
      </c>
      <c r="X105" s="71">
        <v>62109</v>
      </c>
      <c r="Y105" s="71">
        <v>109148</v>
      </c>
      <c r="Z105" s="71">
        <v>77249</v>
      </c>
      <c r="AA105" s="71">
        <v>17064</v>
      </c>
      <c r="AB105" s="71">
        <v>237441</v>
      </c>
      <c r="AC105" s="71">
        <v>0</v>
      </c>
      <c r="AD105" s="71">
        <v>19.97908539146</v>
      </c>
      <c r="AE105" s="72"/>
      <c r="AF105" s="71">
        <v>158572906.7913554</v>
      </c>
      <c r="AG105" s="71">
        <v>5483760.0416678945</v>
      </c>
      <c r="AH105" s="71">
        <v>193820.98174384821</v>
      </c>
      <c r="AI105" s="71">
        <v>377409200.128892</v>
      </c>
      <c r="AJ105" s="71">
        <v>466837308.36481488</v>
      </c>
      <c r="AK105" s="71">
        <v>0</v>
      </c>
      <c r="AL105" s="71">
        <v>0</v>
      </c>
      <c r="AM105" s="71">
        <v>32565573.63731984</v>
      </c>
      <c r="AN105" s="71">
        <v>0</v>
      </c>
      <c r="AO105" s="71">
        <v>0</v>
      </c>
      <c r="AP105" s="71">
        <v>1041062569.9457939</v>
      </c>
      <c r="AQ105" s="72"/>
      <c r="AR105" s="71">
        <v>2682</v>
      </c>
      <c r="AS105" s="71">
        <v>218</v>
      </c>
      <c r="AT105" s="71">
        <v>0</v>
      </c>
      <c r="AU105" s="71">
        <v>0</v>
      </c>
      <c r="AV105" s="71">
        <v>0</v>
      </c>
      <c r="AW105" s="71">
        <v>0</v>
      </c>
      <c r="AX105" s="71"/>
      <c r="AY105" s="72"/>
      <c r="AZ105" s="71">
        <v>9676.2999999999993</v>
      </c>
      <c r="BA105" s="71">
        <v>4762.4000000000005</v>
      </c>
      <c r="BB105" s="71">
        <v>0</v>
      </c>
      <c r="BC105" s="71">
        <v>0</v>
      </c>
      <c r="BD105" s="71">
        <v>0</v>
      </c>
      <c r="BE105" s="71">
        <v>0</v>
      </c>
      <c r="BF105" s="71"/>
      <c r="BG105" s="72"/>
      <c r="BH105" s="71">
        <v>0</v>
      </c>
      <c r="BI105" s="71">
        <v>0</v>
      </c>
      <c r="BJ105" s="71">
        <v>56.107999999999997</v>
      </c>
      <c r="BK105" s="71">
        <v>0</v>
      </c>
      <c r="BL105" s="71">
        <v>39.628999999999998</v>
      </c>
      <c r="BM105" s="71">
        <v>0</v>
      </c>
      <c r="BN105" s="72"/>
      <c r="BO105" s="71">
        <v>0</v>
      </c>
      <c r="BP105" s="71">
        <v>0</v>
      </c>
      <c r="BQ105" s="71">
        <v>7</v>
      </c>
      <c r="BR105" s="71">
        <v>0</v>
      </c>
      <c r="BS105" s="71">
        <v>4</v>
      </c>
      <c r="BT105" s="71">
        <v>0</v>
      </c>
      <c r="BU105"/>
      <c r="BV105" s="70">
        <v>75.012</v>
      </c>
      <c r="BW105" s="70">
        <v>0</v>
      </c>
      <c r="BX105" s="70">
        <v>20.725000000000001</v>
      </c>
      <c r="BY105" s="70">
        <v>0</v>
      </c>
      <c r="BZ105" s="70">
        <v>0</v>
      </c>
      <c r="CA105" s="70">
        <v>0</v>
      </c>
      <c r="CB105" s="70">
        <v>0</v>
      </c>
      <c r="CC105" s="70">
        <v>0</v>
      </c>
      <c r="CD105" s="70">
        <v>0</v>
      </c>
    </row>
    <row r="106" spans="1:82">
      <c r="A106" s="70" t="s">
        <v>1851</v>
      </c>
      <c r="B106" s="70">
        <v>14</v>
      </c>
      <c r="C106" s="70">
        <v>14</v>
      </c>
      <c r="D106" s="70">
        <v>1</v>
      </c>
      <c r="E106" s="70">
        <v>2017</v>
      </c>
      <c r="F106" s="70" t="s">
        <v>156</v>
      </c>
      <c r="G106" s="70" t="s">
        <v>1837</v>
      </c>
      <c r="H106" s="70" t="s">
        <v>1838</v>
      </c>
      <c r="I106" s="148"/>
      <c r="J106" s="71">
        <v>133.43205904416493</v>
      </c>
      <c r="K106" s="71">
        <v>6.8786267963301189</v>
      </c>
      <c r="L106" s="71">
        <v>1.0852499144681744</v>
      </c>
      <c r="M106" s="71">
        <v>220.85142293100282</v>
      </c>
      <c r="N106" s="71">
        <v>302.8807889511944</v>
      </c>
      <c r="O106" s="71">
        <v>129.90672486206813</v>
      </c>
      <c r="P106" s="71">
        <v>82.982695724252807</v>
      </c>
      <c r="Q106" s="71">
        <v>16.099298069509398</v>
      </c>
      <c r="R106" s="71">
        <v>0</v>
      </c>
      <c r="S106" s="71">
        <v>20.769194294400002</v>
      </c>
      <c r="T106" s="72"/>
      <c r="U106" s="71">
        <v>19491136</v>
      </c>
      <c r="V106" s="71">
        <v>3778</v>
      </c>
      <c r="W106" s="71">
        <v>13</v>
      </c>
      <c r="X106" s="71">
        <v>62109</v>
      </c>
      <c r="Y106" s="71">
        <v>109420</v>
      </c>
      <c r="Z106" s="71">
        <v>77670</v>
      </c>
      <c r="AA106" s="71">
        <v>17188</v>
      </c>
      <c r="AB106" s="71">
        <v>235705</v>
      </c>
      <c r="AC106" s="71">
        <v>0</v>
      </c>
      <c r="AD106" s="71">
        <v>20.769194294399998</v>
      </c>
      <c r="AE106" s="72"/>
      <c r="AF106" s="71">
        <v>156543677.39304379</v>
      </c>
      <c r="AG106" s="71">
        <v>5777902.6350155128</v>
      </c>
      <c r="AH106" s="71">
        <v>227328.95002249669</v>
      </c>
      <c r="AI106" s="71">
        <v>386121749.36761951</v>
      </c>
      <c r="AJ106" s="71">
        <v>501669585.65459669</v>
      </c>
      <c r="AK106" s="71">
        <v>0</v>
      </c>
      <c r="AL106" s="71">
        <v>0</v>
      </c>
      <c r="AM106" s="71">
        <v>32378060.96315952</v>
      </c>
      <c r="AN106" s="71">
        <v>0</v>
      </c>
      <c r="AO106" s="71">
        <v>0</v>
      </c>
      <c r="AP106" s="71">
        <v>1082718304.9634576</v>
      </c>
      <c r="AQ106" s="72"/>
      <c r="AR106" s="71">
        <v>2844</v>
      </c>
      <c r="AS106" s="71">
        <v>237</v>
      </c>
      <c r="AT106" s="71">
        <v>0</v>
      </c>
      <c r="AU106" s="71">
        <v>0</v>
      </c>
      <c r="AV106" s="71">
        <v>0</v>
      </c>
      <c r="AW106" s="71">
        <v>0</v>
      </c>
      <c r="AX106" s="71"/>
      <c r="AY106" s="72"/>
      <c r="AZ106" s="71">
        <v>10318.799999999999</v>
      </c>
      <c r="BA106" s="71">
        <v>5235.0000000000009</v>
      </c>
      <c r="BB106" s="71">
        <v>0</v>
      </c>
      <c r="BC106" s="71">
        <v>0</v>
      </c>
      <c r="BD106" s="71">
        <v>0</v>
      </c>
      <c r="BE106" s="71">
        <v>0</v>
      </c>
      <c r="BF106" s="71"/>
      <c r="BG106" s="72"/>
      <c r="BH106" s="71">
        <v>0</v>
      </c>
      <c r="BI106" s="71">
        <v>0</v>
      </c>
      <c r="BJ106" s="71">
        <v>55.551000000000002</v>
      </c>
      <c r="BK106" s="71">
        <v>0</v>
      </c>
      <c r="BL106" s="71">
        <v>37.865180000000002</v>
      </c>
      <c r="BM106" s="71">
        <v>0</v>
      </c>
      <c r="BN106" s="72"/>
      <c r="BO106" s="71">
        <v>0</v>
      </c>
      <c r="BP106" s="71">
        <v>0</v>
      </c>
      <c r="BQ106" s="71">
        <v>7</v>
      </c>
      <c r="BR106" s="71">
        <v>0</v>
      </c>
      <c r="BS106" s="71">
        <v>4</v>
      </c>
      <c r="BT106" s="71">
        <v>0</v>
      </c>
      <c r="BU106"/>
      <c r="BV106" s="70">
        <v>73.346000000000004</v>
      </c>
      <c r="BW106" s="70">
        <v>0</v>
      </c>
      <c r="BX106" s="70">
        <v>20.067</v>
      </c>
      <c r="BY106" s="70">
        <v>0</v>
      </c>
      <c r="BZ106" s="70">
        <v>3.1800000000000001E-3</v>
      </c>
      <c r="CA106" s="70">
        <v>0</v>
      </c>
      <c r="CB106" s="70">
        <v>0</v>
      </c>
      <c r="CC106" s="70">
        <v>0</v>
      </c>
      <c r="CD106" s="70">
        <v>0</v>
      </c>
    </row>
    <row r="107" spans="1:82">
      <c r="A107" s="70" t="s">
        <v>1852</v>
      </c>
      <c r="B107" s="70">
        <v>15</v>
      </c>
      <c r="C107" s="70">
        <v>15</v>
      </c>
      <c r="D107" s="70">
        <v>1</v>
      </c>
      <c r="E107" s="70">
        <v>2018</v>
      </c>
      <c r="F107" s="70" t="s">
        <v>183</v>
      </c>
      <c r="G107" s="70" t="s">
        <v>1837</v>
      </c>
      <c r="H107" s="70" t="s">
        <v>1838</v>
      </c>
      <c r="I107" s="148"/>
      <c r="J107" s="71">
        <v>109.96173979176224</v>
      </c>
      <c r="K107" s="71">
        <v>6.1813473440943767</v>
      </c>
      <c r="L107" s="71">
        <v>1.0049874190819659</v>
      </c>
      <c r="M107" s="71">
        <v>192.67191236323725</v>
      </c>
      <c r="N107" s="71">
        <v>243.64708131284337</v>
      </c>
      <c r="O107" s="71">
        <v>127.23794485169211</v>
      </c>
      <c r="P107" s="71">
        <v>82.448239269770951</v>
      </c>
      <c r="Q107" s="71">
        <v>14.798410500942399</v>
      </c>
      <c r="R107" s="71">
        <v>0</v>
      </c>
      <c r="S107" s="71">
        <v>23.545860249000004</v>
      </c>
      <c r="T107" s="72"/>
      <c r="U107" s="71">
        <v>18411060</v>
      </c>
      <c r="V107" s="71">
        <v>3778</v>
      </c>
      <c r="W107" s="71">
        <v>13</v>
      </c>
      <c r="X107" s="71">
        <v>62109</v>
      </c>
      <c r="Y107" s="71">
        <v>109545</v>
      </c>
      <c r="Z107" s="71">
        <v>77531</v>
      </c>
      <c r="AA107" s="71">
        <v>17249</v>
      </c>
      <c r="AB107" s="71">
        <v>233484</v>
      </c>
      <c r="AC107" s="71">
        <v>0</v>
      </c>
      <c r="AD107" s="71">
        <v>23.545860249</v>
      </c>
      <c r="AE107" s="72"/>
      <c r="AF107" s="71">
        <v>141576934.60337731</v>
      </c>
      <c r="AG107" s="71">
        <v>5285414.7269119145</v>
      </c>
      <c r="AH107" s="71">
        <v>218284.9187153817</v>
      </c>
      <c r="AI107" s="71">
        <v>372885144.42940199</v>
      </c>
      <c r="AJ107" s="71">
        <v>448876708.96210039</v>
      </c>
      <c r="AK107" s="71">
        <v>0</v>
      </c>
      <c r="AL107" s="71">
        <v>0</v>
      </c>
      <c r="AM107" s="71">
        <v>32139331.933398619</v>
      </c>
      <c r="AN107" s="71">
        <v>0</v>
      </c>
      <c r="AO107" s="71">
        <v>0</v>
      </c>
      <c r="AP107" s="71">
        <v>1000981819.5739056</v>
      </c>
      <c r="AQ107" s="72"/>
      <c r="AR107" s="71">
        <v>2987</v>
      </c>
      <c r="AS107" s="71">
        <v>246</v>
      </c>
      <c r="AT107" s="71">
        <v>0</v>
      </c>
      <c r="AU107" s="71">
        <v>0</v>
      </c>
      <c r="AV107" s="71">
        <v>0</v>
      </c>
      <c r="AW107" s="71">
        <v>1</v>
      </c>
      <c r="AX107" s="71"/>
      <c r="AY107" s="72"/>
      <c r="AZ107" s="71">
        <v>10936.599999999999</v>
      </c>
      <c r="BA107" s="71">
        <v>5403.6</v>
      </c>
      <c r="BB107" s="71">
        <v>0</v>
      </c>
      <c r="BC107" s="71">
        <v>0</v>
      </c>
      <c r="BD107" s="71">
        <v>0</v>
      </c>
      <c r="BE107" s="71">
        <v>3128</v>
      </c>
      <c r="BF107" s="71"/>
      <c r="BG107" s="72"/>
      <c r="BH107" s="71">
        <v>0</v>
      </c>
      <c r="BI107" s="71">
        <v>0</v>
      </c>
      <c r="BJ107" s="71">
        <v>49.223999999999997</v>
      </c>
      <c r="BK107" s="71">
        <v>0</v>
      </c>
      <c r="BL107" s="71">
        <v>30.467220000000001</v>
      </c>
      <c r="BM107" s="71">
        <v>0</v>
      </c>
      <c r="BN107" s="72"/>
      <c r="BO107" s="71">
        <v>0</v>
      </c>
      <c r="BP107" s="71">
        <v>0</v>
      </c>
      <c r="BQ107" s="71">
        <v>7</v>
      </c>
      <c r="BR107" s="71">
        <v>0</v>
      </c>
      <c r="BS107" s="71">
        <v>3</v>
      </c>
      <c r="BT107" s="71">
        <v>0</v>
      </c>
      <c r="BU107"/>
      <c r="BV107" s="70">
        <v>59.051000000000002</v>
      </c>
      <c r="BW107" s="70">
        <v>0</v>
      </c>
      <c r="BX107" s="70">
        <v>20.637</v>
      </c>
      <c r="BY107" s="70">
        <v>0</v>
      </c>
      <c r="BZ107" s="70">
        <v>3.2200000000000002E-3</v>
      </c>
      <c r="CA107" s="70">
        <v>0</v>
      </c>
      <c r="CB107" s="70">
        <v>0</v>
      </c>
      <c r="CC107" s="70">
        <v>0</v>
      </c>
      <c r="CD107" s="70">
        <v>0</v>
      </c>
    </row>
    <row r="108" spans="1:82">
      <c r="A108" s="70" t="s">
        <v>1853</v>
      </c>
      <c r="B108" s="70">
        <v>16</v>
      </c>
      <c r="C108" s="70">
        <v>16</v>
      </c>
      <c r="D108" s="70">
        <v>1</v>
      </c>
      <c r="E108" s="70">
        <v>2019</v>
      </c>
      <c r="F108" s="70" t="s">
        <v>158</v>
      </c>
      <c r="G108" s="70" t="s">
        <v>1837</v>
      </c>
      <c r="H108" s="70" t="s">
        <v>1838</v>
      </c>
      <c r="I108" s="148"/>
      <c r="J108" s="71">
        <v>104.71856113000345</v>
      </c>
      <c r="K108" s="71">
        <v>5.5497136678539718</v>
      </c>
      <c r="L108" s="71">
        <v>1.013564446874359</v>
      </c>
      <c r="M108" s="71">
        <v>183.56207881953731</v>
      </c>
      <c r="N108" s="71">
        <v>212.9407767085354</v>
      </c>
      <c r="O108" s="71">
        <v>123.80623513834156</v>
      </c>
      <c r="P108" s="71">
        <v>82.068310208281616</v>
      </c>
      <c r="Q108" s="71">
        <v>14.2982578683388</v>
      </c>
      <c r="R108" s="71">
        <v>0</v>
      </c>
      <c r="S108" s="71">
        <v>20.366402919539997</v>
      </c>
      <c r="T108" s="72"/>
      <c r="U108" s="71">
        <v>18001944</v>
      </c>
      <c r="V108" s="71">
        <v>3778</v>
      </c>
      <c r="W108" s="71">
        <v>13</v>
      </c>
      <c r="X108" s="71">
        <v>62109</v>
      </c>
      <c r="Y108" s="71">
        <v>110092</v>
      </c>
      <c r="Z108" s="71">
        <v>77511</v>
      </c>
      <c r="AA108" s="71">
        <v>17041</v>
      </c>
      <c r="AB108" s="71">
        <v>231700</v>
      </c>
      <c r="AC108" s="71">
        <v>0</v>
      </c>
      <c r="AD108" s="71">
        <v>20.36640291954</v>
      </c>
      <c r="AE108" s="72"/>
      <c r="AF108" s="71">
        <v>137278041.8283169</v>
      </c>
      <c r="AG108" s="71">
        <v>4993642.3058244586</v>
      </c>
      <c r="AH108" s="71">
        <v>231639.88911412499</v>
      </c>
      <c r="AI108" s="71">
        <v>375728706.12509608</v>
      </c>
      <c r="AJ108" s="71">
        <v>407302586.2376563</v>
      </c>
      <c r="AK108" s="71">
        <v>0</v>
      </c>
      <c r="AL108" s="71">
        <v>0</v>
      </c>
      <c r="AM108" s="71">
        <v>31555795.763333857</v>
      </c>
      <c r="AN108" s="71">
        <v>0</v>
      </c>
      <c r="AO108" s="71">
        <v>0</v>
      </c>
      <c r="AP108" s="71">
        <v>957090412.14934158</v>
      </c>
      <c r="AQ108" s="72"/>
      <c r="AR108" s="71">
        <v>3146</v>
      </c>
      <c r="AS108" s="71">
        <v>267</v>
      </c>
      <c r="AT108" s="71">
        <v>0</v>
      </c>
      <c r="AU108" s="71">
        <v>0</v>
      </c>
      <c r="AV108" s="71">
        <v>0</v>
      </c>
      <c r="AW108" s="71">
        <v>1</v>
      </c>
      <c r="AX108" s="71"/>
      <c r="AY108" s="72"/>
      <c r="AZ108" s="71">
        <v>11679.29999999999</v>
      </c>
      <c r="BA108" s="71">
        <v>5788.7000000000007</v>
      </c>
      <c r="BB108" s="71">
        <v>0</v>
      </c>
      <c r="BC108" s="71">
        <v>0</v>
      </c>
      <c r="BD108" s="71">
        <v>0</v>
      </c>
      <c r="BE108" s="71">
        <v>3128.1660000000002</v>
      </c>
      <c r="BF108" s="71"/>
      <c r="BG108" s="72"/>
      <c r="BH108" s="71">
        <v>0</v>
      </c>
      <c r="BI108" s="71">
        <v>0</v>
      </c>
      <c r="BJ108" s="71">
        <v>41.093000000000004</v>
      </c>
      <c r="BK108" s="71">
        <v>0</v>
      </c>
      <c r="BL108" s="71">
        <v>29.83</v>
      </c>
      <c r="BM108" s="71">
        <v>0</v>
      </c>
      <c r="BN108" s="72"/>
      <c r="BO108" s="71">
        <v>0</v>
      </c>
      <c r="BP108" s="71">
        <v>0</v>
      </c>
      <c r="BQ108" s="71">
        <v>7</v>
      </c>
      <c r="BR108" s="71">
        <v>0</v>
      </c>
      <c r="BS108" s="71">
        <v>4</v>
      </c>
      <c r="BT108" s="71">
        <v>0</v>
      </c>
      <c r="BU108"/>
      <c r="BV108" s="70">
        <v>50.06</v>
      </c>
      <c r="BW108" s="70">
        <v>0</v>
      </c>
      <c r="BX108" s="70">
        <v>19.927</v>
      </c>
      <c r="BY108" s="70">
        <v>1E-3</v>
      </c>
      <c r="BZ108" s="70">
        <v>0.93500000000000005</v>
      </c>
      <c r="CA108" s="70">
        <v>0</v>
      </c>
      <c r="CB108" s="70">
        <v>0</v>
      </c>
      <c r="CC108" s="70">
        <v>0</v>
      </c>
      <c r="CD108" s="70">
        <v>0</v>
      </c>
    </row>
    <row r="109" spans="1:82">
      <c r="A109" s="70" t="s">
        <v>1854</v>
      </c>
      <c r="B109" s="70">
        <v>17</v>
      </c>
      <c r="C109" s="70">
        <v>17</v>
      </c>
      <c r="D109" s="70">
        <v>1</v>
      </c>
      <c r="E109" s="70">
        <v>2020</v>
      </c>
      <c r="F109" s="70" t="s">
        <v>159</v>
      </c>
      <c r="G109" s="70" t="s">
        <v>1837</v>
      </c>
      <c r="H109" s="70" t="s">
        <v>1838</v>
      </c>
      <c r="I109" s="148"/>
      <c r="J109" s="71">
        <v>94.821668315062269</v>
      </c>
      <c r="K109" s="71">
        <v>6.0377473674905611</v>
      </c>
      <c r="L109" s="71">
        <v>0.82924228236256803</v>
      </c>
      <c r="M109" s="71">
        <v>159.05418150529039</v>
      </c>
      <c r="N109" s="71">
        <v>261.63216397377596</v>
      </c>
      <c r="O109" s="71">
        <v>110.48555600797231</v>
      </c>
      <c r="P109" s="71">
        <v>78.788855796369972</v>
      </c>
      <c r="Q109" s="71">
        <v>13.588265196685199</v>
      </c>
      <c r="R109" s="71">
        <v>0</v>
      </c>
      <c r="S109" s="71">
        <v>21.730611893599999</v>
      </c>
      <c r="T109" s="72"/>
      <c r="U109" s="71">
        <v>16694564</v>
      </c>
      <c r="V109" s="71">
        <v>3945</v>
      </c>
      <c r="W109" s="71">
        <v>12</v>
      </c>
      <c r="X109" s="71">
        <v>57000</v>
      </c>
      <c r="Y109" s="71">
        <v>110931</v>
      </c>
      <c r="Z109" s="71">
        <v>78950</v>
      </c>
      <c r="AA109" s="71">
        <v>17389</v>
      </c>
      <c r="AB109" s="71">
        <v>230463</v>
      </c>
      <c r="AC109" s="71">
        <v>0</v>
      </c>
      <c r="AD109" s="71">
        <v>21.730611893599999</v>
      </c>
      <c r="AE109" s="72"/>
      <c r="AF109" s="71">
        <v>121153917.7121136</v>
      </c>
      <c r="AG109" s="71">
        <v>4907110.1752029769</v>
      </c>
      <c r="AH109" s="71">
        <v>191508.12703189548</v>
      </c>
      <c r="AI109" s="71">
        <v>311569177.57262963</v>
      </c>
      <c r="AJ109" s="71">
        <v>493378452.47654122</v>
      </c>
      <c r="AK109" s="71"/>
      <c r="AL109" s="71"/>
      <c r="AM109" s="71">
        <v>30077981.997334413</v>
      </c>
      <c r="AN109" s="71"/>
      <c r="AO109" s="71"/>
      <c r="AP109" s="71">
        <v>961278148.0608536</v>
      </c>
      <c r="AQ109" s="72"/>
      <c r="AR109" s="71">
        <v>3329</v>
      </c>
      <c r="AS109" s="71">
        <v>269</v>
      </c>
      <c r="AT109" s="71">
        <v>0</v>
      </c>
      <c r="AU109" s="71">
        <v>1</v>
      </c>
      <c r="AV109" s="71">
        <v>0</v>
      </c>
      <c r="AW109" s="71">
        <v>1</v>
      </c>
      <c r="AX109" s="71"/>
      <c r="AY109" s="72"/>
      <c r="AZ109" s="71">
        <v>12603.499999999971</v>
      </c>
      <c r="BA109" s="71">
        <v>5870.9000000000005</v>
      </c>
      <c r="BB109" s="71">
        <v>0</v>
      </c>
      <c r="BC109" s="71">
        <v>83.1</v>
      </c>
      <c r="BD109" s="71">
        <v>0</v>
      </c>
      <c r="BE109" s="71">
        <v>3128.1660000000002</v>
      </c>
      <c r="BF109" s="71"/>
      <c r="BG109" s="72"/>
      <c r="BH109" s="71">
        <v>0</v>
      </c>
      <c r="BI109" s="71">
        <v>0</v>
      </c>
      <c r="BJ109" s="71">
        <v>35.399000000000001</v>
      </c>
      <c r="BK109" s="71">
        <v>0</v>
      </c>
      <c r="BL109" s="71">
        <v>27.466999999999999</v>
      </c>
      <c r="BM109" s="71">
        <v>0</v>
      </c>
      <c r="BN109" s="72"/>
      <c r="BO109" s="71">
        <v>0</v>
      </c>
      <c r="BP109" s="71">
        <v>0</v>
      </c>
      <c r="BQ109" s="71">
        <v>7</v>
      </c>
      <c r="BR109" s="71">
        <v>0</v>
      </c>
      <c r="BS109" s="71">
        <v>4</v>
      </c>
      <c r="BT109" s="71">
        <v>0</v>
      </c>
      <c r="BU109"/>
      <c r="BV109" s="70">
        <v>42.811999999999998</v>
      </c>
      <c r="BW109" s="70">
        <v>0</v>
      </c>
      <c r="BX109" s="70">
        <v>19.132000000000001</v>
      </c>
      <c r="BY109" s="70">
        <v>1E-3</v>
      </c>
      <c r="BZ109" s="70">
        <v>0.92100000000000004</v>
      </c>
      <c r="CA109" s="70">
        <v>0</v>
      </c>
      <c r="CB109" s="70">
        <v>0</v>
      </c>
      <c r="CC109" s="70">
        <v>0</v>
      </c>
      <c r="CD109" s="70">
        <v>0</v>
      </c>
    </row>
    <row r="110" spans="1:82">
      <c r="A110" s="70" t="s">
        <v>1855</v>
      </c>
      <c r="B110" s="70">
        <v>17</v>
      </c>
      <c r="C110" s="70">
        <v>18</v>
      </c>
      <c r="D110" s="70">
        <v>1</v>
      </c>
      <c r="E110" s="70">
        <v>2021</v>
      </c>
      <c r="F110" s="70" t="s">
        <v>160</v>
      </c>
      <c r="G110" s="70" t="s">
        <v>1837</v>
      </c>
      <c r="H110" s="70" t="s">
        <v>1838</v>
      </c>
      <c r="I110" s="148"/>
      <c r="J110" s="71">
        <v>87.306701137546071</v>
      </c>
      <c r="K110" s="71">
        <v>6.5047326838533914</v>
      </c>
      <c r="L110" s="71">
        <v>0.79328421493936896</v>
      </c>
      <c r="M110" s="71">
        <v>160.95320277942375</v>
      </c>
      <c r="N110" s="71">
        <v>217.49737122683121</v>
      </c>
      <c r="O110" s="71">
        <v>108.67512881745468</v>
      </c>
      <c r="P110" s="71">
        <v>81.501537674554172</v>
      </c>
      <c r="Q110" s="71">
        <v>13.380982112022201</v>
      </c>
      <c r="R110" s="71">
        <v>0</v>
      </c>
      <c r="S110" s="71">
        <v>20.747831403199999</v>
      </c>
      <c r="T110" s="72"/>
      <c r="U110" s="71">
        <v>18248275</v>
      </c>
      <c r="V110" s="71">
        <v>3945</v>
      </c>
      <c r="W110" s="71">
        <v>12</v>
      </c>
      <c r="X110" s="71">
        <v>57000</v>
      </c>
      <c r="Y110" s="71">
        <v>111539</v>
      </c>
      <c r="Z110" s="71">
        <v>79959</v>
      </c>
      <c r="AA110" s="71">
        <v>17540</v>
      </c>
      <c r="AB110" s="71">
        <v>229177</v>
      </c>
      <c r="AC110" s="71">
        <v>0</v>
      </c>
      <c r="AD110" s="71">
        <v>20.747831403199999</v>
      </c>
      <c r="AE110" s="72"/>
      <c r="AF110" s="71">
        <v>124012812.20739041</v>
      </c>
      <c r="AG110" s="71">
        <v>5729162.3281617872</v>
      </c>
      <c r="AH110" s="71">
        <v>169662.24576121636</v>
      </c>
      <c r="AI110" s="71">
        <v>356179139.91550523</v>
      </c>
      <c r="AJ110" s="71">
        <v>452663590.60585672</v>
      </c>
      <c r="AK110" s="71">
        <v>0</v>
      </c>
      <c r="AL110" s="71">
        <v>0</v>
      </c>
      <c r="AM110" s="71">
        <v>30082664.016128849</v>
      </c>
      <c r="AN110" s="71">
        <v>0</v>
      </c>
      <c r="AO110" s="71">
        <v>0</v>
      </c>
      <c r="AP110" s="71">
        <v>968837031.31880426</v>
      </c>
      <c r="AQ110" s="72"/>
      <c r="AR110" s="71">
        <v>3513</v>
      </c>
      <c r="AS110" s="71">
        <v>270</v>
      </c>
      <c r="AT110" s="71">
        <v>0</v>
      </c>
      <c r="AU110" s="71">
        <v>1</v>
      </c>
      <c r="AV110" s="71">
        <v>0</v>
      </c>
      <c r="AW110" s="71">
        <v>1</v>
      </c>
      <c r="AX110" s="71"/>
      <c r="AY110" s="72"/>
      <c r="AZ110" s="71">
        <v>13593.099999999989</v>
      </c>
      <c r="BA110" s="71">
        <v>5920.4000000000005</v>
      </c>
      <c r="BB110" s="71">
        <v>0</v>
      </c>
      <c r="BC110" s="71">
        <v>83.1</v>
      </c>
      <c r="BD110" s="71">
        <v>0</v>
      </c>
      <c r="BE110" s="71">
        <v>3128.1660000000002</v>
      </c>
      <c r="BF110" s="71"/>
      <c r="BG110" s="72"/>
      <c r="BH110" s="71">
        <v>0</v>
      </c>
      <c r="BI110" s="71">
        <v>0</v>
      </c>
      <c r="BJ110" s="71">
        <v>43.323999999999998</v>
      </c>
      <c r="BK110" s="71">
        <v>0</v>
      </c>
      <c r="BL110" s="71">
        <v>26.823</v>
      </c>
      <c r="BM110" s="71">
        <v>0</v>
      </c>
      <c r="BN110" s="72"/>
      <c r="BO110" s="71">
        <v>0</v>
      </c>
      <c r="BP110" s="71">
        <v>0</v>
      </c>
      <c r="BQ110" s="71">
        <v>8</v>
      </c>
      <c r="BR110" s="71">
        <v>0</v>
      </c>
      <c r="BS110" s="71">
        <v>4</v>
      </c>
      <c r="BT110" s="71">
        <v>0</v>
      </c>
      <c r="BU110"/>
      <c r="BV110" s="70">
        <v>51.384</v>
      </c>
      <c r="BW110" s="70">
        <v>0</v>
      </c>
      <c r="BX110" s="70">
        <v>18.763000000000002</v>
      </c>
      <c r="BY110" s="70">
        <v>0</v>
      </c>
      <c r="BZ110" s="70">
        <v>0</v>
      </c>
      <c r="CA110" s="70">
        <v>0</v>
      </c>
      <c r="CB110" s="70">
        <v>0</v>
      </c>
      <c r="CC110" s="70">
        <v>0</v>
      </c>
      <c r="CD110" s="70">
        <v>0</v>
      </c>
    </row>
    <row r="111" spans="1:82">
      <c r="A111" s="70" t="s">
        <v>1856</v>
      </c>
      <c r="B111" s="70">
        <v>17</v>
      </c>
      <c r="C111" s="70">
        <v>19</v>
      </c>
      <c r="D111" s="70">
        <v>1</v>
      </c>
      <c r="E111" s="70">
        <v>2022</v>
      </c>
      <c r="F111" s="70" t="s">
        <v>161</v>
      </c>
      <c r="G111" s="70" t="s">
        <v>1837</v>
      </c>
      <c r="H111" s="70" t="s">
        <v>1838</v>
      </c>
      <c r="I111" s="148"/>
      <c r="J111" s="71">
        <v>88.89866263111044</v>
      </c>
      <c r="K111" s="71">
        <v>6.6559934986018892</v>
      </c>
      <c r="L111" s="71">
        <v>0.73161394096828769</v>
      </c>
      <c r="M111" s="71">
        <v>173.43565860729896</v>
      </c>
      <c r="N111" s="71">
        <v>269.10178741287547</v>
      </c>
      <c r="O111" s="71">
        <v>113.73958817290323</v>
      </c>
      <c r="P111" s="71">
        <v>81.193117569164698</v>
      </c>
      <c r="Q111" s="71">
        <v>13.395479443431983</v>
      </c>
      <c r="R111" s="71">
        <v>0</v>
      </c>
      <c r="S111" s="71">
        <v>19.528377798360001</v>
      </c>
      <c r="T111" s="72"/>
      <c r="U111" s="71">
        <v>19310510</v>
      </c>
      <c r="V111" s="71">
        <v>3945</v>
      </c>
      <c r="W111" s="71">
        <v>12</v>
      </c>
      <c r="X111" s="71">
        <v>57000</v>
      </c>
      <c r="Y111" s="71">
        <v>112186</v>
      </c>
      <c r="Z111" s="71">
        <v>79510</v>
      </c>
      <c r="AA111" s="71">
        <v>17740</v>
      </c>
      <c r="AB111" s="71">
        <v>227544</v>
      </c>
      <c r="AC111" s="71">
        <v>0</v>
      </c>
      <c r="AD111" s="71">
        <v>19.528377798360001</v>
      </c>
      <c r="AE111" s="72"/>
      <c r="AF111" s="71">
        <v>109488562.44036847</v>
      </c>
      <c r="AG111" s="71">
        <v>5919981.8074781941</v>
      </c>
      <c r="AH111" s="71">
        <v>183845.8834757166</v>
      </c>
      <c r="AI111" s="71">
        <v>341518868.41791338</v>
      </c>
      <c r="AJ111" s="71">
        <v>525543253.69372362</v>
      </c>
      <c r="AK111" s="71">
        <v>0</v>
      </c>
      <c r="AL111" s="71">
        <v>0</v>
      </c>
      <c r="AM111" s="71">
        <v>29382141.078572705</v>
      </c>
      <c r="AN111" s="71">
        <v>0</v>
      </c>
      <c r="AO111" s="71">
        <v>0</v>
      </c>
      <c r="AP111" s="71">
        <v>1012036653.3215321</v>
      </c>
      <c r="AQ111" s="72"/>
      <c r="AR111" s="71">
        <v>3733</v>
      </c>
      <c r="AS111" s="71">
        <v>270</v>
      </c>
      <c r="AT111" s="71">
        <v>0</v>
      </c>
      <c r="AU111" s="71">
        <v>1</v>
      </c>
      <c r="AV111" s="71">
        <v>0</v>
      </c>
      <c r="AW111" s="71">
        <v>1</v>
      </c>
      <c r="AX111" s="71"/>
      <c r="AY111" s="72"/>
      <c r="AZ111" s="71">
        <v>14809.599999999984</v>
      </c>
      <c r="BA111" s="71">
        <v>5920.4000000000005</v>
      </c>
      <c r="BB111" s="71">
        <v>0</v>
      </c>
      <c r="BC111" s="71">
        <v>83.1</v>
      </c>
      <c r="BD111" s="71">
        <v>0</v>
      </c>
      <c r="BE111" s="71">
        <v>3128.1660000000002</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1857</v>
      </c>
      <c r="B112" s="70">
        <v>17</v>
      </c>
      <c r="C112" s="70">
        <v>20</v>
      </c>
      <c r="D112" s="70">
        <v>1</v>
      </c>
      <c r="E112" s="70">
        <v>2023</v>
      </c>
      <c r="F112" s="70" t="s">
        <v>1539</v>
      </c>
      <c r="G112" s="70" t="s">
        <v>1837</v>
      </c>
      <c r="H112" s="70" t="s">
        <v>1838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3988</v>
      </c>
      <c r="AS112" s="71">
        <v>270</v>
      </c>
      <c r="AT112" s="71">
        <v>0</v>
      </c>
      <c r="AU112" s="71">
        <v>1</v>
      </c>
      <c r="AV112" s="71">
        <v>0</v>
      </c>
      <c r="AW112" s="71">
        <v>1</v>
      </c>
      <c r="AX112" s="71"/>
      <c r="AY112" s="72"/>
      <c r="AZ112" s="71">
        <v>16145.599999999968</v>
      </c>
      <c r="BA112" s="71">
        <v>5920.4000000000005</v>
      </c>
      <c r="BB112" s="71">
        <v>0</v>
      </c>
      <c r="BC112" s="71">
        <v>83.1</v>
      </c>
      <c r="BD112" s="71">
        <v>0</v>
      </c>
      <c r="BE112" s="71">
        <v>3128.1660000000002</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1858</v>
      </c>
      <c r="B113" s="70">
        <v>17</v>
      </c>
      <c r="C113" s="70">
        <v>21</v>
      </c>
      <c r="D113" s="70">
        <v>1</v>
      </c>
      <c r="E113" s="70">
        <v>2024</v>
      </c>
      <c r="F113" s="70" t="s">
        <v>1554</v>
      </c>
      <c r="G113" s="70" t="s">
        <v>1837</v>
      </c>
      <c r="H113" s="70" t="s">
        <v>1838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1859</v>
      </c>
      <c r="B114" s="70">
        <v>86</v>
      </c>
      <c r="C114" s="70">
        <v>1</v>
      </c>
      <c r="D114" s="70">
        <v>6</v>
      </c>
      <c r="E114" s="70">
        <v>1990</v>
      </c>
      <c r="F114" s="70" t="s">
        <v>787</v>
      </c>
      <c r="G114" s="70" t="s">
        <v>1860</v>
      </c>
      <c r="H114" s="70" t="s">
        <v>1861</v>
      </c>
      <c r="I114" s="148"/>
      <c r="J114" s="71">
        <v>1021.447440637652</v>
      </c>
      <c r="K114" s="71">
        <v>19.681904261901089</v>
      </c>
      <c r="L114" s="71">
        <v>23.04333568537664</v>
      </c>
      <c r="M114" s="71">
        <v>265.50194203188471</v>
      </c>
      <c r="N114" s="71">
        <v>174.16068108510311</v>
      </c>
      <c r="O114" s="71">
        <v>174.2303977502867</v>
      </c>
      <c r="P114" s="71">
        <v>128.96857206744389</v>
      </c>
      <c r="Q114" s="71">
        <v>12.150505805447199</v>
      </c>
      <c r="R114" s="71">
        <v>0</v>
      </c>
      <c r="S114" s="71">
        <v>17.939152734081581</v>
      </c>
      <c r="T114" s="72"/>
      <c r="U114" s="71">
        <v>83731007</v>
      </c>
      <c r="V114" s="71">
        <v>8240</v>
      </c>
      <c r="W114" s="71">
        <v>210</v>
      </c>
      <c r="X114" s="71">
        <v>90566</v>
      </c>
      <c r="Y114" s="71">
        <v>69187</v>
      </c>
      <c r="Z114" s="71">
        <v>71663</v>
      </c>
      <c r="AA114" s="71">
        <v>31315</v>
      </c>
      <c r="AB114" s="71">
        <v>197283</v>
      </c>
      <c r="AC114" s="71">
        <v>0</v>
      </c>
      <c r="AD114" s="71">
        <v>17.939152734081581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1862</v>
      </c>
      <c r="B115" s="70">
        <v>87</v>
      </c>
      <c r="C115" s="70">
        <v>2</v>
      </c>
      <c r="D115" s="70">
        <v>6</v>
      </c>
      <c r="E115" s="70">
        <v>2005</v>
      </c>
      <c r="F115" s="70" t="s">
        <v>789</v>
      </c>
      <c r="G115" s="70" t="s">
        <v>1860</v>
      </c>
      <c r="H115" s="70" t="s">
        <v>1861</v>
      </c>
      <c r="I115" s="148"/>
      <c r="J115" s="71">
        <v>1044.8905859906729</v>
      </c>
      <c r="K115" s="71">
        <v>13.458186367274051</v>
      </c>
      <c r="L115" s="71">
        <v>19.239252548426801</v>
      </c>
      <c r="M115" s="71">
        <v>519.02482620352873</v>
      </c>
      <c r="N115" s="71">
        <v>252.0636925459882</v>
      </c>
      <c r="O115" s="71">
        <v>229.78529446799229</v>
      </c>
      <c r="P115" s="71">
        <v>143.3420532965155</v>
      </c>
      <c r="Q115" s="71">
        <v>12.8186359942259</v>
      </c>
      <c r="R115" s="71">
        <v>0</v>
      </c>
      <c r="S115" s="71">
        <v>32.169875259999998</v>
      </c>
      <c r="T115" s="72"/>
      <c r="U115" s="71">
        <v>70172221</v>
      </c>
      <c r="V115" s="71">
        <v>6812</v>
      </c>
      <c r="W115" s="71">
        <v>213</v>
      </c>
      <c r="X115" s="71">
        <v>98884</v>
      </c>
      <c r="Y115" s="71">
        <v>88727</v>
      </c>
      <c r="Z115" s="71">
        <v>109370</v>
      </c>
      <c r="AA115" s="71">
        <v>28505</v>
      </c>
      <c r="AB115" s="71">
        <v>217581</v>
      </c>
      <c r="AC115" s="71">
        <v>0</v>
      </c>
      <c r="AD115" s="71">
        <v>32.169875259999998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1863</v>
      </c>
      <c r="B116" s="70">
        <v>88</v>
      </c>
      <c r="C116" s="70">
        <v>3</v>
      </c>
      <c r="D116" s="70">
        <v>6</v>
      </c>
      <c r="E116" s="70">
        <v>2006</v>
      </c>
      <c r="F116" s="70" t="s">
        <v>790</v>
      </c>
      <c r="G116" s="70" t="s">
        <v>1860</v>
      </c>
      <c r="H116" s="70" t="s">
        <v>1861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1864</v>
      </c>
      <c r="B117" s="70">
        <v>89</v>
      </c>
      <c r="C117" s="70">
        <v>4</v>
      </c>
      <c r="D117" s="70">
        <v>6</v>
      </c>
      <c r="E117" s="70">
        <v>2007</v>
      </c>
      <c r="F117" s="70" t="s">
        <v>791</v>
      </c>
      <c r="G117" s="70" t="s">
        <v>1860</v>
      </c>
      <c r="H117" s="70" t="s">
        <v>1861</v>
      </c>
      <c r="I117" s="148"/>
      <c r="J117" s="71">
        <v>1127.2777223071521</v>
      </c>
      <c r="K117" s="71">
        <v>14.44693297208782</v>
      </c>
      <c r="L117" s="71">
        <v>17.58281698978853</v>
      </c>
      <c r="M117" s="71">
        <v>488.79403672026109</v>
      </c>
      <c r="N117" s="71">
        <v>277.0515977802317</v>
      </c>
      <c r="O117" s="71">
        <v>222.04716303170949</v>
      </c>
      <c r="P117" s="71">
        <v>144.57526793089889</v>
      </c>
      <c r="Q117" s="71">
        <v>13.627321489956699</v>
      </c>
      <c r="R117" s="71">
        <v>0</v>
      </c>
      <c r="S117" s="71">
        <v>31.903916625000001</v>
      </c>
      <c r="T117" s="72"/>
      <c r="U117" s="71">
        <v>76062267</v>
      </c>
      <c r="V117" s="71">
        <v>6865</v>
      </c>
      <c r="W117" s="71">
        <v>179</v>
      </c>
      <c r="X117" s="71">
        <v>107906</v>
      </c>
      <c r="Y117" s="71">
        <v>91120</v>
      </c>
      <c r="Z117" s="71">
        <v>109867</v>
      </c>
      <c r="AA117" s="71">
        <v>28312</v>
      </c>
      <c r="AB117" s="71">
        <v>219076</v>
      </c>
      <c r="AC117" s="71">
        <v>0</v>
      </c>
      <c r="AD117" s="71">
        <v>31.903916625000001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1865</v>
      </c>
      <c r="B118" s="70">
        <v>90</v>
      </c>
      <c r="C118" s="70">
        <v>5</v>
      </c>
      <c r="D118" s="70">
        <v>6</v>
      </c>
      <c r="E118" s="70">
        <v>2008</v>
      </c>
      <c r="F118" s="70" t="s">
        <v>792</v>
      </c>
      <c r="G118" s="70" t="s">
        <v>1860</v>
      </c>
      <c r="H118" s="70" t="s">
        <v>1861</v>
      </c>
      <c r="I118" s="148"/>
      <c r="J118" s="71">
        <v>1095.3765663184779</v>
      </c>
      <c r="K118" s="71">
        <v>10.947407968563731</v>
      </c>
      <c r="L118" s="71">
        <v>13.979262282879979</v>
      </c>
      <c r="M118" s="71">
        <v>511.2611404261533</v>
      </c>
      <c r="N118" s="71">
        <v>268.50481098837332</v>
      </c>
      <c r="O118" s="71">
        <v>216.1444111477276</v>
      </c>
      <c r="P118" s="71">
        <v>142.42633779422019</v>
      </c>
      <c r="Q118" s="71">
        <v>13.4333676135512</v>
      </c>
      <c r="R118" s="71">
        <v>0</v>
      </c>
      <c r="S118" s="71">
        <v>35.705015808000013</v>
      </c>
      <c r="T118" s="72"/>
      <c r="U118" s="71">
        <v>77548955</v>
      </c>
      <c r="V118" s="71">
        <v>6865</v>
      </c>
      <c r="W118" s="71">
        <v>179</v>
      </c>
      <c r="X118" s="71">
        <v>107906</v>
      </c>
      <c r="Y118" s="71">
        <v>92165</v>
      </c>
      <c r="Z118" s="71">
        <v>110700</v>
      </c>
      <c r="AA118" s="71">
        <v>27923</v>
      </c>
      <c r="AB118" s="71">
        <v>219510</v>
      </c>
      <c r="AC118" s="71">
        <v>0</v>
      </c>
      <c r="AD118" s="71">
        <v>35.705015808000013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1866</v>
      </c>
      <c r="B119" s="70">
        <v>91</v>
      </c>
      <c r="C119" s="70">
        <v>6</v>
      </c>
      <c r="D119" s="70">
        <v>6</v>
      </c>
      <c r="E119" s="70">
        <v>2009</v>
      </c>
      <c r="F119" s="70" t="s">
        <v>176</v>
      </c>
      <c r="G119" s="70" t="s">
        <v>1860</v>
      </c>
      <c r="H119" s="70" t="s">
        <v>1861</v>
      </c>
      <c r="I119" s="148"/>
      <c r="J119" s="71">
        <v>1047.2627954259731</v>
      </c>
      <c r="K119" s="71">
        <v>10.04406132102482</v>
      </c>
      <c r="L119" s="71">
        <v>14.330126795260909</v>
      </c>
      <c r="M119" s="71">
        <v>488.49598681003312</v>
      </c>
      <c r="N119" s="71">
        <v>230.25102016375371</v>
      </c>
      <c r="O119" s="71">
        <v>217.2318383985764</v>
      </c>
      <c r="P119" s="71">
        <v>136.84123934431369</v>
      </c>
      <c r="Q119" s="71">
        <v>12.768695508769801</v>
      </c>
      <c r="R119" s="71">
        <v>0</v>
      </c>
      <c r="S119" s="71">
        <v>29.00684492600001</v>
      </c>
      <c r="T119" s="72"/>
      <c r="U119" s="71">
        <v>58589513</v>
      </c>
      <c r="V119" s="71">
        <v>7685</v>
      </c>
      <c r="W119" s="71">
        <v>271</v>
      </c>
      <c r="X119" s="71">
        <v>120367</v>
      </c>
      <c r="Y119" s="71">
        <v>92538</v>
      </c>
      <c r="Z119" s="71">
        <v>109816</v>
      </c>
      <c r="AA119" s="71">
        <v>27542</v>
      </c>
      <c r="AB119" s="71">
        <v>219027</v>
      </c>
      <c r="AC119" s="71">
        <v>0</v>
      </c>
      <c r="AD119" s="71">
        <v>29.00684492600001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4.49</v>
      </c>
      <c r="BJ119" s="71">
        <v>317.01600000000002</v>
      </c>
      <c r="BK119" s="71">
        <v>0</v>
      </c>
      <c r="BL119" s="71">
        <v>138.03100000000001</v>
      </c>
      <c r="BM119" s="71">
        <v>0</v>
      </c>
      <c r="BN119" s="72"/>
      <c r="BO119" s="71">
        <v>0</v>
      </c>
      <c r="BP119" s="71">
        <v>1</v>
      </c>
      <c r="BQ119" s="71">
        <v>26</v>
      </c>
      <c r="BR119" s="71">
        <v>0</v>
      </c>
      <c r="BS119" s="71">
        <v>16</v>
      </c>
      <c r="BT119" s="71">
        <v>0</v>
      </c>
      <c r="BU119"/>
      <c r="BV119" s="70">
        <v>423.87400000000002</v>
      </c>
      <c r="BW119" s="70">
        <v>0</v>
      </c>
      <c r="BX119" s="70">
        <v>35.662999999999997</v>
      </c>
      <c r="BY119" s="70">
        <v>0</v>
      </c>
      <c r="BZ119" s="70">
        <v>0</v>
      </c>
      <c r="CA119" s="70">
        <v>0</v>
      </c>
      <c r="CB119" s="70">
        <v>0</v>
      </c>
      <c r="CC119" s="70">
        <v>0</v>
      </c>
      <c r="CD119" s="70">
        <v>0</v>
      </c>
    </row>
    <row r="120" spans="1:82">
      <c r="A120" s="70" t="s">
        <v>1867</v>
      </c>
      <c r="B120" s="70">
        <v>92</v>
      </c>
      <c r="C120" s="70">
        <v>7</v>
      </c>
      <c r="D120" s="70">
        <v>6</v>
      </c>
      <c r="E120" s="70">
        <v>2010</v>
      </c>
      <c r="F120" s="70" t="s">
        <v>177</v>
      </c>
      <c r="G120" s="70" t="s">
        <v>1860</v>
      </c>
      <c r="H120" s="70" t="s">
        <v>1861</v>
      </c>
      <c r="I120" s="148"/>
      <c r="J120" s="71">
        <v>935.12398832833071</v>
      </c>
      <c r="K120" s="71">
        <v>10.73847553383434</v>
      </c>
      <c r="L120" s="71">
        <v>13.277535413032901</v>
      </c>
      <c r="M120" s="71">
        <v>494.65185645422298</v>
      </c>
      <c r="N120" s="71">
        <v>245.18755563471581</v>
      </c>
      <c r="O120" s="71">
        <v>215.67969412314881</v>
      </c>
      <c r="P120" s="71">
        <v>139.3270586716601</v>
      </c>
      <c r="Q120" s="71">
        <v>13.3030483495191</v>
      </c>
      <c r="R120" s="71">
        <v>0</v>
      </c>
      <c r="S120" s="71">
        <v>24.833968499619999</v>
      </c>
      <c r="T120" s="72"/>
      <c r="U120" s="71">
        <v>61428093</v>
      </c>
      <c r="V120" s="71">
        <v>7685</v>
      </c>
      <c r="W120" s="71">
        <v>271</v>
      </c>
      <c r="X120" s="71">
        <v>120367</v>
      </c>
      <c r="Y120" s="71">
        <v>93093</v>
      </c>
      <c r="Z120" s="71">
        <v>109538</v>
      </c>
      <c r="AA120" s="71">
        <v>27342</v>
      </c>
      <c r="AB120" s="71">
        <v>218660</v>
      </c>
      <c r="AC120" s="71">
        <v>0</v>
      </c>
      <c r="AD120" s="71">
        <v>24.833968499619999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4.181</v>
      </c>
      <c r="BJ120" s="71">
        <v>303.45400000000001</v>
      </c>
      <c r="BK120" s="71">
        <v>0</v>
      </c>
      <c r="BL120" s="71">
        <v>93.090999999999994</v>
      </c>
      <c r="BM120" s="71">
        <v>0</v>
      </c>
      <c r="BN120" s="72"/>
      <c r="BO120" s="71">
        <v>0</v>
      </c>
      <c r="BP120" s="71">
        <v>1</v>
      </c>
      <c r="BQ120" s="71">
        <v>26</v>
      </c>
      <c r="BR120" s="71">
        <v>0</v>
      </c>
      <c r="BS120" s="71">
        <v>15</v>
      </c>
      <c r="BT120" s="71">
        <v>0</v>
      </c>
      <c r="BU120"/>
      <c r="BV120" s="70">
        <v>398.10599999999999</v>
      </c>
      <c r="BW120" s="70">
        <v>0</v>
      </c>
      <c r="BX120" s="70">
        <v>0</v>
      </c>
      <c r="BY120" s="70">
        <v>0</v>
      </c>
      <c r="BZ120" s="70">
        <v>0</v>
      </c>
      <c r="CA120" s="70">
        <v>0</v>
      </c>
      <c r="CB120" s="70">
        <v>2.093</v>
      </c>
      <c r="CC120" s="70">
        <v>0.52700000000000002</v>
      </c>
      <c r="CD120" s="70">
        <v>0</v>
      </c>
    </row>
    <row r="121" spans="1:82">
      <c r="A121" s="70" t="s">
        <v>1868</v>
      </c>
      <c r="B121" s="70">
        <v>93</v>
      </c>
      <c r="C121" s="70">
        <v>8</v>
      </c>
      <c r="D121" s="70">
        <v>6</v>
      </c>
      <c r="E121" s="70">
        <v>2011</v>
      </c>
      <c r="F121" s="70" t="s">
        <v>178</v>
      </c>
      <c r="G121" s="1064" t="s">
        <v>1860</v>
      </c>
      <c r="H121" s="70" t="s">
        <v>1861</v>
      </c>
      <c r="I121" s="148"/>
      <c r="J121" s="71">
        <v>1069.6956777359351</v>
      </c>
      <c r="K121" s="71">
        <v>16.802868709818881</v>
      </c>
      <c r="L121" s="71">
        <v>12.16937104299665</v>
      </c>
      <c r="M121" s="71">
        <v>624.98096430789633</v>
      </c>
      <c r="N121" s="71">
        <v>260.66873611573192</v>
      </c>
      <c r="O121" s="71">
        <v>212.55637387682441</v>
      </c>
      <c r="P121" s="71">
        <v>134.28629764134857</v>
      </c>
      <c r="Q121" s="71">
        <v>15.377193400014701</v>
      </c>
      <c r="R121" s="71">
        <v>0</v>
      </c>
      <c r="S121" s="71">
        <v>26.01534792947</v>
      </c>
      <c r="T121" s="72"/>
      <c r="U121" s="71">
        <v>70677991</v>
      </c>
      <c r="V121" s="71">
        <v>7685</v>
      </c>
      <c r="W121" s="71">
        <v>271</v>
      </c>
      <c r="X121" s="71">
        <v>120367</v>
      </c>
      <c r="Y121" s="71">
        <v>94180</v>
      </c>
      <c r="Z121" s="71">
        <v>110297</v>
      </c>
      <c r="AA121" s="71">
        <v>27137</v>
      </c>
      <c r="AB121" s="71">
        <v>219120</v>
      </c>
      <c r="AC121" s="71">
        <v>0</v>
      </c>
      <c r="AD121" s="71">
        <v>26.01534792947</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4.2389999999999999</v>
      </c>
      <c r="BJ121" s="71">
        <v>282.62299999999999</v>
      </c>
      <c r="BK121" s="71">
        <v>0</v>
      </c>
      <c r="BL121" s="71">
        <v>101.38639999999999</v>
      </c>
      <c r="BM121" s="71">
        <v>0</v>
      </c>
      <c r="BN121" s="72"/>
      <c r="BO121" s="71">
        <v>0</v>
      </c>
      <c r="BP121" s="71">
        <v>1</v>
      </c>
      <c r="BQ121" s="71">
        <v>27</v>
      </c>
      <c r="BR121" s="71">
        <v>0</v>
      </c>
      <c r="BS121" s="71">
        <v>17</v>
      </c>
      <c r="BT121" s="71">
        <v>0</v>
      </c>
      <c r="BU121"/>
      <c r="BV121" s="70">
        <v>386.24540000000002</v>
      </c>
      <c r="BW121" s="70">
        <v>0</v>
      </c>
      <c r="BX121" s="70">
        <v>0</v>
      </c>
      <c r="BY121" s="70">
        <v>0</v>
      </c>
      <c r="BZ121" s="70">
        <v>0</v>
      </c>
      <c r="CA121" s="70">
        <v>0</v>
      </c>
      <c r="CB121" s="70">
        <v>1.7769999999999999</v>
      </c>
      <c r="CC121" s="70">
        <v>0.22600000000000001</v>
      </c>
      <c r="CD121" s="70">
        <v>0</v>
      </c>
    </row>
    <row r="122" spans="1:82">
      <c r="A122" s="70" t="s">
        <v>1869</v>
      </c>
      <c r="B122" s="70">
        <v>94</v>
      </c>
      <c r="C122" s="70">
        <v>9</v>
      </c>
      <c r="D122" s="70">
        <v>6</v>
      </c>
      <c r="E122" s="70">
        <v>2012</v>
      </c>
      <c r="F122" s="70" t="s">
        <v>179</v>
      </c>
      <c r="G122" s="1064" t="s">
        <v>1860</v>
      </c>
      <c r="H122" s="70" t="s">
        <v>1861</v>
      </c>
      <c r="I122" s="148"/>
      <c r="J122" s="71">
        <v>960.44500591523035</v>
      </c>
      <c r="K122" s="71">
        <v>15.93110393922367</v>
      </c>
      <c r="L122" s="71">
        <v>12.00016472044322</v>
      </c>
      <c r="M122" s="71">
        <v>642.84769982099078</v>
      </c>
      <c r="N122" s="71">
        <v>281.35322362337939</v>
      </c>
      <c r="O122" s="71">
        <v>212.9410069301496</v>
      </c>
      <c r="P122" s="71">
        <v>137.03598830031837</v>
      </c>
      <c r="Q122" s="71">
        <v>17.1266684427904</v>
      </c>
      <c r="R122" s="71">
        <v>0</v>
      </c>
      <c r="S122" s="71">
        <v>24.875442384639999</v>
      </c>
      <c r="T122" s="72"/>
      <c r="U122" s="71">
        <v>62131615</v>
      </c>
      <c r="V122" s="71">
        <v>7685</v>
      </c>
      <c r="W122" s="71">
        <v>271</v>
      </c>
      <c r="X122" s="71">
        <v>120367</v>
      </c>
      <c r="Y122" s="71">
        <v>97311</v>
      </c>
      <c r="Z122" s="71">
        <v>111373</v>
      </c>
      <c r="AA122" s="71">
        <v>27536</v>
      </c>
      <c r="AB122" s="71">
        <v>224624</v>
      </c>
      <c r="AC122" s="71">
        <v>0</v>
      </c>
      <c r="AD122" s="71">
        <v>24.875442384639999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5.0270000000000001</v>
      </c>
      <c r="BJ122" s="71">
        <v>332.39100000000002</v>
      </c>
      <c r="BK122" s="71">
        <v>0</v>
      </c>
      <c r="BL122" s="71">
        <v>115.88209999999999</v>
      </c>
      <c r="BM122" s="71">
        <v>0</v>
      </c>
      <c r="BN122" s="72"/>
      <c r="BO122" s="71">
        <v>0</v>
      </c>
      <c r="BP122" s="71">
        <v>1</v>
      </c>
      <c r="BQ122" s="71">
        <v>27</v>
      </c>
      <c r="BR122" s="71">
        <v>0</v>
      </c>
      <c r="BS122" s="71">
        <v>18</v>
      </c>
      <c r="BT122" s="71">
        <v>0</v>
      </c>
      <c r="BU122"/>
      <c r="BV122" s="70">
        <v>453.30009999999999</v>
      </c>
      <c r="BW122" s="70">
        <v>0</v>
      </c>
      <c r="BX122" s="70">
        <v>0</v>
      </c>
      <c r="BY122" s="70">
        <v>0</v>
      </c>
      <c r="BZ122" s="70">
        <v>0</v>
      </c>
      <c r="CA122" s="70">
        <v>0</v>
      </c>
      <c r="CB122" s="70">
        <v>0</v>
      </c>
      <c r="CC122" s="70">
        <v>0</v>
      </c>
      <c r="CD122" s="70">
        <v>0</v>
      </c>
    </row>
    <row r="123" spans="1:82">
      <c r="A123" s="70" t="s">
        <v>1870</v>
      </c>
      <c r="B123" s="70">
        <v>95</v>
      </c>
      <c r="C123" s="70">
        <v>10</v>
      </c>
      <c r="D123" s="70">
        <v>6</v>
      </c>
      <c r="E123" s="70">
        <v>2013</v>
      </c>
      <c r="F123" s="70" t="s">
        <v>180</v>
      </c>
      <c r="G123" s="70" t="s">
        <v>1860</v>
      </c>
      <c r="H123" s="70" t="s">
        <v>1861</v>
      </c>
      <c r="I123" s="148"/>
      <c r="J123" s="71">
        <v>1004.6782263064709</v>
      </c>
      <c r="K123" s="71">
        <v>14.29294051698322</v>
      </c>
      <c r="L123" s="71">
        <v>10.97790002145101</v>
      </c>
      <c r="M123" s="71">
        <v>679.14036525246672</v>
      </c>
      <c r="N123" s="71">
        <v>299.18491450336239</v>
      </c>
      <c r="O123" s="71">
        <v>205.36818472443929</v>
      </c>
      <c r="P123" s="71">
        <v>138.31663157776029</v>
      </c>
      <c r="Q123" s="71">
        <v>17.42256537523</v>
      </c>
      <c r="R123" s="71">
        <v>0</v>
      </c>
      <c r="S123" s="71">
        <v>26.437944308839999</v>
      </c>
      <c r="T123" s="72"/>
      <c r="U123" s="71">
        <v>60528698</v>
      </c>
      <c r="V123" s="71">
        <v>7685</v>
      </c>
      <c r="W123" s="71">
        <v>271</v>
      </c>
      <c r="X123" s="71">
        <v>120367</v>
      </c>
      <c r="Y123" s="71">
        <v>98133</v>
      </c>
      <c r="Z123" s="71">
        <v>112208</v>
      </c>
      <c r="AA123" s="71">
        <v>27689</v>
      </c>
      <c r="AB123" s="71">
        <v>225229</v>
      </c>
      <c r="AC123" s="71">
        <v>0</v>
      </c>
      <c r="AD123" s="71">
        <v>26.437944308839999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5.1459999999999999</v>
      </c>
      <c r="BJ123" s="71">
        <v>358.80200000000002</v>
      </c>
      <c r="BK123" s="71">
        <v>0</v>
      </c>
      <c r="BL123" s="71">
        <v>116.20439999999999</v>
      </c>
      <c r="BM123" s="71">
        <v>0</v>
      </c>
      <c r="BN123" s="72"/>
      <c r="BO123" s="71">
        <v>0</v>
      </c>
      <c r="BP123" s="71">
        <v>1</v>
      </c>
      <c r="BQ123" s="71">
        <v>29</v>
      </c>
      <c r="BR123" s="71">
        <v>0</v>
      </c>
      <c r="BS123" s="71">
        <v>17</v>
      </c>
      <c r="BT123" s="71">
        <v>0</v>
      </c>
      <c r="BU123"/>
      <c r="BV123" s="70">
        <v>480.1524</v>
      </c>
      <c r="BW123" s="70">
        <v>0</v>
      </c>
      <c r="BX123" s="70">
        <v>0</v>
      </c>
      <c r="BY123" s="70">
        <v>0</v>
      </c>
      <c r="BZ123" s="70">
        <v>0</v>
      </c>
      <c r="CA123" s="70">
        <v>0</v>
      </c>
      <c r="CB123" s="70">
        <v>0</v>
      </c>
      <c r="CC123" s="70">
        <v>0</v>
      </c>
      <c r="CD123" s="70">
        <v>0</v>
      </c>
    </row>
    <row r="124" spans="1:82">
      <c r="A124" s="70" t="s">
        <v>1871</v>
      </c>
      <c r="B124" s="70">
        <v>96</v>
      </c>
      <c r="C124" s="70">
        <v>11</v>
      </c>
      <c r="D124" s="70">
        <v>6</v>
      </c>
      <c r="E124" s="70">
        <v>2014</v>
      </c>
      <c r="F124" s="70" t="s">
        <v>181</v>
      </c>
      <c r="G124" s="70" t="s">
        <v>1860</v>
      </c>
      <c r="H124" s="70" t="s">
        <v>1861</v>
      </c>
      <c r="I124" s="148"/>
      <c r="J124" s="71">
        <v>890.08296056630468</v>
      </c>
      <c r="K124" s="71">
        <v>13.84536616380649</v>
      </c>
      <c r="L124" s="71">
        <v>16.914615234269871</v>
      </c>
      <c r="M124" s="71">
        <v>595.09304904508178</v>
      </c>
      <c r="N124" s="71">
        <v>300.72006520153121</v>
      </c>
      <c r="O124" s="71">
        <v>196.18761897209959</v>
      </c>
      <c r="P124" s="71">
        <v>139.36698802160151</v>
      </c>
      <c r="Q124" s="71">
        <v>16.7243002996453</v>
      </c>
      <c r="R124" s="71">
        <v>0</v>
      </c>
      <c r="S124" s="71">
        <v>27.81474554999</v>
      </c>
      <c r="T124" s="72"/>
      <c r="U124" s="71">
        <v>58268677</v>
      </c>
      <c r="V124" s="71">
        <v>6684</v>
      </c>
      <c r="W124" s="71">
        <v>264</v>
      </c>
      <c r="X124" s="71">
        <v>122199</v>
      </c>
      <c r="Y124" s="71">
        <v>99341</v>
      </c>
      <c r="Z124" s="71">
        <v>112897</v>
      </c>
      <c r="AA124" s="71">
        <v>27755</v>
      </c>
      <c r="AB124" s="71">
        <v>225342</v>
      </c>
      <c r="AC124" s="71">
        <v>0</v>
      </c>
      <c r="AD124" s="71">
        <v>27.81474554999</v>
      </c>
      <c r="AE124" s="72"/>
      <c r="AF124" s="71"/>
      <c r="AG124" s="71"/>
      <c r="AH124" s="71"/>
      <c r="AI124" s="71"/>
      <c r="AJ124" s="71"/>
      <c r="AK124" s="71"/>
      <c r="AL124" s="71"/>
      <c r="AM124" s="71"/>
      <c r="AN124" s="71"/>
      <c r="AO124" s="71"/>
      <c r="AP124" s="71"/>
      <c r="AQ124" s="72"/>
      <c r="AR124" s="71">
        <v>3552</v>
      </c>
      <c r="AS124" s="71">
        <v>256</v>
      </c>
      <c r="AT124" s="71">
        <v>0</v>
      </c>
      <c r="AU124" s="71">
        <v>0</v>
      </c>
      <c r="AV124" s="71">
        <v>0</v>
      </c>
      <c r="AW124" s="71">
        <v>0</v>
      </c>
      <c r="AX124" s="71"/>
      <c r="AY124" s="72"/>
      <c r="AZ124" s="71">
        <v>13076.8</v>
      </c>
      <c r="BA124" s="71">
        <v>13414.5</v>
      </c>
      <c r="BB124" s="71">
        <v>0</v>
      </c>
      <c r="BC124" s="71">
        <v>0</v>
      </c>
      <c r="BD124" s="71">
        <v>0</v>
      </c>
      <c r="BE124" s="71">
        <v>0</v>
      </c>
      <c r="BF124" s="71"/>
      <c r="BG124" s="72"/>
      <c r="BH124" s="71">
        <v>0</v>
      </c>
      <c r="BI124" s="71">
        <v>5.55</v>
      </c>
      <c r="BJ124" s="71">
        <v>350.93599999999998</v>
      </c>
      <c r="BK124" s="71">
        <v>0</v>
      </c>
      <c r="BL124" s="71">
        <v>117.2783</v>
      </c>
      <c r="BM124" s="71">
        <v>0</v>
      </c>
      <c r="BN124" s="72"/>
      <c r="BO124" s="71">
        <v>0</v>
      </c>
      <c r="BP124" s="71">
        <v>1</v>
      </c>
      <c r="BQ124" s="71">
        <v>29</v>
      </c>
      <c r="BR124" s="71">
        <v>0</v>
      </c>
      <c r="BS124" s="71">
        <v>18</v>
      </c>
      <c r="BT124" s="71">
        <v>0</v>
      </c>
      <c r="BU124"/>
      <c r="BV124" s="70">
        <v>473.76429999999999</v>
      </c>
      <c r="BW124" s="70">
        <v>0</v>
      </c>
      <c r="BX124" s="70">
        <v>0</v>
      </c>
      <c r="BY124" s="70">
        <v>0</v>
      </c>
      <c r="BZ124" s="70">
        <v>0</v>
      </c>
      <c r="CA124" s="70">
        <v>0</v>
      </c>
      <c r="CB124" s="70">
        <v>0</v>
      </c>
      <c r="CC124" s="70">
        <v>0</v>
      </c>
      <c r="CD124" s="70">
        <v>0</v>
      </c>
    </row>
    <row r="125" spans="1:82">
      <c r="A125" s="70" t="s">
        <v>1872</v>
      </c>
      <c r="B125" s="70">
        <v>97</v>
      </c>
      <c r="C125" s="70">
        <v>12</v>
      </c>
      <c r="D125" s="70">
        <v>6</v>
      </c>
      <c r="E125" s="70">
        <v>2015</v>
      </c>
      <c r="F125" s="70" t="s">
        <v>182</v>
      </c>
      <c r="G125" s="70" t="s">
        <v>1860</v>
      </c>
      <c r="H125" s="70" t="s">
        <v>1861</v>
      </c>
      <c r="I125" s="148"/>
      <c r="J125" s="71">
        <v>928.22192228849337</v>
      </c>
      <c r="K125" s="71">
        <v>13.220257163465689</v>
      </c>
      <c r="L125" s="71">
        <v>18.685175305449111</v>
      </c>
      <c r="M125" s="71">
        <v>598.24158997315658</v>
      </c>
      <c r="N125" s="71">
        <v>268.549233333296</v>
      </c>
      <c r="O125" s="71">
        <v>194.66004076444054</v>
      </c>
      <c r="P125" s="71">
        <v>141.15051972147529</v>
      </c>
      <c r="Q125" s="71">
        <v>16.383709436177401</v>
      </c>
      <c r="R125" s="71">
        <v>0</v>
      </c>
      <c r="S125" s="71">
        <v>28.8241273336</v>
      </c>
      <c r="T125" s="72"/>
      <c r="U125" s="71">
        <v>61591399</v>
      </c>
      <c r="V125" s="71">
        <v>6684</v>
      </c>
      <c r="W125" s="71">
        <v>264</v>
      </c>
      <c r="X125" s="71">
        <v>122199</v>
      </c>
      <c r="Y125" s="71">
        <v>100454</v>
      </c>
      <c r="Z125" s="71">
        <v>113096</v>
      </c>
      <c r="AA125" s="71">
        <v>28088</v>
      </c>
      <c r="AB125" s="71">
        <v>225503</v>
      </c>
      <c r="AC125" s="71">
        <v>0</v>
      </c>
      <c r="AD125" s="71">
        <v>28.8241273336</v>
      </c>
      <c r="AE125" s="72"/>
      <c r="AF125" s="71">
        <v>439450044.54436702</v>
      </c>
      <c r="AG125" s="71">
        <v>11216553.284851011</v>
      </c>
      <c r="AH125" s="71">
        <v>3570259.7501802822</v>
      </c>
      <c r="AI125" s="71">
        <v>861348216.4203496</v>
      </c>
      <c r="AJ125" s="71">
        <v>394865508.7518971</v>
      </c>
      <c r="AK125" s="71">
        <v>0</v>
      </c>
      <c r="AL125" s="71">
        <v>0</v>
      </c>
      <c r="AM125" s="71">
        <v>30904240.20049284</v>
      </c>
      <c r="AN125" s="71">
        <v>0</v>
      </c>
      <c r="AO125" s="71">
        <v>0</v>
      </c>
      <c r="AP125" s="71">
        <v>1741354822.9521379</v>
      </c>
      <c r="AQ125" s="72"/>
      <c r="AR125" s="71">
        <v>3898</v>
      </c>
      <c r="AS125" s="71">
        <v>385</v>
      </c>
      <c r="AT125" s="71">
        <v>0</v>
      </c>
      <c r="AU125" s="71">
        <v>0</v>
      </c>
      <c r="AV125" s="71">
        <v>0</v>
      </c>
      <c r="AW125" s="71">
        <v>0</v>
      </c>
      <c r="AX125" s="71"/>
      <c r="AY125" s="72"/>
      <c r="AZ125" s="71">
        <v>14629.7</v>
      </c>
      <c r="BA125" s="71">
        <v>18072</v>
      </c>
      <c r="BB125" s="71">
        <v>0</v>
      </c>
      <c r="BC125" s="71">
        <v>0</v>
      </c>
      <c r="BD125" s="71">
        <v>0</v>
      </c>
      <c r="BE125" s="71">
        <v>0</v>
      </c>
      <c r="BF125" s="71"/>
      <c r="BG125" s="72"/>
      <c r="BH125" s="71">
        <v>0</v>
      </c>
      <c r="BI125" s="71">
        <v>5.7519999999999998</v>
      </c>
      <c r="BJ125" s="71">
        <v>328.56200000000001</v>
      </c>
      <c r="BK125" s="71">
        <v>0</v>
      </c>
      <c r="BL125" s="71">
        <v>150.47880000000001</v>
      </c>
      <c r="BM125" s="71">
        <v>0</v>
      </c>
      <c r="BN125" s="72"/>
      <c r="BO125" s="71">
        <v>0</v>
      </c>
      <c r="BP125" s="71">
        <v>1</v>
      </c>
      <c r="BQ125" s="71">
        <v>30</v>
      </c>
      <c r="BR125" s="71">
        <v>0</v>
      </c>
      <c r="BS125" s="71">
        <v>20</v>
      </c>
      <c r="BT125" s="71">
        <v>0</v>
      </c>
      <c r="BU125"/>
      <c r="BV125" s="70">
        <v>450.99279999999999</v>
      </c>
      <c r="BW125" s="70">
        <v>0</v>
      </c>
      <c r="BX125" s="70">
        <v>33.799999999999997</v>
      </c>
      <c r="BY125" s="70">
        <v>0</v>
      </c>
      <c r="BZ125" s="70">
        <v>0</v>
      </c>
      <c r="CA125" s="70">
        <v>0</v>
      </c>
      <c r="CB125" s="70">
        <v>0</v>
      </c>
      <c r="CC125" s="70">
        <v>0</v>
      </c>
      <c r="CD125" s="70">
        <v>0</v>
      </c>
    </row>
    <row r="126" spans="1:82">
      <c r="A126" s="70" t="s">
        <v>1873</v>
      </c>
      <c r="B126" s="70">
        <v>98</v>
      </c>
      <c r="C126" s="70">
        <v>13</v>
      </c>
      <c r="D126" s="70">
        <v>6</v>
      </c>
      <c r="E126" s="70">
        <v>2016</v>
      </c>
      <c r="F126" s="70" t="s">
        <v>155</v>
      </c>
      <c r="G126" s="70" t="s">
        <v>1860</v>
      </c>
      <c r="H126" s="70" t="s">
        <v>1861</v>
      </c>
      <c r="I126" s="148"/>
      <c r="J126" s="71">
        <v>902.15118364057969</v>
      </c>
      <c r="K126" s="71">
        <v>13.020139454053837</v>
      </c>
      <c r="L126" s="71">
        <v>20.500798130672791</v>
      </c>
      <c r="M126" s="71">
        <v>507.10378945451328</v>
      </c>
      <c r="N126" s="71">
        <v>259.91319378197898</v>
      </c>
      <c r="O126" s="71">
        <v>193.43878625280252</v>
      </c>
      <c r="P126" s="71">
        <v>139.04690430894965</v>
      </c>
      <c r="Q126" s="71">
        <v>15.918057588737447</v>
      </c>
      <c r="R126" s="71">
        <v>0</v>
      </c>
      <c r="S126" s="71">
        <v>26.243177456599998</v>
      </c>
      <c r="T126" s="72"/>
      <c r="U126" s="71">
        <v>57067431.000000007</v>
      </c>
      <c r="V126" s="71">
        <v>6684</v>
      </c>
      <c r="W126" s="71">
        <v>264</v>
      </c>
      <c r="X126" s="71">
        <v>122199</v>
      </c>
      <c r="Y126" s="71">
        <v>101454</v>
      </c>
      <c r="Z126" s="71">
        <v>113768</v>
      </c>
      <c r="AA126" s="71">
        <v>28618</v>
      </c>
      <c r="AB126" s="71">
        <v>225366</v>
      </c>
      <c r="AC126" s="71">
        <v>0</v>
      </c>
      <c r="AD126" s="71">
        <v>26.243177456600002</v>
      </c>
      <c r="AE126" s="72"/>
      <c r="AF126" s="71">
        <v>437187407.71459889</v>
      </c>
      <c r="AG126" s="71">
        <v>10420984.965179499</v>
      </c>
      <c r="AH126" s="71">
        <v>3752228.1326623531</v>
      </c>
      <c r="AI126" s="71">
        <v>801681833.20909405</v>
      </c>
      <c r="AJ126" s="71">
        <v>377395948.83063161</v>
      </c>
      <c r="AK126" s="71">
        <v>0</v>
      </c>
      <c r="AL126" s="71">
        <v>0</v>
      </c>
      <c r="AM126" s="71">
        <v>30909459.900978439</v>
      </c>
      <c r="AN126" s="71">
        <v>0</v>
      </c>
      <c r="AO126" s="71">
        <v>0</v>
      </c>
      <c r="AP126" s="71">
        <v>1661347862.753145</v>
      </c>
      <c r="AQ126" s="72"/>
      <c r="AR126" s="71">
        <v>4178</v>
      </c>
      <c r="AS126" s="71">
        <v>441</v>
      </c>
      <c r="AT126" s="71">
        <v>0</v>
      </c>
      <c r="AU126" s="71">
        <v>0</v>
      </c>
      <c r="AV126" s="71">
        <v>0</v>
      </c>
      <c r="AW126" s="71">
        <v>0</v>
      </c>
      <c r="AX126" s="71"/>
      <c r="AY126" s="72"/>
      <c r="AZ126" s="71">
        <v>15897.5</v>
      </c>
      <c r="BA126" s="71">
        <v>19147.7</v>
      </c>
      <c r="BB126" s="71">
        <v>0</v>
      </c>
      <c r="BC126" s="71">
        <v>0</v>
      </c>
      <c r="BD126" s="71">
        <v>0</v>
      </c>
      <c r="BE126" s="71">
        <v>0</v>
      </c>
      <c r="BF126" s="71"/>
      <c r="BG126" s="72"/>
      <c r="BH126" s="71">
        <v>0</v>
      </c>
      <c r="BI126" s="71">
        <v>5.6120000000000001</v>
      </c>
      <c r="BJ126" s="71">
        <v>327.31900000000002</v>
      </c>
      <c r="BK126" s="71">
        <v>0</v>
      </c>
      <c r="BL126" s="71">
        <v>143.83870000000002</v>
      </c>
      <c r="BM126" s="71">
        <v>0</v>
      </c>
      <c r="BN126" s="72"/>
      <c r="BO126" s="71">
        <v>0</v>
      </c>
      <c r="BP126" s="71">
        <v>1</v>
      </c>
      <c r="BQ126" s="71">
        <v>30</v>
      </c>
      <c r="BR126" s="71">
        <v>0</v>
      </c>
      <c r="BS126" s="71">
        <v>20</v>
      </c>
      <c r="BT126" s="71">
        <v>0</v>
      </c>
      <c r="BU126"/>
      <c r="BV126" s="70">
        <v>443.46969999999999</v>
      </c>
      <c r="BW126" s="70">
        <v>0</v>
      </c>
      <c r="BX126" s="70">
        <v>33.299999999999997</v>
      </c>
      <c r="BY126" s="70">
        <v>0</v>
      </c>
      <c r="BZ126" s="70">
        <v>0</v>
      </c>
      <c r="CA126" s="70">
        <v>0</v>
      </c>
      <c r="CB126" s="70">
        <v>0</v>
      </c>
      <c r="CC126" s="70">
        <v>0</v>
      </c>
      <c r="CD126" s="70">
        <v>0</v>
      </c>
    </row>
    <row r="127" spans="1:82">
      <c r="A127" s="70" t="s">
        <v>1874</v>
      </c>
      <c r="B127" s="70">
        <v>99</v>
      </c>
      <c r="C127" s="70">
        <v>14</v>
      </c>
      <c r="D127" s="70">
        <v>6</v>
      </c>
      <c r="E127" s="70">
        <v>2017</v>
      </c>
      <c r="F127" s="70" t="s">
        <v>156</v>
      </c>
      <c r="G127" s="70" t="s">
        <v>1860</v>
      </c>
      <c r="H127" s="70" t="s">
        <v>1861</v>
      </c>
      <c r="I127" s="148"/>
      <c r="J127" s="71">
        <v>872.52382659554576</v>
      </c>
      <c r="K127" s="71">
        <v>13.437845143928003</v>
      </c>
      <c r="L127" s="71">
        <v>24.245578501880097</v>
      </c>
      <c r="M127" s="71">
        <v>505.86791564429745</v>
      </c>
      <c r="N127" s="71">
        <v>268.10373536525373</v>
      </c>
      <c r="O127" s="71">
        <v>191.42969341268375</v>
      </c>
      <c r="P127" s="71">
        <v>139.20892765377624</v>
      </c>
      <c r="Q127" s="71">
        <v>15.4127871983075</v>
      </c>
      <c r="R127" s="71">
        <v>0</v>
      </c>
      <c r="S127" s="71">
        <v>22.528240939499998</v>
      </c>
      <c r="T127" s="72"/>
      <c r="U127" s="71">
        <v>60352243.999999993</v>
      </c>
      <c r="V127" s="71">
        <v>6684</v>
      </c>
      <c r="W127" s="71">
        <v>264</v>
      </c>
      <c r="X127" s="71">
        <v>122199</v>
      </c>
      <c r="Y127" s="71">
        <v>102934</v>
      </c>
      <c r="Z127" s="71">
        <v>114454</v>
      </c>
      <c r="AA127" s="71">
        <v>28834</v>
      </c>
      <c r="AB127" s="71">
        <v>225654</v>
      </c>
      <c r="AC127" s="71">
        <v>0</v>
      </c>
      <c r="AD127" s="71">
        <v>22.528240939500002</v>
      </c>
      <c r="AE127" s="72"/>
      <c r="AF127" s="71">
        <v>434245726.17835909</v>
      </c>
      <c r="AG127" s="71">
        <v>10836432.84875836</v>
      </c>
      <c r="AH127" s="71">
        <v>5341299.1479142327</v>
      </c>
      <c r="AI127" s="71">
        <v>830294635.84957564</v>
      </c>
      <c r="AJ127" s="71">
        <v>406609012.80444157</v>
      </c>
      <c r="AK127" s="71">
        <v>0</v>
      </c>
      <c r="AL127" s="71">
        <v>0</v>
      </c>
      <c r="AM127" s="71">
        <v>30997386.430414271</v>
      </c>
      <c r="AN127" s="71">
        <v>0</v>
      </c>
      <c r="AO127" s="71">
        <v>0</v>
      </c>
      <c r="AP127" s="71">
        <v>1718324493.2594628</v>
      </c>
      <c r="AQ127" s="72"/>
      <c r="AR127" s="71">
        <v>4409</v>
      </c>
      <c r="AS127" s="71">
        <v>479</v>
      </c>
      <c r="AT127" s="71">
        <v>0</v>
      </c>
      <c r="AU127" s="71">
        <v>0</v>
      </c>
      <c r="AV127" s="71">
        <v>0</v>
      </c>
      <c r="AW127" s="71">
        <v>0</v>
      </c>
      <c r="AX127" s="71"/>
      <c r="AY127" s="72"/>
      <c r="AZ127" s="71">
        <v>16982.599999999999</v>
      </c>
      <c r="BA127" s="71">
        <v>19949.3</v>
      </c>
      <c r="BB127" s="71">
        <v>0</v>
      </c>
      <c r="BC127" s="71">
        <v>0</v>
      </c>
      <c r="BD127" s="71">
        <v>0</v>
      </c>
      <c r="BE127" s="71">
        <v>0</v>
      </c>
      <c r="BF127" s="71"/>
      <c r="BG127" s="72"/>
      <c r="BH127" s="71">
        <v>0</v>
      </c>
      <c r="BI127" s="71">
        <v>5.12</v>
      </c>
      <c r="BJ127" s="71">
        <v>320.88900000000001</v>
      </c>
      <c r="BK127" s="71">
        <v>0</v>
      </c>
      <c r="BL127" s="71">
        <v>130.923</v>
      </c>
      <c r="BM127" s="71">
        <v>0</v>
      </c>
      <c r="BN127" s="72"/>
      <c r="BO127" s="71">
        <v>0</v>
      </c>
      <c r="BP127" s="71">
        <v>1</v>
      </c>
      <c r="BQ127" s="71">
        <v>28</v>
      </c>
      <c r="BR127" s="71">
        <v>0</v>
      </c>
      <c r="BS127" s="71">
        <v>20</v>
      </c>
      <c r="BT127" s="71">
        <v>0</v>
      </c>
      <c r="BU127"/>
      <c r="BV127" s="70">
        <v>430.98899999999998</v>
      </c>
      <c r="BW127" s="70">
        <v>0</v>
      </c>
      <c r="BX127" s="70">
        <v>25.943000000000001</v>
      </c>
      <c r="BY127" s="70">
        <v>0</v>
      </c>
      <c r="BZ127" s="70">
        <v>0</v>
      </c>
      <c r="CA127" s="70">
        <v>0</v>
      </c>
      <c r="CB127" s="70">
        <v>0</v>
      </c>
      <c r="CC127" s="70">
        <v>0</v>
      </c>
      <c r="CD127" s="70">
        <v>0</v>
      </c>
    </row>
    <row r="128" spans="1:82">
      <c r="A128" s="70" t="s">
        <v>1875</v>
      </c>
      <c r="B128" s="70">
        <v>100</v>
      </c>
      <c r="C128" s="70">
        <v>15</v>
      </c>
      <c r="D128" s="70">
        <v>6</v>
      </c>
      <c r="E128" s="70">
        <v>2018</v>
      </c>
      <c r="F128" s="70" t="s">
        <v>183</v>
      </c>
      <c r="G128" s="70" t="s">
        <v>1860</v>
      </c>
      <c r="H128" s="70" t="s">
        <v>1861</v>
      </c>
      <c r="I128" s="148"/>
      <c r="J128" s="71">
        <v>867.75906891292038</v>
      </c>
      <c r="K128" s="71">
        <v>12.55133113631431</v>
      </c>
      <c r="L128" s="71">
        <v>15.91782937636145</v>
      </c>
      <c r="M128" s="71">
        <v>498.53721388228337</v>
      </c>
      <c r="N128" s="71">
        <v>260.5359939628346</v>
      </c>
      <c r="O128" s="71">
        <v>188.16137195477819</v>
      </c>
      <c r="P128" s="71">
        <v>140.06975497486044</v>
      </c>
      <c r="Q128" s="71">
        <v>14.266328404715599</v>
      </c>
      <c r="R128" s="71">
        <v>0</v>
      </c>
      <c r="S128" s="71">
        <v>32.436016661160004</v>
      </c>
      <c r="T128" s="72"/>
      <c r="U128" s="71">
        <v>63059494.999999993</v>
      </c>
      <c r="V128" s="71">
        <v>6684</v>
      </c>
      <c r="W128" s="71">
        <v>264</v>
      </c>
      <c r="X128" s="71">
        <v>122199</v>
      </c>
      <c r="Y128" s="71">
        <v>104150</v>
      </c>
      <c r="Z128" s="71">
        <v>114654</v>
      </c>
      <c r="AA128" s="71">
        <v>29304</v>
      </c>
      <c r="AB128" s="71">
        <v>225089</v>
      </c>
      <c r="AC128" s="71">
        <v>0</v>
      </c>
      <c r="AD128" s="71">
        <v>32.436016661159996</v>
      </c>
      <c r="AE128" s="72"/>
      <c r="AF128" s="71">
        <v>418740880.75171632</v>
      </c>
      <c r="AG128" s="71">
        <v>9621946.7426751964</v>
      </c>
      <c r="AH128" s="71">
        <v>3182155.9878275762</v>
      </c>
      <c r="AI128" s="71">
        <v>805015007.40691543</v>
      </c>
      <c r="AJ128" s="71">
        <v>382026887.028328</v>
      </c>
      <c r="AK128" s="71">
        <v>0</v>
      </c>
      <c r="AL128" s="71">
        <v>0</v>
      </c>
      <c r="AM128" s="71">
        <v>30983750.85897433</v>
      </c>
      <c r="AN128" s="71">
        <v>0</v>
      </c>
      <c r="AO128" s="71">
        <v>0</v>
      </c>
      <c r="AP128" s="71">
        <v>1649570628.7764366</v>
      </c>
      <c r="AQ128" s="72"/>
      <c r="AR128" s="71">
        <v>4652</v>
      </c>
      <c r="AS128" s="71">
        <v>525</v>
      </c>
      <c r="AT128" s="71">
        <v>0</v>
      </c>
      <c r="AU128" s="71">
        <v>0</v>
      </c>
      <c r="AV128" s="71">
        <v>0</v>
      </c>
      <c r="AW128" s="71">
        <v>0</v>
      </c>
      <c r="AX128" s="71"/>
      <c r="AY128" s="72"/>
      <c r="AZ128" s="71">
        <v>18167.799999999988</v>
      </c>
      <c r="BA128" s="71">
        <v>22628</v>
      </c>
      <c r="BB128" s="71">
        <v>0</v>
      </c>
      <c r="BC128" s="71">
        <v>0</v>
      </c>
      <c r="BD128" s="71">
        <v>0</v>
      </c>
      <c r="BE128" s="71">
        <v>0</v>
      </c>
      <c r="BF128" s="71"/>
      <c r="BG128" s="72"/>
      <c r="BH128" s="71">
        <v>0</v>
      </c>
      <c r="BI128" s="71">
        <v>4.8789999999999996</v>
      </c>
      <c r="BJ128" s="71">
        <v>334.98</v>
      </c>
      <c r="BK128" s="71">
        <v>0</v>
      </c>
      <c r="BL128" s="71">
        <v>144.374</v>
      </c>
      <c r="BM128" s="71">
        <v>0</v>
      </c>
      <c r="BN128" s="72"/>
      <c r="BO128" s="71">
        <v>0</v>
      </c>
      <c r="BP128" s="71">
        <v>1</v>
      </c>
      <c r="BQ128" s="71">
        <v>26</v>
      </c>
      <c r="BR128" s="71">
        <v>0</v>
      </c>
      <c r="BS128" s="71">
        <v>19</v>
      </c>
      <c r="BT128" s="71">
        <v>0</v>
      </c>
      <c r="BU128"/>
      <c r="BV128" s="70">
        <v>443.53899999999999</v>
      </c>
      <c r="BW128" s="70">
        <v>0</v>
      </c>
      <c r="BX128" s="70">
        <v>40.694000000000003</v>
      </c>
      <c r="BY128" s="70">
        <v>0</v>
      </c>
      <c r="BZ128" s="70">
        <v>0</v>
      </c>
      <c r="CA128" s="70">
        <v>0</v>
      </c>
      <c r="CB128" s="70">
        <v>0</v>
      </c>
      <c r="CC128" s="70">
        <v>0</v>
      </c>
      <c r="CD128" s="70">
        <v>0</v>
      </c>
    </row>
    <row r="129" spans="1:82">
      <c r="A129" s="70" t="s">
        <v>1876</v>
      </c>
      <c r="B129" s="70">
        <v>101</v>
      </c>
      <c r="C129" s="70">
        <v>16</v>
      </c>
      <c r="D129" s="70">
        <v>6</v>
      </c>
      <c r="E129" s="70">
        <v>2019</v>
      </c>
      <c r="F129" s="70" t="s">
        <v>158</v>
      </c>
      <c r="G129" s="70" t="s">
        <v>1860</v>
      </c>
      <c r="H129" s="70" t="s">
        <v>1861</v>
      </c>
      <c r="I129" s="148"/>
      <c r="J129" s="71">
        <v>851.46126883941815</v>
      </c>
      <c r="K129" s="71">
        <v>11.415726437398632</v>
      </c>
      <c r="L129" s="71">
        <v>16.053385511677153</v>
      </c>
      <c r="M129" s="71">
        <v>498.37490143407257</v>
      </c>
      <c r="N129" s="71">
        <v>267.66129144252136</v>
      </c>
      <c r="O129" s="71">
        <v>183.25833713785403</v>
      </c>
      <c r="P129" s="71">
        <v>140.87084924021161</v>
      </c>
      <c r="Q129" s="71">
        <v>13.846415640837799</v>
      </c>
      <c r="R129" s="71">
        <v>0</v>
      </c>
      <c r="S129" s="71">
        <v>14.079213962500001</v>
      </c>
      <c r="T129" s="72"/>
      <c r="U129" s="71">
        <v>62342369</v>
      </c>
      <c r="V129" s="71">
        <v>6684</v>
      </c>
      <c r="W129" s="71">
        <v>264</v>
      </c>
      <c r="X129" s="71">
        <v>122199</v>
      </c>
      <c r="Y129" s="71">
        <v>105095</v>
      </c>
      <c r="Z129" s="71">
        <v>114732</v>
      </c>
      <c r="AA129" s="71">
        <v>29251</v>
      </c>
      <c r="AB129" s="71">
        <v>224378</v>
      </c>
      <c r="AC129" s="71">
        <v>0</v>
      </c>
      <c r="AD129" s="71">
        <v>14.079213962500001</v>
      </c>
      <c r="AE129" s="72"/>
      <c r="AF129" s="71">
        <v>424946214.57096982</v>
      </c>
      <c r="AG129" s="71">
        <v>9257834.3452789094</v>
      </c>
      <c r="AH129" s="71">
        <v>3358617.8834266509</v>
      </c>
      <c r="AI129" s="71">
        <v>835958603.70419228</v>
      </c>
      <c r="AJ129" s="71">
        <v>392228894.03729981</v>
      </c>
      <c r="AK129" s="71">
        <v>0</v>
      </c>
      <c r="AL129" s="71">
        <v>0</v>
      </c>
      <c r="AM129" s="71">
        <v>30558594.483320348</v>
      </c>
      <c r="AN129" s="71">
        <v>0</v>
      </c>
      <c r="AO129" s="71">
        <v>0</v>
      </c>
      <c r="AP129" s="71">
        <v>1696308759.0244877</v>
      </c>
      <c r="AQ129" s="72"/>
      <c r="AR129" s="71">
        <v>4945</v>
      </c>
      <c r="AS129" s="71">
        <v>552</v>
      </c>
      <c r="AT129" s="71">
        <v>0</v>
      </c>
      <c r="AU129" s="71">
        <v>0</v>
      </c>
      <c r="AV129" s="71">
        <v>0</v>
      </c>
      <c r="AW129" s="71">
        <v>0</v>
      </c>
      <c r="AX129" s="71"/>
      <c r="AY129" s="72"/>
      <c r="AZ129" s="71">
        <v>19544.09999999998</v>
      </c>
      <c r="BA129" s="71">
        <v>23851.999999999989</v>
      </c>
      <c r="BB129" s="71">
        <v>0</v>
      </c>
      <c r="BC129" s="71">
        <v>0</v>
      </c>
      <c r="BD129" s="71">
        <v>0</v>
      </c>
      <c r="BE129" s="71">
        <v>0</v>
      </c>
      <c r="BF129" s="71"/>
      <c r="BG129" s="72"/>
      <c r="BH129" s="71">
        <v>0</v>
      </c>
      <c r="BI129" s="71">
        <v>4.3040000000000003</v>
      </c>
      <c r="BJ129" s="71">
        <v>308.48</v>
      </c>
      <c r="BK129" s="71">
        <v>0</v>
      </c>
      <c r="BL129" s="71">
        <v>130.16500000000002</v>
      </c>
      <c r="BM129" s="71">
        <v>0</v>
      </c>
      <c r="BN129" s="72"/>
      <c r="BO129" s="71">
        <v>0</v>
      </c>
      <c r="BP129" s="71">
        <v>1</v>
      </c>
      <c r="BQ129" s="71">
        <v>28</v>
      </c>
      <c r="BR129" s="71">
        <v>0</v>
      </c>
      <c r="BS129" s="71">
        <v>18</v>
      </c>
      <c r="BT129" s="71">
        <v>0</v>
      </c>
      <c r="BU129"/>
      <c r="BV129" s="70">
        <v>408.23899999999998</v>
      </c>
      <c r="BW129" s="70">
        <v>0</v>
      </c>
      <c r="BX129" s="70">
        <v>34.71</v>
      </c>
      <c r="BY129" s="70">
        <v>0</v>
      </c>
      <c r="BZ129" s="70">
        <v>0</v>
      </c>
      <c r="CA129" s="70">
        <v>0</v>
      </c>
      <c r="CB129" s="70">
        <v>0</v>
      </c>
      <c r="CC129" s="70">
        <v>0</v>
      </c>
      <c r="CD129" s="70">
        <v>0</v>
      </c>
    </row>
    <row r="130" spans="1:82">
      <c r="A130" s="70" t="s">
        <v>1877</v>
      </c>
      <c r="B130" s="70">
        <v>102</v>
      </c>
      <c r="C130" s="70">
        <v>17</v>
      </c>
      <c r="D130" s="70">
        <v>6</v>
      </c>
      <c r="E130" s="70">
        <v>2020</v>
      </c>
      <c r="F130" s="70" t="s">
        <v>159</v>
      </c>
      <c r="G130" s="70" t="s">
        <v>1860</v>
      </c>
      <c r="H130" s="70" t="s">
        <v>1861</v>
      </c>
      <c r="I130" s="148"/>
      <c r="J130" s="71">
        <v>860.51409830603609</v>
      </c>
      <c r="K130" s="71">
        <v>12.784805760609933</v>
      </c>
      <c r="L130" s="71">
        <v>14.304759761570624</v>
      </c>
      <c r="M130" s="71">
        <v>457.26611489184074</v>
      </c>
      <c r="N130" s="71">
        <v>273.79328096102989</v>
      </c>
      <c r="O130" s="71">
        <v>160.5644112549044</v>
      </c>
      <c r="P130" s="71">
        <v>133.70408566881829</v>
      </c>
      <c r="Q130" s="71">
        <v>13.1901034315723</v>
      </c>
      <c r="R130" s="71">
        <v>0</v>
      </c>
      <c r="S130" s="71">
        <v>29.086319505864321</v>
      </c>
      <c r="T130" s="72"/>
      <c r="U130" s="71">
        <v>61868186</v>
      </c>
      <c r="V130" s="71">
        <v>7027</v>
      </c>
      <c r="W130" s="71">
        <v>243</v>
      </c>
      <c r="X130" s="71">
        <v>127215</v>
      </c>
      <c r="Y130" s="71">
        <v>105851</v>
      </c>
      <c r="Z130" s="71">
        <v>114735</v>
      </c>
      <c r="AA130" s="71">
        <v>29509</v>
      </c>
      <c r="AB130" s="71">
        <v>223710</v>
      </c>
      <c r="AC130" s="71">
        <v>0</v>
      </c>
      <c r="AD130" s="71">
        <v>29.086319505864321</v>
      </c>
      <c r="AE130" s="72"/>
      <c r="AF130" s="71">
        <v>430988502.30524772</v>
      </c>
      <c r="AG130" s="71">
        <v>9769954.2943723481</v>
      </c>
      <c r="AH130" s="71">
        <v>2963252.287406662</v>
      </c>
      <c r="AI130" s="71">
        <v>772413110.57388306</v>
      </c>
      <c r="AJ130" s="71">
        <v>442214402.80162102</v>
      </c>
      <c r="AK130" s="71"/>
      <c r="AL130" s="71"/>
      <c r="AM130" s="71">
        <v>29196640.469939563</v>
      </c>
      <c r="AN130" s="71"/>
      <c r="AO130" s="71"/>
      <c r="AP130" s="71">
        <v>1687545862.7324703</v>
      </c>
      <c r="AQ130" s="72"/>
      <c r="AR130" s="71">
        <v>5216</v>
      </c>
      <c r="AS130" s="71">
        <v>556</v>
      </c>
      <c r="AT130" s="71">
        <v>0</v>
      </c>
      <c r="AU130" s="71">
        <v>0</v>
      </c>
      <c r="AV130" s="71">
        <v>0</v>
      </c>
      <c r="AW130" s="71">
        <v>0</v>
      </c>
      <c r="AX130" s="71"/>
      <c r="AY130" s="72"/>
      <c r="AZ130" s="71">
        <v>20834.599999999919</v>
      </c>
      <c r="BA130" s="71">
        <v>23933.700000000019</v>
      </c>
      <c r="BB130" s="71">
        <v>0</v>
      </c>
      <c r="BC130" s="71">
        <v>0</v>
      </c>
      <c r="BD130" s="71">
        <v>0</v>
      </c>
      <c r="BE130" s="71">
        <v>0</v>
      </c>
      <c r="BF130" s="71"/>
      <c r="BG130" s="72"/>
      <c r="BH130" s="71">
        <v>0</v>
      </c>
      <c r="BI130" s="71">
        <v>4.6369999999999996</v>
      </c>
      <c r="BJ130" s="71">
        <v>285.024</v>
      </c>
      <c r="BK130" s="71">
        <v>0</v>
      </c>
      <c r="BL130" s="71">
        <v>118.21299999999999</v>
      </c>
      <c r="BM130" s="71">
        <v>0</v>
      </c>
      <c r="BN130" s="72"/>
      <c r="BO130" s="71">
        <v>0</v>
      </c>
      <c r="BP130" s="71">
        <v>1</v>
      </c>
      <c r="BQ130" s="71">
        <v>28</v>
      </c>
      <c r="BR130" s="71">
        <v>0</v>
      </c>
      <c r="BS130" s="71">
        <v>16</v>
      </c>
      <c r="BT130" s="71">
        <v>0</v>
      </c>
      <c r="BU130"/>
      <c r="BV130" s="70">
        <v>369.34100000000001</v>
      </c>
      <c r="BW130" s="70">
        <v>0</v>
      </c>
      <c r="BX130" s="70">
        <v>38.533000000000001</v>
      </c>
      <c r="BY130" s="70">
        <v>0</v>
      </c>
      <c r="BZ130" s="70">
        <v>0</v>
      </c>
      <c r="CA130" s="70">
        <v>0</v>
      </c>
      <c r="CB130" s="70">
        <v>0</v>
      </c>
      <c r="CC130" s="70">
        <v>0</v>
      </c>
      <c r="CD130" s="70">
        <v>0</v>
      </c>
    </row>
    <row r="131" spans="1:82">
      <c r="A131" s="70" t="s">
        <v>1878</v>
      </c>
      <c r="B131" s="70">
        <v>102</v>
      </c>
      <c r="C131" s="70">
        <v>18</v>
      </c>
      <c r="D131" s="70">
        <v>6</v>
      </c>
      <c r="E131" s="70">
        <v>2021</v>
      </c>
      <c r="F131" s="70" t="s">
        <v>160</v>
      </c>
      <c r="G131" s="70" t="s">
        <v>1860</v>
      </c>
      <c r="H131" s="70" t="s">
        <v>1861</v>
      </c>
      <c r="I131" s="148"/>
      <c r="J131" s="71">
        <v>938.55032412059165</v>
      </c>
      <c r="K131" s="71">
        <v>16.056072198104026</v>
      </c>
      <c r="L131" s="71">
        <v>13.943121990066484</v>
      </c>
      <c r="M131" s="71">
        <v>492.67427448043117</v>
      </c>
      <c r="N131" s="71">
        <v>262.96282928671735</v>
      </c>
      <c r="O131" s="71">
        <v>155.80179894359961</v>
      </c>
      <c r="P131" s="71">
        <v>140.29044614995095</v>
      </c>
      <c r="Q131" s="71">
        <v>13.0466575350644</v>
      </c>
      <c r="R131" s="71">
        <v>0</v>
      </c>
      <c r="S131" s="71">
        <v>26.166520265900001</v>
      </c>
      <c r="T131" s="72"/>
      <c r="U131" s="71">
        <v>70561092</v>
      </c>
      <c r="V131" s="71">
        <v>7027</v>
      </c>
      <c r="W131" s="71">
        <v>243</v>
      </c>
      <c r="X131" s="71">
        <v>127215</v>
      </c>
      <c r="Y131" s="71">
        <v>107040</v>
      </c>
      <c r="Z131" s="71">
        <v>114633</v>
      </c>
      <c r="AA131" s="71">
        <v>30192</v>
      </c>
      <c r="AB131" s="71">
        <v>223451</v>
      </c>
      <c r="AC131" s="71">
        <v>0</v>
      </c>
      <c r="AD131" s="71">
        <v>26.166520265900001</v>
      </c>
      <c r="AE131" s="72"/>
      <c r="AF131" s="71">
        <v>434396672.55127752</v>
      </c>
      <c r="AG131" s="71">
        <v>12108802.479700096</v>
      </c>
      <c r="AH131" s="71">
        <v>2804941.2940115104</v>
      </c>
      <c r="AI131" s="71">
        <v>822204681.11330163</v>
      </c>
      <c r="AJ131" s="71">
        <v>391642350.80570859</v>
      </c>
      <c r="AK131" s="71">
        <v>0</v>
      </c>
      <c r="AL131" s="71">
        <v>0</v>
      </c>
      <c r="AM131" s="71">
        <v>29331046.994541369</v>
      </c>
      <c r="AN131" s="71">
        <v>0</v>
      </c>
      <c r="AO131" s="71">
        <v>0</v>
      </c>
      <c r="AP131" s="71">
        <v>1692488495.2385409</v>
      </c>
      <c r="AQ131" s="72"/>
      <c r="AR131" s="71">
        <v>5444</v>
      </c>
      <c r="AS131" s="71">
        <v>560</v>
      </c>
      <c r="AT131" s="71">
        <v>0</v>
      </c>
      <c r="AU131" s="71">
        <v>0</v>
      </c>
      <c r="AV131" s="71">
        <v>0</v>
      </c>
      <c r="AW131" s="71">
        <v>0</v>
      </c>
      <c r="AX131" s="71"/>
      <c r="AY131" s="72"/>
      <c r="AZ131" s="71">
        <v>22060.999999999902</v>
      </c>
      <c r="BA131" s="71">
        <v>25972.200000000019</v>
      </c>
      <c r="BB131" s="71">
        <v>0</v>
      </c>
      <c r="BC131" s="71">
        <v>0</v>
      </c>
      <c r="BD131" s="71">
        <v>0</v>
      </c>
      <c r="BE131" s="71">
        <v>0</v>
      </c>
      <c r="BF131" s="71"/>
      <c r="BG131" s="72"/>
      <c r="BH131" s="71">
        <v>0</v>
      </c>
      <c r="BI131" s="71">
        <v>4.2119999999999997</v>
      </c>
      <c r="BJ131" s="71">
        <v>279.62</v>
      </c>
      <c r="BK131" s="71">
        <v>0</v>
      </c>
      <c r="BL131" s="71">
        <v>115.52199999999999</v>
      </c>
      <c r="BM131" s="71">
        <v>0</v>
      </c>
      <c r="BN131" s="72"/>
      <c r="BO131" s="71">
        <v>0</v>
      </c>
      <c r="BP131" s="71">
        <v>1</v>
      </c>
      <c r="BQ131" s="71">
        <v>28</v>
      </c>
      <c r="BR131" s="71">
        <v>0</v>
      </c>
      <c r="BS131" s="71">
        <v>16</v>
      </c>
      <c r="BT131" s="71">
        <v>0</v>
      </c>
      <c r="BU131"/>
      <c r="BV131" s="70">
        <v>366.863</v>
      </c>
      <c r="BW131" s="70">
        <v>0</v>
      </c>
      <c r="BX131" s="70">
        <v>32.491</v>
      </c>
      <c r="BY131" s="70">
        <v>0</v>
      </c>
      <c r="BZ131" s="70">
        <v>0</v>
      </c>
      <c r="CA131" s="70">
        <v>0</v>
      </c>
      <c r="CB131" s="70">
        <v>0</v>
      </c>
      <c r="CC131" s="70">
        <v>0</v>
      </c>
      <c r="CD131" s="70">
        <v>0</v>
      </c>
    </row>
    <row r="132" spans="1:82">
      <c r="A132" s="70" t="s">
        <v>1879</v>
      </c>
      <c r="B132" s="70">
        <v>102</v>
      </c>
      <c r="C132" s="70">
        <v>19</v>
      </c>
      <c r="D132" s="70">
        <v>6</v>
      </c>
      <c r="E132" s="70">
        <v>2022</v>
      </c>
      <c r="F132" s="70" t="s">
        <v>161</v>
      </c>
      <c r="G132" s="70" t="s">
        <v>1860</v>
      </c>
      <c r="H132" s="70" t="s">
        <v>1861</v>
      </c>
      <c r="I132" s="148"/>
      <c r="J132" s="71">
        <v>821.22454365658234</v>
      </c>
      <c r="K132" s="71">
        <v>14.14154508057104</v>
      </c>
      <c r="L132" s="71">
        <v>9.9049129800183042</v>
      </c>
      <c r="M132" s="71">
        <v>488.05645310931442</v>
      </c>
      <c r="N132" s="71">
        <v>272.87458404997938</v>
      </c>
      <c r="O132" s="71">
        <v>164.23075285848734</v>
      </c>
      <c r="P132" s="71">
        <v>139.77207539147241</v>
      </c>
      <c r="Q132" s="71">
        <v>13.177190067415713</v>
      </c>
      <c r="R132" s="71">
        <v>0</v>
      </c>
      <c r="S132" s="71">
        <v>19.5947230224</v>
      </c>
      <c r="T132" s="72"/>
      <c r="U132" s="71">
        <v>67283407</v>
      </c>
      <c r="V132" s="71">
        <v>7027</v>
      </c>
      <c r="W132" s="71">
        <v>243</v>
      </c>
      <c r="X132" s="71">
        <v>127215</v>
      </c>
      <c r="Y132" s="71">
        <v>108827</v>
      </c>
      <c r="Z132" s="71">
        <v>114806</v>
      </c>
      <c r="AA132" s="71">
        <v>30539</v>
      </c>
      <c r="AB132" s="71">
        <v>223836</v>
      </c>
      <c r="AC132" s="71">
        <v>0</v>
      </c>
      <c r="AD132" s="71">
        <v>19.5947230224</v>
      </c>
      <c r="AE132" s="72"/>
      <c r="AF132" s="71">
        <v>393974444.69629902</v>
      </c>
      <c r="AG132" s="71">
        <v>11582647.819251779</v>
      </c>
      <c r="AH132" s="71">
        <v>2275541.6273579886</v>
      </c>
      <c r="AI132" s="71">
        <v>802500235.6895237</v>
      </c>
      <c r="AJ132" s="71">
        <v>418325407.6789943</v>
      </c>
      <c r="AK132" s="71">
        <v>0</v>
      </c>
      <c r="AL132" s="71">
        <v>0</v>
      </c>
      <c r="AM132" s="71">
        <v>28903337.070911117</v>
      </c>
      <c r="AN132" s="71">
        <v>0</v>
      </c>
      <c r="AO132" s="71">
        <v>0</v>
      </c>
      <c r="AP132" s="71">
        <v>1657561614.5823381</v>
      </c>
      <c r="AQ132" s="72"/>
      <c r="AR132" s="71">
        <v>5792</v>
      </c>
      <c r="AS132" s="71">
        <v>563</v>
      </c>
      <c r="AT132" s="71">
        <v>0</v>
      </c>
      <c r="AU132" s="71">
        <v>0</v>
      </c>
      <c r="AV132" s="71">
        <v>0</v>
      </c>
      <c r="AW132" s="71">
        <v>0</v>
      </c>
      <c r="AX132" s="71"/>
      <c r="AY132" s="72"/>
      <c r="AZ132" s="71">
        <v>23932.099999999853</v>
      </c>
      <c r="BA132" s="71">
        <v>27179.90000000002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1880</v>
      </c>
      <c r="B133" s="70">
        <v>102</v>
      </c>
      <c r="C133" s="70">
        <v>20</v>
      </c>
      <c r="D133" s="70">
        <v>6</v>
      </c>
      <c r="E133" s="70">
        <v>2023</v>
      </c>
      <c r="F133" s="70" t="s">
        <v>1539</v>
      </c>
      <c r="G133" s="70" t="s">
        <v>1860</v>
      </c>
      <c r="H133" s="70" t="s">
        <v>1861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6126</v>
      </c>
      <c r="AS133" s="71">
        <v>562</v>
      </c>
      <c r="AT133" s="71">
        <v>0</v>
      </c>
      <c r="AU133" s="71">
        <v>0</v>
      </c>
      <c r="AV133" s="71">
        <v>0</v>
      </c>
      <c r="AW133" s="71">
        <v>0</v>
      </c>
      <c r="AX133" s="71"/>
      <c r="AY133" s="72"/>
      <c r="AZ133" s="71">
        <v>25534.099999999948</v>
      </c>
      <c r="BA133" s="71">
        <v>27129.800000000021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1881</v>
      </c>
      <c r="B134" s="70">
        <v>102</v>
      </c>
      <c r="C134" s="70">
        <v>21</v>
      </c>
      <c r="D134" s="70">
        <v>6</v>
      </c>
      <c r="E134" s="70">
        <v>2024</v>
      </c>
      <c r="F134" s="70" t="s">
        <v>1554</v>
      </c>
      <c r="G134" s="70" t="s">
        <v>1860</v>
      </c>
      <c r="H134" s="70" t="s">
        <v>1861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1882</v>
      </c>
      <c r="B135" s="70">
        <v>120</v>
      </c>
      <c r="C135" s="70">
        <v>1</v>
      </c>
      <c r="D135" s="70">
        <v>8</v>
      </c>
      <c r="E135" s="70">
        <v>1990</v>
      </c>
      <c r="F135" s="70" t="s">
        <v>787</v>
      </c>
      <c r="G135" s="70" t="s">
        <v>1883</v>
      </c>
      <c r="H135" s="70" t="s">
        <v>1884</v>
      </c>
      <c r="I135" s="148"/>
      <c r="J135" s="71">
        <v>772.58473518146513</v>
      </c>
      <c r="K135" s="71">
        <v>18.67475102577637</v>
      </c>
      <c r="L135" s="71">
        <v>13.064609772870551</v>
      </c>
      <c r="M135" s="71">
        <v>137.14109452638721</v>
      </c>
      <c r="N135" s="71">
        <v>174.34735597862601</v>
      </c>
      <c r="O135" s="71">
        <v>197.80862357647709</v>
      </c>
      <c r="P135" s="71">
        <v>200.44388959037181</v>
      </c>
      <c r="Q135" s="71">
        <v>12.141636957974301</v>
      </c>
      <c r="R135" s="71">
        <v>0</v>
      </c>
      <c r="S135" s="71">
        <v>12.89650990907634</v>
      </c>
      <c r="T135" s="72"/>
      <c r="U135" s="71">
        <v>149623604</v>
      </c>
      <c r="V135" s="71">
        <v>6584</v>
      </c>
      <c r="W135" s="71">
        <v>179</v>
      </c>
      <c r="X135" s="71">
        <v>54525</v>
      </c>
      <c r="Y135" s="71">
        <v>60979</v>
      </c>
      <c r="Z135" s="71">
        <v>81361</v>
      </c>
      <c r="AA135" s="71">
        <v>48670</v>
      </c>
      <c r="AB135" s="71">
        <v>197139</v>
      </c>
      <c r="AC135" s="71">
        <v>0</v>
      </c>
      <c r="AD135" s="71">
        <v>12.89650990907634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1885</v>
      </c>
      <c r="B136" s="70">
        <v>121</v>
      </c>
      <c r="C136" s="70">
        <v>2</v>
      </c>
      <c r="D136" s="70">
        <v>8</v>
      </c>
      <c r="E136" s="70">
        <v>2005</v>
      </c>
      <c r="F136" s="70" t="s">
        <v>789</v>
      </c>
      <c r="G136" s="70" t="s">
        <v>1883</v>
      </c>
      <c r="H136" s="70" t="s">
        <v>1884</v>
      </c>
      <c r="I136" s="148"/>
      <c r="J136" s="71">
        <v>1086.868581512733</v>
      </c>
      <c r="K136" s="71">
        <v>15.719238525187359</v>
      </c>
      <c r="L136" s="71">
        <v>16.894184252653002</v>
      </c>
      <c r="M136" s="71">
        <v>283.7721791484189</v>
      </c>
      <c r="N136" s="71">
        <v>262.08484417463472</v>
      </c>
      <c r="O136" s="71">
        <v>298.0569699158977</v>
      </c>
      <c r="P136" s="71">
        <v>204.6515187864687</v>
      </c>
      <c r="Q136" s="71">
        <v>12.327290590942299</v>
      </c>
      <c r="R136" s="71">
        <v>0</v>
      </c>
      <c r="S136" s="71">
        <v>37.530865390000002</v>
      </c>
      <c r="T136" s="72"/>
      <c r="U136" s="71">
        <v>193020816</v>
      </c>
      <c r="V136" s="71">
        <v>6979</v>
      </c>
      <c r="W136" s="71">
        <v>216</v>
      </c>
      <c r="X136" s="71">
        <v>61751</v>
      </c>
      <c r="Y136" s="71">
        <v>76633</v>
      </c>
      <c r="Z136" s="71">
        <v>141865</v>
      </c>
      <c r="AA136" s="71">
        <v>40697</v>
      </c>
      <c r="AB136" s="71">
        <v>209241</v>
      </c>
      <c r="AC136" s="71">
        <v>0</v>
      </c>
      <c r="AD136" s="71">
        <v>37.530865390000002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1886</v>
      </c>
      <c r="B137" s="70">
        <v>122</v>
      </c>
      <c r="C137" s="70">
        <v>3</v>
      </c>
      <c r="D137" s="70">
        <v>8</v>
      </c>
      <c r="E137" s="70">
        <v>2006</v>
      </c>
      <c r="F137" s="70" t="s">
        <v>790</v>
      </c>
      <c r="G137" s="70" t="s">
        <v>1883</v>
      </c>
      <c r="H137" s="70" t="s">
        <v>1884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1887</v>
      </c>
      <c r="B138" s="70">
        <v>123</v>
      </c>
      <c r="C138" s="70">
        <v>4</v>
      </c>
      <c r="D138" s="70">
        <v>8</v>
      </c>
      <c r="E138" s="70">
        <v>2007</v>
      </c>
      <c r="F138" s="70" t="s">
        <v>791</v>
      </c>
      <c r="G138" s="70" t="s">
        <v>1883</v>
      </c>
      <c r="H138" s="70" t="s">
        <v>1884</v>
      </c>
      <c r="I138" s="148"/>
      <c r="J138" s="71">
        <v>1150.0220814812301</v>
      </c>
      <c r="K138" s="71">
        <v>15.204365431385581</v>
      </c>
      <c r="L138" s="71">
        <v>8.1268776274091952</v>
      </c>
      <c r="M138" s="71">
        <v>301.99145507913107</v>
      </c>
      <c r="N138" s="71">
        <v>264.45135850490578</v>
      </c>
      <c r="O138" s="71">
        <v>291.03989064248861</v>
      </c>
      <c r="P138" s="71">
        <v>203.76983228011409</v>
      </c>
      <c r="Q138" s="71">
        <v>13.0785611045909</v>
      </c>
      <c r="R138" s="71">
        <v>0</v>
      </c>
      <c r="S138" s="71">
        <v>30.15462222</v>
      </c>
      <c r="T138" s="72"/>
      <c r="U138" s="71">
        <v>205997245</v>
      </c>
      <c r="V138" s="71">
        <v>6493</v>
      </c>
      <c r="W138" s="71">
        <v>193</v>
      </c>
      <c r="X138" s="71">
        <v>70424</v>
      </c>
      <c r="Y138" s="71">
        <v>78623</v>
      </c>
      <c r="Z138" s="71">
        <v>144004</v>
      </c>
      <c r="AA138" s="71">
        <v>39904</v>
      </c>
      <c r="AB138" s="71">
        <v>210254</v>
      </c>
      <c r="AC138" s="71">
        <v>0</v>
      </c>
      <c r="AD138" s="71">
        <v>30.15462222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1888</v>
      </c>
      <c r="B139" s="70">
        <v>124</v>
      </c>
      <c r="C139" s="70">
        <v>5</v>
      </c>
      <c r="D139" s="70">
        <v>8</v>
      </c>
      <c r="E139" s="70">
        <v>2008</v>
      </c>
      <c r="F139" s="70" t="s">
        <v>792</v>
      </c>
      <c r="G139" s="70" t="s">
        <v>1883</v>
      </c>
      <c r="H139" s="70" t="s">
        <v>1884</v>
      </c>
      <c r="I139" s="148"/>
      <c r="J139" s="71">
        <v>1165.1140175995799</v>
      </c>
      <c r="K139" s="71">
        <v>11.358769286393731</v>
      </c>
      <c r="L139" s="71">
        <v>7.1623669219932751</v>
      </c>
      <c r="M139" s="71">
        <v>320.15842035314267</v>
      </c>
      <c r="N139" s="71">
        <v>277.02297357087389</v>
      </c>
      <c r="O139" s="71">
        <v>283.99852656060767</v>
      </c>
      <c r="P139" s="71">
        <v>197.69732573742729</v>
      </c>
      <c r="Q139" s="71">
        <v>12.9298381674016</v>
      </c>
      <c r="R139" s="71">
        <v>0</v>
      </c>
      <c r="S139" s="71">
        <v>30.67956285148</v>
      </c>
      <c r="T139" s="72"/>
      <c r="U139" s="71">
        <v>218856081</v>
      </c>
      <c r="V139" s="71">
        <v>6493</v>
      </c>
      <c r="W139" s="71">
        <v>193</v>
      </c>
      <c r="X139" s="71">
        <v>70424</v>
      </c>
      <c r="Y139" s="71">
        <v>79701</v>
      </c>
      <c r="Z139" s="71">
        <v>145452</v>
      </c>
      <c r="AA139" s="71">
        <v>38759</v>
      </c>
      <c r="AB139" s="71">
        <v>211282</v>
      </c>
      <c r="AC139" s="71">
        <v>0</v>
      </c>
      <c r="AD139" s="71">
        <v>30.67956285148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1889</v>
      </c>
      <c r="B140" s="70">
        <v>125</v>
      </c>
      <c r="C140" s="70">
        <v>6</v>
      </c>
      <c r="D140" s="70">
        <v>8</v>
      </c>
      <c r="E140" s="70">
        <v>2009</v>
      </c>
      <c r="F140" s="70" t="s">
        <v>176</v>
      </c>
      <c r="G140" s="1064" t="s">
        <v>1883</v>
      </c>
      <c r="H140" s="70" t="s">
        <v>1884</v>
      </c>
      <c r="I140" s="148"/>
      <c r="J140" s="71">
        <v>1019.669339902618</v>
      </c>
      <c r="K140" s="71">
        <v>11.97177310651754</v>
      </c>
      <c r="L140" s="71">
        <v>9.6893159654774479</v>
      </c>
      <c r="M140" s="71">
        <v>321.28213813523672</v>
      </c>
      <c r="N140" s="71">
        <v>249.1777796675396</v>
      </c>
      <c r="O140" s="71">
        <v>288.78327741215281</v>
      </c>
      <c r="P140" s="71">
        <v>188.3144526043198</v>
      </c>
      <c r="Q140" s="71">
        <v>12.3611386764988</v>
      </c>
      <c r="R140" s="71">
        <v>0</v>
      </c>
      <c r="S140" s="71">
        <v>33.838257090310002</v>
      </c>
      <c r="T140" s="72"/>
      <c r="U140" s="71">
        <v>172502237</v>
      </c>
      <c r="V140" s="71">
        <v>7234</v>
      </c>
      <c r="W140" s="71">
        <v>378</v>
      </c>
      <c r="X140" s="71">
        <v>75615</v>
      </c>
      <c r="Y140" s="71">
        <v>80843</v>
      </c>
      <c r="Z140" s="71">
        <v>145987</v>
      </c>
      <c r="AA140" s="71">
        <v>37902</v>
      </c>
      <c r="AB140" s="71">
        <v>212036</v>
      </c>
      <c r="AC140" s="71">
        <v>0</v>
      </c>
      <c r="AD140" s="71">
        <v>33.838257090310002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613.06399999999996</v>
      </c>
      <c r="BK140" s="71">
        <v>0.35499999999999998</v>
      </c>
      <c r="BL140" s="71">
        <v>47.087000000000003</v>
      </c>
      <c r="BM140" s="71">
        <v>0</v>
      </c>
      <c r="BN140" s="72"/>
      <c r="BO140" s="71">
        <v>0</v>
      </c>
      <c r="BP140" s="71">
        <v>0</v>
      </c>
      <c r="BQ140" s="71">
        <v>42</v>
      </c>
      <c r="BR140" s="71">
        <v>1</v>
      </c>
      <c r="BS140" s="71">
        <v>8</v>
      </c>
      <c r="BT140" s="71">
        <v>0</v>
      </c>
      <c r="BU140"/>
      <c r="BV140" s="70">
        <v>643.20600000000002</v>
      </c>
      <c r="BW140" s="70">
        <v>2.698</v>
      </c>
      <c r="BX140" s="70">
        <v>14.602</v>
      </c>
      <c r="BY140" s="70">
        <v>0</v>
      </c>
      <c r="BZ140" s="70">
        <v>0</v>
      </c>
      <c r="CA140" s="70">
        <v>0</v>
      </c>
      <c r="CB140" s="70">
        <v>0</v>
      </c>
      <c r="CC140" s="70">
        <v>0</v>
      </c>
      <c r="CD140" s="70">
        <v>0</v>
      </c>
    </row>
    <row r="141" spans="1:82">
      <c r="A141" s="70" t="s">
        <v>1890</v>
      </c>
      <c r="B141" s="70">
        <v>126</v>
      </c>
      <c r="C141" s="70">
        <v>7</v>
      </c>
      <c r="D141" s="70">
        <v>8</v>
      </c>
      <c r="E141" s="70">
        <v>2010</v>
      </c>
      <c r="F141" s="70" t="s">
        <v>177</v>
      </c>
      <c r="G141" s="1064" t="s">
        <v>1883</v>
      </c>
      <c r="H141" s="70" t="s">
        <v>1884</v>
      </c>
      <c r="I141" s="148"/>
      <c r="J141" s="71">
        <v>1110.694848689441</v>
      </c>
      <c r="K141" s="71">
        <v>12.766137410911281</v>
      </c>
      <c r="L141" s="71">
        <v>9.3118744649261487</v>
      </c>
      <c r="M141" s="71">
        <v>332.59869072108711</v>
      </c>
      <c r="N141" s="71">
        <v>268.48293174218639</v>
      </c>
      <c r="O141" s="71">
        <v>290.30457687860672</v>
      </c>
      <c r="P141" s="71">
        <v>190.054908465983</v>
      </c>
      <c r="Q141" s="71">
        <v>12.922318099032999</v>
      </c>
      <c r="R141" s="71">
        <v>0</v>
      </c>
      <c r="S141" s="71">
        <v>27.884534807400001</v>
      </c>
      <c r="T141" s="72"/>
      <c r="U141" s="71">
        <v>202062867</v>
      </c>
      <c r="V141" s="71">
        <v>7234</v>
      </c>
      <c r="W141" s="71">
        <v>378</v>
      </c>
      <c r="X141" s="71">
        <v>75615</v>
      </c>
      <c r="Y141" s="71">
        <v>81853</v>
      </c>
      <c r="Z141" s="71">
        <v>147438</v>
      </c>
      <c r="AA141" s="71">
        <v>37297</v>
      </c>
      <c r="AB141" s="71">
        <v>212402</v>
      </c>
      <c r="AC141" s="71">
        <v>0</v>
      </c>
      <c r="AD141" s="71">
        <v>27.884534807400001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599.70100000000002</v>
      </c>
      <c r="BK141" s="71">
        <v>0.36099999999999999</v>
      </c>
      <c r="BL141" s="71">
        <v>81.234999999999999</v>
      </c>
      <c r="BM141" s="71">
        <v>0</v>
      </c>
      <c r="BN141" s="72"/>
      <c r="BO141" s="71">
        <v>0</v>
      </c>
      <c r="BP141" s="71">
        <v>0</v>
      </c>
      <c r="BQ141" s="71">
        <v>40</v>
      </c>
      <c r="BR141" s="71">
        <v>1</v>
      </c>
      <c r="BS141" s="71">
        <v>9</v>
      </c>
      <c r="BT141" s="71">
        <v>0</v>
      </c>
      <c r="BU141"/>
      <c r="BV141" s="70">
        <v>639.08900000000006</v>
      </c>
      <c r="BW141" s="70">
        <v>3.4169999999999998</v>
      </c>
      <c r="BX141" s="70">
        <v>38.790999999999997</v>
      </c>
      <c r="BY141" s="70">
        <v>0</v>
      </c>
      <c r="BZ141" s="70">
        <v>0</v>
      </c>
      <c r="CA141" s="70">
        <v>0</v>
      </c>
      <c r="CB141" s="70">
        <v>0</v>
      </c>
      <c r="CC141" s="70">
        <v>0</v>
      </c>
      <c r="CD141" s="70">
        <v>0</v>
      </c>
    </row>
    <row r="142" spans="1:82">
      <c r="A142" s="70" t="s">
        <v>1891</v>
      </c>
      <c r="B142" s="70">
        <v>127</v>
      </c>
      <c r="C142" s="70">
        <v>8</v>
      </c>
      <c r="D142" s="70">
        <v>8</v>
      </c>
      <c r="E142" s="70">
        <v>2011</v>
      </c>
      <c r="F142" s="70" t="s">
        <v>178</v>
      </c>
      <c r="G142" s="70" t="s">
        <v>1883</v>
      </c>
      <c r="H142" s="70" t="s">
        <v>1884</v>
      </c>
      <c r="I142" s="148"/>
      <c r="J142" s="71">
        <v>1139.665974330592</v>
      </c>
      <c r="K142" s="71">
        <v>16.685478411446901</v>
      </c>
      <c r="L142" s="71">
        <v>14.66291622309782</v>
      </c>
      <c r="M142" s="71">
        <v>392.55483669691421</v>
      </c>
      <c r="N142" s="71">
        <v>288.7172643568905</v>
      </c>
      <c r="O142" s="71">
        <v>287.68543663998207</v>
      </c>
      <c r="P142" s="71">
        <v>183.37499840422498</v>
      </c>
      <c r="Q142" s="71">
        <v>14.932481486105001</v>
      </c>
      <c r="R142" s="71">
        <v>0</v>
      </c>
      <c r="S142" s="71">
        <v>28.209992968000002</v>
      </c>
      <c r="T142" s="72"/>
      <c r="U142" s="71">
        <v>184074808</v>
      </c>
      <c r="V142" s="71">
        <v>7234</v>
      </c>
      <c r="W142" s="71">
        <v>378</v>
      </c>
      <c r="X142" s="71">
        <v>75615</v>
      </c>
      <c r="Y142" s="71">
        <v>82943</v>
      </c>
      <c r="Z142" s="71">
        <v>149282</v>
      </c>
      <c r="AA142" s="71">
        <v>37057</v>
      </c>
      <c r="AB142" s="71">
        <v>212783</v>
      </c>
      <c r="AC142" s="71">
        <v>0</v>
      </c>
      <c r="AD142" s="71">
        <v>28.209992968000002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594.29200000000003</v>
      </c>
      <c r="BK142" s="71">
        <v>0.90100000000000002</v>
      </c>
      <c r="BL142" s="71">
        <v>65.81</v>
      </c>
      <c r="BM142" s="71">
        <v>0</v>
      </c>
      <c r="BN142" s="72"/>
      <c r="BO142" s="71">
        <v>0</v>
      </c>
      <c r="BP142" s="71">
        <v>0</v>
      </c>
      <c r="BQ142" s="71">
        <v>41</v>
      </c>
      <c r="BR142" s="71">
        <v>1</v>
      </c>
      <c r="BS142" s="71">
        <v>9</v>
      </c>
      <c r="BT142" s="71">
        <v>0</v>
      </c>
      <c r="BU142"/>
      <c r="BV142" s="70">
        <v>621.05799999999999</v>
      </c>
      <c r="BW142" s="70">
        <v>0</v>
      </c>
      <c r="BX142" s="70">
        <v>24.213000000000001</v>
      </c>
      <c r="BY142" s="70">
        <v>0</v>
      </c>
      <c r="BZ142" s="70">
        <v>15.731999999999999</v>
      </c>
      <c r="CA142" s="70">
        <v>0</v>
      </c>
      <c r="CB142" s="70">
        <v>0</v>
      </c>
      <c r="CC142" s="70">
        <v>0</v>
      </c>
      <c r="CD142" s="70">
        <v>0</v>
      </c>
    </row>
    <row r="143" spans="1:82">
      <c r="A143" s="70" t="s">
        <v>1892</v>
      </c>
      <c r="B143" s="70">
        <v>128</v>
      </c>
      <c r="C143" s="70">
        <v>9</v>
      </c>
      <c r="D143" s="70">
        <v>8</v>
      </c>
      <c r="E143" s="70">
        <v>2012</v>
      </c>
      <c r="F143" s="70" t="s">
        <v>179</v>
      </c>
      <c r="G143" s="70" t="s">
        <v>1883</v>
      </c>
      <c r="H143" s="70" t="s">
        <v>1884</v>
      </c>
      <c r="I143" s="148"/>
      <c r="J143" s="71">
        <v>1306.4155384371199</v>
      </c>
      <c r="K143" s="71">
        <v>15.87572108264148</v>
      </c>
      <c r="L143" s="71">
        <v>14.51655506494474</v>
      </c>
      <c r="M143" s="71">
        <v>400.15091104334181</v>
      </c>
      <c r="N143" s="71">
        <v>357.63629946150201</v>
      </c>
      <c r="O143" s="71">
        <v>290.75405946571232</v>
      </c>
      <c r="P143" s="71">
        <v>180.84510382209723</v>
      </c>
      <c r="Q143" s="71">
        <v>16.8051393059962</v>
      </c>
      <c r="R143" s="71">
        <v>0</v>
      </c>
      <c r="S143" s="71">
        <v>28.945353433249991</v>
      </c>
      <c r="T143" s="72"/>
      <c r="U143" s="71">
        <v>199594378</v>
      </c>
      <c r="V143" s="71">
        <v>7234</v>
      </c>
      <c r="W143" s="71">
        <v>378</v>
      </c>
      <c r="X143" s="71">
        <v>75615</v>
      </c>
      <c r="Y143" s="71">
        <v>87538</v>
      </c>
      <c r="Z143" s="71">
        <v>152071</v>
      </c>
      <c r="AA143" s="71">
        <v>36339</v>
      </c>
      <c r="AB143" s="71">
        <v>220407</v>
      </c>
      <c r="AC143" s="71">
        <v>0</v>
      </c>
      <c r="AD143" s="71">
        <v>28.945353433249991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696.26499999999999</v>
      </c>
      <c r="BK143" s="71">
        <v>0.88200000000000001</v>
      </c>
      <c r="BL143" s="71">
        <v>47.491999999999997</v>
      </c>
      <c r="BM143" s="71">
        <v>0</v>
      </c>
      <c r="BN143" s="72"/>
      <c r="BO143" s="71">
        <v>0</v>
      </c>
      <c r="BP143" s="71">
        <v>0</v>
      </c>
      <c r="BQ143" s="71">
        <v>43</v>
      </c>
      <c r="BR143" s="71">
        <v>1</v>
      </c>
      <c r="BS143" s="71">
        <v>6</v>
      </c>
      <c r="BT143" s="71">
        <v>0</v>
      </c>
      <c r="BU143"/>
      <c r="BV143" s="70">
        <v>719.91300000000001</v>
      </c>
      <c r="BW143" s="70">
        <v>0</v>
      </c>
      <c r="BX143" s="70">
        <v>24.725999999999999</v>
      </c>
      <c r="BY143" s="70">
        <v>0</v>
      </c>
      <c r="BZ143" s="70">
        <v>0</v>
      </c>
      <c r="CA143" s="70">
        <v>0</v>
      </c>
      <c r="CB143" s="70">
        <v>0</v>
      </c>
      <c r="CC143" s="70">
        <v>0</v>
      </c>
      <c r="CD143" s="70">
        <v>0</v>
      </c>
    </row>
    <row r="144" spans="1:82">
      <c r="A144" s="70" t="s">
        <v>1893</v>
      </c>
      <c r="B144" s="70">
        <v>129</v>
      </c>
      <c r="C144" s="70">
        <v>10</v>
      </c>
      <c r="D144" s="70">
        <v>8</v>
      </c>
      <c r="E144" s="70">
        <v>2013</v>
      </c>
      <c r="F144" s="70" t="s">
        <v>180</v>
      </c>
      <c r="G144" s="70" t="s">
        <v>1883</v>
      </c>
      <c r="H144" s="70" t="s">
        <v>1884</v>
      </c>
      <c r="I144" s="148"/>
      <c r="J144" s="71">
        <v>1597.0340443547379</v>
      </c>
      <c r="K144" s="71">
        <v>13.67239428360166</v>
      </c>
      <c r="L144" s="71">
        <v>14.03048061587047</v>
      </c>
      <c r="M144" s="71">
        <v>380.37980744637622</v>
      </c>
      <c r="N144" s="71">
        <v>298.9695399750052</v>
      </c>
      <c r="O144" s="71">
        <v>283.53247840248923</v>
      </c>
      <c r="P144" s="71">
        <v>180.45752160592983</v>
      </c>
      <c r="Q144" s="71">
        <v>17.114383478338802</v>
      </c>
      <c r="R144" s="71">
        <v>0</v>
      </c>
      <c r="S144" s="71">
        <v>23.952216454279998</v>
      </c>
      <c r="T144" s="72"/>
      <c r="U144" s="71">
        <v>234913099</v>
      </c>
      <c r="V144" s="71">
        <v>7234</v>
      </c>
      <c r="W144" s="71">
        <v>378</v>
      </c>
      <c r="X144" s="71">
        <v>75615</v>
      </c>
      <c r="Y144" s="71">
        <v>88632</v>
      </c>
      <c r="Z144" s="71">
        <v>154915</v>
      </c>
      <c r="AA144" s="71">
        <v>36125</v>
      </c>
      <c r="AB144" s="71">
        <v>221245</v>
      </c>
      <c r="AC144" s="71">
        <v>0</v>
      </c>
      <c r="AD144" s="71">
        <v>23.952216454279998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796.64400000000001</v>
      </c>
      <c r="BK144" s="71">
        <v>0.33700000000000002</v>
      </c>
      <c r="BL144" s="71">
        <v>49.706000000000003</v>
      </c>
      <c r="BM144" s="71">
        <v>0</v>
      </c>
      <c r="BN144" s="72"/>
      <c r="BO144" s="71">
        <v>0</v>
      </c>
      <c r="BP144" s="71">
        <v>0</v>
      </c>
      <c r="BQ144" s="71">
        <v>44</v>
      </c>
      <c r="BR144" s="71">
        <v>1</v>
      </c>
      <c r="BS144" s="71">
        <v>7</v>
      </c>
      <c r="BT144" s="71">
        <v>0</v>
      </c>
      <c r="BU144"/>
      <c r="BV144" s="70">
        <v>826.87</v>
      </c>
      <c r="BW144" s="70">
        <v>0</v>
      </c>
      <c r="BX144" s="70">
        <v>19.817</v>
      </c>
      <c r="BY144" s="70">
        <v>0</v>
      </c>
      <c r="BZ144" s="70">
        <v>0</v>
      </c>
      <c r="CA144" s="70">
        <v>0</v>
      </c>
      <c r="CB144" s="70">
        <v>0</v>
      </c>
      <c r="CC144" s="70">
        <v>0</v>
      </c>
      <c r="CD144" s="70">
        <v>0</v>
      </c>
    </row>
    <row r="145" spans="1:82">
      <c r="A145" s="70" t="s">
        <v>1894</v>
      </c>
      <c r="B145" s="70">
        <v>130</v>
      </c>
      <c r="C145" s="70">
        <v>11</v>
      </c>
      <c r="D145" s="70">
        <v>8</v>
      </c>
      <c r="E145" s="70">
        <v>2014</v>
      </c>
      <c r="F145" s="70" t="s">
        <v>181</v>
      </c>
      <c r="G145" s="70" t="s">
        <v>1883</v>
      </c>
      <c r="H145" s="70" t="s">
        <v>1884</v>
      </c>
      <c r="I145" s="148"/>
      <c r="J145" s="71">
        <v>1486.5606136591271</v>
      </c>
      <c r="K145" s="71">
        <v>13.680020459488651</v>
      </c>
      <c r="L145" s="71">
        <v>9.8186468048291111</v>
      </c>
      <c r="M145" s="71">
        <v>362.36338198758921</v>
      </c>
      <c r="N145" s="71">
        <v>314.87530082485961</v>
      </c>
      <c r="O145" s="71">
        <v>274.21119713828909</v>
      </c>
      <c r="P145" s="71">
        <v>181.04401920802891</v>
      </c>
      <c r="Q145" s="71">
        <v>16.485913968812799</v>
      </c>
      <c r="R145" s="71">
        <v>0</v>
      </c>
      <c r="S145" s="71">
        <v>25.93690341868</v>
      </c>
      <c r="T145" s="72"/>
      <c r="U145" s="71">
        <v>261780309</v>
      </c>
      <c r="V145" s="71">
        <v>6439</v>
      </c>
      <c r="W145" s="71">
        <v>417</v>
      </c>
      <c r="X145" s="71">
        <v>74289</v>
      </c>
      <c r="Y145" s="71">
        <v>90285</v>
      </c>
      <c r="Z145" s="71">
        <v>157796</v>
      </c>
      <c r="AA145" s="71">
        <v>36055</v>
      </c>
      <c r="AB145" s="71">
        <v>222130</v>
      </c>
      <c r="AC145" s="71">
        <v>0</v>
      </c>
      <c r="AD145" s="71">
        <v>25.93690341868</v>
      </c>
      <c r="AE145" s="72"/>
      <c r="AF145" s="71"/>
      <c r="AG145" s="71"/>
      <c r="AH145" s="71"/>
      <c r="AI145" s="71"/>
      <c r="AJ145" s="71"/>
      <c r="AK145" s="71"/>
      <c r="AL145" s="71"/>
      <c r="AM145" s="71"/>
      <c r="AN145" s="71"/>
      <c r="AO145" s="71"/>
      <c r="AP145" s="71"/>
      <c r="AQ145" s="72"/>
      <c r="AR145" s="71">
        <v>7128</v>
      </c>
      <c r="AS145" s="71">
        <v>1408</v>
      </c>
      <c r="AT145" s="71">
        <v>0</v>
      </c>
      <c r="AU145" s="71">
        <v>1</v>
      </c>
      <c r="AV145" s="71">
        <v>0</v>
      </c>
      <c r="AW145" s="71">
        <v>0</v>
      </c>
      <c r="AX145" s="71"/>
      <c r="AY145" s="72"/>
      <c r="AZ145" s="71">
        <v>29123</v>
      </c>
      <c r="BA145" s="71">
        <v>81146.100000000006</v>
      </c>
      <c r="BB145" s="71">
        <v>0</v>
      </c>
      <c r="BC145" s="71">
        <v>70</v>
      </c>
      <c r="BD145" s="71">
        <v>0</v>
      </c>
      <c r="BE145" s="71">
        <v>0</v>
      </c>
      <c r="BF145" s="71"/>
      <c r="BG145" s="72"/>
      <c r="BH145" s="71">
        <v>0</v>
      </c>
      <c r="BI145" s="71">
        <v>0</v>
      </c>
      <c r="BJ145" s="71">
        <v>813.44899999999996</v>
      </c>
      <c r="BK145" s="71">
        <v>0</v>
      </c>
      <c r="BL145" s="71">
        <v>54.836999999999996</v>
      </c>
      <c r="BM145" s="71">
        <v>0</v>
      </c>
      <c r="BN145" s="72"/>
      <c r="BO145" s="71">
        <v>0</v>
      </c>
      <c r="BP145" s="71">
        <v>0</v>
      </c>
      <c r="BQ145" s="71">
        <v>43</v>
      </c>
      <c r="BR145" s="71">
        <v>0</v>
      </c>
      <c r="BS145" s="71">
        <v>8</v>
      </c>
      <c r="BT145" s="71">
        <v>0</v>
      </c>
      <c r="BU145"/>
      <c r="BV145" s="70">
        <v>846.73599999999999</v>
      </c>
      <c r="BW145" s="70">
        <v>0</v>
      </c>
      <c r="BX145" s="70">
        <v>21.55</v>
      </c>
      <c r="BY145" s="70">
        <v>0</v>
      </c>
      <c r="BZ145" s="70">
        <v>0</v>
      </c>
      <c r="CA145" s="70">
        <v>0</v>
      </c>
      <c r="CB145" s="70">
        <v>0</v>
      </c>
      <c r="CC145" s="70">
        <v>0</v>
      </c>
      <c r="CD145" s="70">
        <v>0</v>
      </c>
    </row>
    <row r="146" spans="1:82">
      <c r="A146" s="70" t="s">
        <v>1895</v>
      </c>
      <c r="B146" s="70">
        <v>131</v>
      </c>
      <c r="C146" s="70">
        <v>12</v>
      </c>
      <c r="D146" s="70">
        <v>8</v>
      </c>
      <c r="E146" s="70">
        <v>2015</v>
      </c>
      <c r="F146" s="70" t="s">
        <v>182</v>
      </c>
      <c r="G146" s="70" t="s">
        <v>1883</v>
      </c>
      <c r="H146" s="70" t="s">
        <v>1884</v>
      </c>
      <c r="I146" s="148"/>
      <c r="J146" s="71">
        <v>1425.100026989674</v>
      </c>
      <c r="K146" s="71">
        <v>13.73498088106173</v>
      </c>
      <c r="L146" s="71">
        <v>10.557391909992351</v>
      </c>
      <c r="M146" s="71">
        <v>360.25185245699532</v>
      </c>
      <c r="N146" s="71">
        <v>294.95378601155278</v>
      </c>
      <c r="O146" s="71">
        <v>275.02426198652171</v>
      </c>
      <c r="P146" s="71">
        <v>180.26240006155791</v>
      </c>
      <c r="Q146" s="71">
        <v>16.194372944908199</v>
      </c>
      <c r="R146" s="71">
        <v>0</v>
      </c>
      <c r="S146" s="71">
        <v>28.885135637819999</v>
      </c>
      <c r="T146" s="72"/>
      <c r="U146" s="71">
        <v>288372171</v>
      </c>
      <c r="V146" s="71">
        <v>6439</v>
      </c>
      <c r="W146" s="71">
        <v>417</v>
      </c>
      <c r="X146" s="71">
        <v>74289</v>
      </c>
      <c r="Y146" s="71">
        <v>91788</v>
      </c>
      <c r="Z146" s="71">
        <v>159787</v>
      </c>
      <c r="AA146" s="71">
        <v>35871</v>
      </c>
      <c r="AB146" s="71">
        <v>222897</v>
      </c>
      <c r="AC146" s="71">
        <v>0</v>
      </c>
      <c r="AD146" s="71">
        <v>28.885135637819999</v>
      </c>
      <c r="AE146" s="72"/>
      <c r="AF146" s="71">
        <v>1967071362.954025</v>
      </c>
      <c r="AG146" s="71">
        <v>10718953.22238153</v>
      </c>
      <c r="AH146" s="71">
        <v>2229190.7956547779</v>
      </c>
      <c r="AI146" s="71">
        <v>473441992.23739117</v>
      </c>
      <c r="AJ146" s="71">
        <v>412463883.79342377</v>
      </c>
      <c r="AK146" s="71">
        <v>0</v>
      </c>
      <c r="AL146" s="71">
        <v>0</v>
      </c>
      <c r="AM146" s="71">
        <v>30547098.832251679</v>
      </c>
      <c r="AN146" s="71">
        <v>0</v>
      </c>
      <c r="AO146" s="71">
        <v>0</v>
      </c>
      <c r="AP146" s="71">
        <v>2896472481.8351278</v>
      </c>
      <c r="AQ146" s="72"/>
      <c r="AR146" s="71">
        <v>7837</v>
      </c>
      <c r="AS146" s="71">
        <v>2055</v>
      </c>
      <c r="AT146" s="71">
        <v>0</v>
      </c>
      <c r="AU146" s="71">
        <v>1</v>
      </c>
      <c r="AV146" s="71">
        <v>0</v>
      </c>
      <c r="AW146" s="71">
        <v>0</v>
      </c>
      <c r="AX146" s="71"/>
      <c r="AY146" s="72"/>
      <c r="AZ146" s="71">
        <v>32327.3</v>
      </c>
      <c r="BA146" s="71">
        <v>122586.5</v>
      </c>
      <c r="BB146" s="71">
        <v>0</v>
      </c>
      <c r="BC146" s="71">
        <v>70</v>
      </c>
      <c r="BD146" s="71">
        <v>0</v>
      </c>
      <c r="BE146" s="71">
        <v>0</v>
      </c>
      <c r="BF146" s="71"/>
      <c r="BG146" s="72"/>
      <c r="BH146" s="71">
        <v>0</v>
      </c>
      <c r="BI146" s="71">
        <v>0</v>
      </c>
      <c r="BJ146" s="71">
        <v>773.726</v>
      </c>
      <c r="BK146" s="71">
        <v>0</v>
      </c>
      <c r="BL146" s="71">
        <v>50.876999999999995</v>
      </c>
      <c r="BM146" s="71">
        <v>0</v>
      </c>
      <c r="BN146" s="72"/>
      <c r="BO146" s="71">
        <v>0</v>
      </c>
      <c r="BP146" s="71">
        <v>0</v>
      </c>
      <c r="BQ146" s="71">
        <v>43</v>
      </c>
      <c r="BR146" s="71">
        <v>0</v>
      </c>
      <c r="BS146" s="71">
        <v>6</v>
      </c>
      <c r="BT146" s="71">
        <v>0</v>
      </c>
      <c r="BU146"/>
      <c r="BV146" s="70">
        <v>800.15</v>
      </c>
      <c r="BW146" s="70">
        <v>0</v>
      </c>
      <c r="BX146" s="70">
        <v>24.452999999999999</v>
      </c>
      <c r="BY146" s="70">
        <v>0</v>
      </c>
      <c r="BZ146" s="70">
        <v>0</v>
      </c>
      <c r="CA146" s="70">
        <v>0</v>
      </c>
      <c r="CB146" s="70">
        <v>0</v>
      </c>
      <c r="CC146" s="70">
        <v>0</v>
      </c>
      <c r="CD146" s="70">
        <v>0</v>
      </c>
    </row>
    <row r="147" spans="1:82">
      <c r="A147" s="70" t="s">
        <v>1896</v>
      </c>
      <c r="B147" s="70">
        <v>132</v>
      </c>
      <c r="C147" s="70">
        <v>13</v>
      </c>
      <c r="D147" s="70">
        <v>8</v>
      </c>
      <c r="E147" s="70">
        <v>2016</v>
      </c>
      <c r="F147" s="70" t="s">
        <v>155</v>
      </c>
      <c r="G147" s="70" t="s">
        <v>1883</v>
      </c>
      <c r="H147" s="70" t="s">
        <v>1884</v>
      </c>
      <c r="I147" s="148"/>
      <c r="J147" s="71">
        <v>1442.7318897436228</v>
      </c>
      <c r="K147" s="71">
        <v>13.7159576210368</v>
      </c>
      <c r="L147" s="71">
        <v>11.404234908171315</v>
      </c>
      <c r="M147" s="71">
        <v>301.70468597923053</v>
      </c>
      <c r="N147" s="71">
        <v>295.93350578634505</v>
      </c>
      <c r="O147" s="71">
        <v>275.47275995664683</v>
      </c>
      <c r="P147" s="71">
        <v>175.75454852077837</v>
      </c>
      <c r="Q147" s="71">
        <v>15.797912509362373</v>
      </c>
      <c r="R147" s="71">
        <v>0</v>
      </c>
      <c r="S147" s="71">
        <v>28.59200075199</v>
      </c>
      <c r="T147" s="72"/>
      <c r="U147" s="71">
        <v>284215022</v>
      </c>
      <c r="V147" s="71">
        <v>6439</v>
      </c>
      <c r="W147" s="71">
        <v>417</v>
      </c>
      <c r="X147" s="71">
        <v>74289</v>
      </c>
      <c r="Y147" s="71">
        <v>93292</v>
      </c>
      <c r="Z147" s="71">
        <v>162015</v>
      </c>
      <c r="AA147" s="71">
        <v>36173</v>
      </c>
      <c r="AB147" s="71">
        <v>223665</v>
      </c>
      <c r="AC147" s="71">
        <v>0</v>
      </c>
      <c r="AD147" s="71">
        <v>28.59200075199</v>
      </c>
      <c r="AE147" s="72"/>
      <c r="AF147" s="71">
        <v>1979673455.5802541</v>
      </c>
      <c r="AG147" s="71">
        <v>10307120.119979929</v>
      </c>
      <c r="AH147" s="71">
        <v>1851161.795959187</v>
      </c>
      <c r="AI147" s="71">
        <v>467465950.99387038</v>
      </c>
      <c r="AJ147" s="71">
        <v>404694363.76101393</v>
      </c>
      <c r="AK147" s="71">
        <v>0</v>
      </c>
      <c r="AL147" s="71">
        <v>0</v>
      </c>
      <c r="AM147" s="71">
        <v>30676163.87898948</v>
      </c>
      <c r="AN147" s="71">
        <v>0</v>
      </c>
      <c r="AO147" s="71">
        <v>0</v>
      </c>
      <c r="AP147" s="71">
        <v>2894668216.1300673</v>
      </c>
      <c r="AQ147" s="72"/>
      <c r="AR147" s="71">
        <v>8451</v>
      </c>
      <c r="AS147" s="71">
        <v>2508</v>
      </c>
      <c r="AT147" s="71">
        <v>0</v>
      </c>
      <c r="AU147" s="71">
        <v>1</v>
      </c>
      <c r="AV147" s="71">
        <v>0</v>
      </c>
      <c r="AW147" s="71">
        <v>0</v>
      </c>
      <c r="AX147" s="71"/>
      <c r="AY147" s="72"/>
      <c r="AZ147" s="71">
        <v>35501.199999999997</v>
      </c>
      <c r="BA147" s="71">
        <v>154207.4</v>
      </c>
      <c r="BB147" s="71">
        <v>0</v>
      </c>
      <c r="BC147" s="71">
        <v>70</v>
      </c>
      <c r="BD147" s="71">
        <v>0</v>
      </c>
      <c r="BE147" s="71">
        <v>0</v>
      </c>
      <c r="BF147" s="71"/>
      <c r="BG147" s="72"/>
      <c r="BH147" s="71">
        <v>0</v>
      </c>
      <c r="BI147" s="71">
        <v>0</v>
      </c>
      <c r="BJ147" s="71">
        <v>792.01499999999999</v>
      </c>
      <c r="BK147" s="71">
        <v>0</v>
      </c>
      <c r="BL147" s="71">
        <v>50.097000000000001</v>
      </c>
      <c r="BM147" s="71">
        <v>0</v>
      </c>
      <c r="BN147" s="72"/>
      <c r="BO147" s="71">
        <v>0</v>
      </c>
      <c r="BP147" s="71">
        <v>0</v>
      </c>
      <c r="BQ147" s="71">
        <v>44</v>
      </c>
      <c r="BR147" s="71">
        <v>0</v>
      </c>
      <c r="BS147" s="71">
        <v>6</v>
      </c>
      <c r="BT147" s="71">
        <v>0</v>
      </c>
      <c r="BU147"/>
      <c r="BV147" s="70">
        <v>817.94600000000003</v>
      </c>
      <c r="BW147" s="70">
        <v>0</v>
      </c>
      <c r="BX147" s="70">
        <v>24.166</v>
      </c>
      <c r="BY147" s="70">
        <v>0</v>
      </c>
      <c r="BZ147" s="70">
        <v>0</v>
      </c>
      <c r="CA147" s="70">
        <v>0</v>
      </c>
      <c r="CB147" s="70">
        <v>0</v>
      </c>
      <c r="CC147" s="70">
        <v>0</v>
      </c>
      <c r="CD147" s="70">
        <v>0</v>
      </c>
    </row>
    <row r="148" spans="1:82">
      <c r="A148" s="70" t="s">
        <v>1897</v>
      </c>
      <c r="B148" s="70">
        <v>133</v>
      </c>
      <c r="C148" s="70">
        <v>14</v>
      </c>
      <c r="D148" s="70">
        <v>8</v>
      </c>
      <c r="E148" s="70">
        <v>2017</v>
      </c>
      <c r="F148" s="70" t="s">
        <v>156</v>
      </c>
      <c r="G148" s="70" t="s">
        <v>1883</v>
      </c>
      <c r="H148" s="70" t="s">
        <v>1884</v>
      </c>
      <c r="I148" s="148"/>
      <c r="J148" s="71">
        <v>1417.4378301973479</v>
      </c>
      <c r="K148" s="71">
        <v>13.826269333105939</v>
      </c>
      <c r="L148" s="71">
        <v>10.061044775417141</v>
      </c>
      <c r="M148" s="71">
        <v>284.88252571721722</v>
      </c>
      <c r="N148" s="71">
        <v>289.77940030438515</v>
      </c>
      <c r="O148" s="71">
        <v>273.90967577199916</v>
      </c>
      <c r="P148" s="71">
        <v>173.8639072854196</v>
      </c>
      <c r="Q148" s="71">
        <v>15.3390202357268</v>
      </c>
      <c r="R148" s="71">
        <v>0</v>
      </c>
      <c r="S148" s="71">
        <v>27.998127252340002</v>
      </c>
      <c r="T148" s="72"/>
      <c r="U148" s="71">
        <v>293753508</v>
      </c>
      <c r="V148" s="71">
        <v>6439</v>
      </c>
      <c r="W148" s="71">
        <v>417</v>
      </c>
      <c r="X148" s="71">
        <v>74289</v>
      </c>
      <c r="Y148" s="71">
        <v>95007</v>
      </c>
      <c r="Z148" s="71">
        <v>163768</v>
      </c>
      <c r="AA148" s="71">
        <v>36012</v>
      </c>
      <c r="AB148" s="71">
        <v>224574</v>
      </c>
      <c r="AC148" s="71">
        <v>0</v>
      </c>
      <c r="AD148" s="71">
        <v>27.998127252340002</v>
      </c>
      <c r="AE148" s="72"/>
      <c r="AF148" s="71">
        <v>2031175945.6997399</v>
      </c>
      <c r="AG148" s="71">
        <v>10452129.62555754</v>
      </c>
      <c r="AH148" s="71">
        <v>2153725.566542041</v>
      </c>
      <c r="AI148" s="71">
        <v>459470059.54724532</v>
      </c>
      <c r="AJ148" s="71">
        <v>417259512.57963759</v>
      </c>
      <c r="AK148" s="71">
        <v>0</v>
      </c>
      <c r="AL148" s="71">
        <v>0</v>
      </c>
      <c r="AM148" s="71">
        <v>30849030.19766482</v>
      </c>
      <c r="AN148" s="71">
        <v>0</v>
      </c>
      <c r="AO148" s="71">
        <v>0</v>
      </c>
      <c r="AP148" s="71">
        <v>2951360403.2163873</v>
      </c>
      <c r="AQ148" s="72"/>
      <c r="AR148" s="71">
        <v>8992</v>
      </c>
      <c r="AS148" s="71">
        <v>2785</v>
      </c>
      <c r="AT148" s="71">
        <v>0</v>
      </c>
      <c r="AU148" s="71">
        <v>1</v>
      </c>
      <c r="AV148" s="71">
        <v>0</v>
      </c>
      <c r="AW148" s="71">
        <v>0</v>
      </c>
      <c r="AX148" s="71"/>
      <c r="AY148" s="72"/>
      <c r="AZ148" s="71">
        <v>38463.1</v>
      </c>
      <c r="BA148" s="71">
        <v>168292.39999999991</v>
      </c>
      <c r="BB148" s="71">
        <v>0</v>
      </c>
      <c r="BC148" s="71">
        <v>70</v>
      </c>
      <c r="BD148" s="71">
        <v>0</v>
      </c>
      <c r="BE148" s="71">
        <v>0</v>
      </c>
      <c r="BF148" s="71"/>
      <c r="BG148" s="72"/>
      <c r="BH148" s="71">
        <v>0</v>
      </c>
      <c r="BI148" s="71">
        <v>0</v>
      </c>
      <c r="BJ148" s="71">
        <v>817.41899999999998</v>
      </c>
      <c r="BK148" s="71">
        <v>0</v>
      </c>
      <c r="BL148" s="71">
        <v>49.04</v>
      </c>
      <c r="BM148" s="71">
        <v>0</v>
      </c>
      <c r="BN148" s="72"/>
      <c r="BO148" s="71">
        <v>0</v>
      </c>
      <c r="BP148" s="71">
        <v>0</v>
      </c>
      <c r="BQ148" s="71">
        <v>46</v>
      </c>
      <c r="BR148" s="71">
        <v>0</v>
      </c>
      <c r="BS148" s="71">
        <v>6</v>
      </c>
      <c r="BT148" s="71">
        <v>0</v>
      </c>
      <c r="BU148"/>
      <c r="BV148" s="70">
        <v>842.88900000000001</v>
      </c>
      <c r="BW148" s="70">
        <v>0</v>
      </c>
      <c r="BX148" s="70">
        <v>23.57</v>
      </c>
      <c r="BY148" s="70">
        <v>0</v>
      </c>
      <c r="BZ148" s="70">
        <v>0</v>
      </c>
      <c r="CA148" s="70">
        <v>0</v>
      </c>
      <c r="CB148" s="70">
        <v>0</v>
      </c>
      <c r="CC148" s="70">
        <v>0</v>
      </c>
      <c r="CD148" s="70">
        <v>0</v>
      </c>
    </row>
    <row r="149" spans="1:82">
      <c r="A149" s="70" t="s">
        <v>1898</v>
      </c>
      <c r="B149" s="70">
        <v>134</v>
      </c>
      <c r="C149" s="70">
        <v>15</v>
      </c>
      <c r="D149" s="70">
        <v>8</v>
      </c>
      <c r="E149" s="70">
        <v>2018</v>
      </c>
      <c r="F149" s="70" t="s">
        <v>183</v>
      </c>
      <c r="G149" s="70" t="s">
        <v>1883</v>
      </c>
      <c r="H149" s="70" t="s">
        <v>1884</v>
      </c>
      <c r="I149" s="148"/>
      <c r="J149" s="71">
        <v>1427.7801094873334</v>
      </c>
      <c r="K149" s="71">
        <v>12.994557825034398</v>
      </c>
      <c r="L149" s="71">
        <v>9.0666517936889957</v>
      </c>
      <c r="M149" s="71">
        <v>280.92924052418687</v>
      </c>
      <c r="N149" s="71">
        <v>304.13516586772045</v>
      </c>
      <c r="O149" s="71">
        <v>270.63767377555484</v>
      </c>
      <c r="P149" s="71">
        <v>172.14278445483976</v>
      </c>
      <c r="Q149" s="71">
        <v>14.237553506360999</v>
      </c>
      <c r="R149" s="71">
        <v>0</v>
      </c>
      <c r="S149" s="71">
        <v>31.437462074520006</v>
      </c>
      <c r="T149" s="72"/>
      <c r="U149" s="71">
        <v>292387186</v>
      </c>
      <c r="V149" s="71">
        <v>6439</v>
      </c>
      <c r="W149" s="71">
        <v>417</v>
      </c>
      <c r="X149" s="71">
        <v>74289</v>
      </c>
      <c r="Y149" s="71">
        <v>95983</v>
      </c>
      <c r="Z149" s="71">
        <v>164910</v>
      </c>
      <c r="AA149" s="71">
        <v>36014</v>
      </c>
      <c r="AB149" s="71">
        <v>224635</v>
      </c>
      <c r="AC149" s="71">
        <v>0</v>
      </c>
      <c r="AD149" s="71">
        <v>31.43746207452001</v>
      </c>
      <c r="AE149" s="72"/>
      <c r="AF149" s="71">
        <v>2060360026.725549</v>
      </c>
      <c r="AG149" s="71">
        <v>9242459.3138202522</v>
      </c>
      <c r="AH149" s="71">
        <v>2037826.9942450169</v>
      </c>
      <c r="AI149" s="71">
        <v>440398167.08527583</v>
      </c>
      <c r="AJ149" s="71">
        <v>412216975.27437907</v>
      </c>
      <c r="AK149" s="71">
        <v>0</v>
      </c>
      <c r="AL149" s="71">
        <v>0</v>
      </c>
      <c r="AM149" s="71">
        <v>30921257.254711241</v>
      </c>
      <c r="AN149" s="71">
        <v>0</v>
      </c>
      <c r="AO149" s="71">
        <v>0</v>
      </c>
      <c r="AP149" s="71">
        <v>2955176712.6479802</v>
      </c>
      <c r="AQ149" s="72"/>
      <c r="AR149" s="71">
        <v>9588</v>
      </c>
      <c r="AS149" s="71">
        <v>3057</v>
      </c>
      <c r="AT149" s="71">
        <v>0</v>
      </c>
      <c r="AU149" s="71">
        <v>2</v>
      </c>
      <c r="AV149" s="71">
        <v>0</v>
      </c>
      <c r="AW149" s="71">
        <v>0</v>
      </c>
      <c r="AX149" s="71"/>
      <c r="AY149" s="72"/>
      <c r="AZ149" s="71">
        <v>41582.199999999997</v>
      </c>
      <c r="BA149" s="71">
        <v>183433.1</v>
      </c>
      <c r="BB149" s="71">
        <v>0</v>
      </c>
      <c r="BC149" s="71">
        <v>187</v>
      </c>
      <c r="BD149" s="71">
        <v>0</v>
      </c>
      <c r="BE149" s="71">
        <v>0</v>
      </c>
      <c r="BF149" s="71"/>
      <c r="BG149" s="72"/>
      <c r="BH149" s="71">
        <v>0</v>
      </c>
      <c r="BI149" s="71">
        <v>0</v>
      </c>
      <c r="BJ149" s="71">
        <v>805.3</v>
      </c>
      <c r="BK149" s="71">
        <v>0</v>
      </c>
      <c r="BL149" s="71">
        <v>51.921999999999997</v>
      </c>
      <c r="BM149" s="71">
        <v>0</v>
      </c>
      <c r="BN149" s="72"/>
      <c r="BO149" s="71">
        <v>0</v>
      </c>
      <c r="BP149" s="71">
        <v>0</v>
      </c>
      <c r="BQ149" s="71">
        <v>45</v>
      </c>
      <c r="BR149" s="71">
        <v>0</v>
      </c>
      <c r="BS149" s="71">
        <v>6</v>
      </c>
      <c r="BT149" s="71">
        <v>0</v>
      </c>
      <c r="BU149"/>
      <c r="BV149" s="70">
        <v>830.32399999999996</v>
      </c>
      <c r="BW149" s="70">
        <v>0</v>
      </c>
      <c r="BX149" s="70">
        <v>26.898</v>
      </c>
      <c r="BY149" s="70">
        <v>0</v>
      </c>
      <c r="BZ149" s="70">
        <v>0</v>
      </c>
      <c r="CA149" s="70">
        <v>0</v>
      </c>
      <c r="CB149" s="70">
        <v>0</v>
      </c>
      <c r="CC149" s="70">
        <v>0</v>
      </c>
      <c r="CD149" s="70">
        <v>0</v>
      </c>
    </row>
    <row r="150" spans="1:82">
      <c r="A150" s="70" t="s">
        <v>1899</v>
      </c>
      <c r="B150" s="70">
        <v>135</v>
      </c>
      <c r="C150" s="70">
        <v>16</v>
      </c>
      <c r="D150" s="70">
        <v>8</v>
      </c>
      <c r="E150" s="70">
        <v>2019</v>
      </c>
      <c r="F150" s="70" t="s">
        <v>158</v>
      </c>
      <c r="G150" s="70" t="s">
        <v>1883</v>
      </c>
      <c r="H150" s="70" t="s">
        <v>1884</v>
      </c>
      <c r="I150" s="148"/>
      <c r="J150" s="71">
        <v>1396.7864472875488</v>
      </c>
      <c r="K150" s="71">
        <v>11.904589862023915</v>
      </c>
      <c r="L150" s="71">
        <v>9.1391773448924045</v>
      </c>
      <c r="M150" s="71">
        <v>265.55903194780933</v>
      </c>
      <c r="N150" s="71">
        <v>269.59751525869649</v>
      </c>
      <c r="O150" s="71">
        <v>265.24157346489994</v>
      </c>
      <c r="P150" s="71">
        <v>171.23048937594348</v>
      </c>
      <c r="Q150" s="71">
        <v>13.848698918961</v>
      </c>
      <c r="R150" s="71">
        <v>0</v>
      </c>
      <c r="S150" s="71">
        <v>34.127095170539988</v>
      </c>
      <c r="T150" s="72"/>
      <c r="U150" s="71">
        <v>298652838</v>
      </c>
      <c r="V150" s="71">
        <v>6439</v>
      </c>
      <c r="W150" s="71">
        <v>417</v>
      </c>
      <c r="X150" s="71">
        <v>74289</v>
      </c>
      <c r="Y150" s="71">
        <v>97194</v>
      </c>
      <c r="Z150" s="71">
        <v>166059</v>
      </c>
      <c r="AA150" s="71">
        <v>35555</v>
      </c>
      <c r="AB150" s="71">
        <v>224415</v>
      </c>
      <c r="AC150" s="71">
        <v>0</v>
      </c>
      <c r="AD150" s="71">
        <v>34.127095170539988</v>
      </c>
      <c r="AE150" s="72"/>
      <c r="AF150" s="71">
        <v>2060071664.6183879</v>
      </c>
      <c r="AG150" s="71">
        <v>8936582.5765973181</v>
      </c>
      <c r="AH150" s="71">
        <v>2152338.2222145358</v>
      </c>
      <c r="AI150" s="71">
        <v>432273888.21341461</v>
      </c>
      <c r="AJ150" s="71">
        <v>377487893.48882598</v>
      </c>
      <c r="AK150" s="71">
        <v>0</v>
      </c>
      <c r="AL150" s="71">
        <v>0</v>
      </c>
      <c r="AM150" s="71">
        <v>30563633.604784496</v>
      </c>
      <c r="AN150" s="71">
        <v>0</v>
      </c>
      <c r="AO150" s="71">
        <v>0</v>
      </c>
      <c r="AP150" s="71">
        <v>2911486000.7242246</v>
      </c>
      <c r="AQ150" s="72"/>
      <c r="AR150" s="71">
        <v>10203</v>
      </c>
      <c r="AS150" s="71">
        <v>3313</v>
      </c>
      <c r="AT150" s="71">
        <v>0</v>
      </c>
      <c r="AU150" s="71">
        <v>2</v>
      </c>
      <c r="AV150" s="71">
        <v>0</v>
      </c>
      <c r="AW150" s="71">
        <v>0</v>
      </c>
      <c r="AX150" s="71"/>
      <c r="AY150" s="72"/>
      <c r="AZ150" s="71">
        <v>44837.400000000132</v>
      </c>
      <c r="BA150" s="71">
        <v>196917.3999999995</v>
      </c>
      <c r="BB150" s="71">
        <v>0</v>
      </c>
      <c r="BC150" s="71">
        <v>187</v>
      </c>
      <c r="BD150" s="71">
        <v>0</v>
      </c>
      <c r="BE150" s="71">
        <v>0</v>
      </c>
      <c r="BF150" s="71"/>
      <c r="BG150" s="72"/>
      <c r="BH150" s="71">
        <v>0</v>
      </c>
      <c r="BI150" s="71">
        <v>0</v>
      </c>
      <c r="BJ150" s="71">
        <v>763.02800000000002</v>
      </c>
      <c r="BK150" s="71">
        <v>0</v>
      </c>
      <c r="BL150" s="71">
        <v>53.161999999999999</v>
      </c>
      <c r="BM150" s="71">
        <v>0</v>
      </c>
      <c r="BN150" s="72"/>
      <c r="BO150" s="71">
        <v>0</v>
      </c>
      <c r="BP150" s="71">
        <v>0</v>
      </c>
      <c r="BQ150" s="71">
        <v>44</v>
      </c>
      <c r="BR150" s="71">
        <v>0</v>
      </c>
      <c r="BS150" s="71">
        <v>6</v>
      </c>
      <c r="BT150" s="71">
        <v>0</v>
      </c>
      <c r="BU150"/>
      <c r="BV150" s="70">
        <v>786.654</v>
      </c>
      <c r="BW150" s="70">
        <v>0</v>
      </c>
      <c r="BX150" s="70">
        <v>29.536000000000001</v>
      </c>
      <c r="BY150" s="70">
        <v>0</v>
      </c>
      <c r="BZ150" s="70">
        <v>0</v>
      </c>
      <c r="CA150" s="70">
        <v>0</v>
      </c>
      <c r="CB150" s="70">
        <v>0</v>
      </c>
      <c r="CC150" s="70">
        <v>0</v>
      </c>
      <c r="CD150" s="70">
        <v>0</v>
      </c>
    </row>
    <row r="151" spans="1:82">
      <c r="A151" s="70" t="s">
        <v>1900</v>
      </c>
      <c r="B151" s="70">
        <v>136</v>
      </c>
      <c r="C151" s="70">
        <v>17</v>
      </c>
      <c r="D151" s="70">
        <v>8</v>
      </c>
      <c r="E151" s="70">
        <v>2020</v>
      </c>
      <c r="F151" s="70" t="s">
        <v>159</v>
      </c>
      <c r="G151" s="70" t="s">
        <v>1883</v>
      </c>
      <c r="H151" s="70" t="s">
        <v>1884</v>
      </c>
      <c r="I151" s="148"/>
      <c r="J151" s="71">
        <v>1180.1056796501721</v>
      </c>
      <c r="K151" s="71">
        <v>12.482391735111461</v>
      </c>
      <c r="L151" s="71">
        <v>11.201287239894057</v>
      </c>
      <c r="M151" s="71">
        <v>266.83762282260017</v>
      </c>
      <c r="N151" s="71">
        <v>257.51349406845924</v>
      </c>
      <c r="O151" s="71">
        <v>233.66820447522684</v>
      </c>
      <c r="P151" s="71">
        <v>161.88212317515132</v>
      </c>
      <c r="Q151" s="71">
        <v>13.2199965183356</v>
      </c>
      <c r="R151" s="71">
        <v>0</v>
      </c>
      <c r="S151" s="71">
        <v>31.4795836067</v>
      </c>
      <c r="T151" s="72"/>
      <c r="U151" s="71">
        <v>226935998</v>
      </c>
      <c r="V151" s="71">
        <v>5826</v>
      </c>
      <c r="W151" s="71">
        <v>627</v>
      </c>
      <c r="X151" s="71">
        <v>78123</v>
      </c>
      <c r="Y151" s="71">
        <v>98491</v>
      </c>
      <c r="Z151" s="71">
        <v>166973</v>
      </c>
      <c r="AA151" s="71">
        <v>35728</v>
      </c>
      <c r="AB151" s="71">
        <v>224217</v>
      </c>
      <c r="AC151" s="71">
        <v>0</v>
      </c>
      <c r="AD151" s="71">
        <v>31.4795836067</v>
      </c>
      <c r="AE151" s="72"/>
      <c r="AF151" s="71">
        <v>1766085858.10884</v>
      </c>
      <c r="AG151" s="71">
        <v>8815689.1659951936</v>
      </c>
      <c r="AH151" s="71">
        <v>2816140.8300756048</v>
      </c>
      <c r="AI151" s="71">
        <v>442044430.00222027</v>
      </c>
      <c r="AJ151" s="71">
        <v>392944394.46242231</v>
      </c>
      <c r="AK151" s="71"/>
      <c r="AL151" s="71"/>
      <c r="AM151" s="71">
        <v>29262809.602827046</v>
      </c>
      <c r="AN151" s="71"/>
      <c r="AO151" s="71"/>
      <c r="AP151" s="71">
        <v>2641969322.1723804</v>
      </c>
      <c r="AQ151" s="72"/>
      <c r="AR151" s="71">
        <v>10731</v>
      </c>
      <c r="AS151" s="71">
        <v>3449</v>
      </c>
      <c r="AT151" s="71">
        <v>0</v>
      </c>
      <c r="AU151" s="71">
        <v>2</v>
      </c>
      <c r="AV151" s="71">
        <v>0</v>
      </c>
      <c r="AW151" s="71">
        <v>0</v>
      </c>
      <c r="AX151" s="71"/>
      <c r="AY151" s="72"/>
      <c r="AZ151" s="71">
        <v>47731.900000000292</v>
      </c>
      <c r="BA151" s="71">
        <v>206902.6000000014</v>
      </c>
      <c r="BB151" s="71">
        <v>0</v>
      </c>
      <c r="BC151" s="71">
        <v>187</v>
      </c>
      <c r="BD151" s="71">
        <v>0</v>
      </c>
      <c r="BE151" s="71">
        <v>0</v>
      </c>
      <c r="BF151" s="71"/>
      <c r="BG151" s="72"/>
      <c r="BH151" s="71">
        <v>0</v>
      </c>
      <c r="BI151" s="71">
        <v>0</v>
      </c>
      <c r="BJ151" s="71">
        <v>564.13</v>
      </c>
      <c r="BK151" s="71">
        <v>0</v>
      </c>
      <c r="BL151" s="71">
        <v>37.481000000000002</v>
      </c>
      <c r="BM151" s="71">
        <v>0</v>
      </c>
      <c r="BN151" s="72"/>
      <c r="BO151" s="71">
        <v>0</v>
      </c>
      <c r="BP151" s="71">
        <v>0</v>
      </c>
      <c r="BQ151" s="71">
        <v>41</v>
      </c>
      <c r="BR151" s="71">
        <v>0</v>
      </c>
      <c r="BS151" s="71">
        <v>5</v>
      </c>
      <c r="BT151" s="71">
        <v>0</v>
      </c>
      <c r="BU151"/>
      <c r="BV151" s="70">
        <v>582.44500000000005</v>
      </c>
      <c r="BW151" s="70">
        <v>0</v>
      </c>
      <c r="BX151" s="70">
        <v>19.166</v>
      </c>
      <c r="BY151" s="70">
        <v>0</v>
      </c>
      <c r="BZ151" s="70">
        <v>0</v>
      </c>
      <c r="CA151" s="70">
        <v>0</v>
      </c>
      <c r="CB151" s="70">
        <v>0</v>
      </c>
      <c r="CC151" s="70">
        <v>0</v>
      </c>
      <c r="CD151" s="70">
        <v>0</v>
      </c>
    </row>
    <row r="152" spans="1:82">
      <c r="A152" s="70" t="s">
        <v>1901</v>
      </c>
      <c r="B152" s="70">
        <v>136</v>
      </c>
      <c r="C152" s="70">
        <v>18</v>
      </c>
      <c r="D152" s="70">
        <v>8</v>
      </c>
      <c r="E152" s="70">
        <v>2021</v>
      </c>
      <c r="F152" s="70" t="s">
        <v>160</v>
      </c>
      <c r="G152" s="70" t="s">
        <v>1883</v>
      </c>
      <c r="H152" s="70" t="s">
        <v>1884</v>
      </c>
      <c r="I152" s="148"/>
      <c r="J152" s="71">
        <v>1127.7384220559795</v>
      </c>
      <c r="K152" s="71">
        <v>13.700861015088911</v>
      </c>
      <c r="L152" s="71">
        <v>10.970683608728272</v>
      </c>
      <c r="M152" s="71">
        <v>297.04469200781762</v>
      </c>
      <c r="N152" s="71">
        <v>281.84602570130806</v>
      </c>
      <c r="O152" s="71">
        <v>228.0004447234619</v>
      </c>
      <c r="P152" s="71">
        <v>166.03731161487141</v>
      </c>
      <c r="Q152" s="71">
        <v>13.021609465990901</v>
      </c>
      <c r="R152" s="71">
        <v>0</v>
      </c>
      <c r="S152" s="71">
        <v>27.794271161587471</v>
      </c>
      <c r="T152" s="72"/>
      <c r="U152" s="71">
        <v>230328083</v>
      </c>
      <c r="V152" s="71">
        <v>5826</v>
      </c>
      <c r="W152" s="71">
        <v>627</v>
      </c>
      <c r="X152" s="71">
        <v>78123</v>
      </c>
      <c r="Y152" s="71">
        <v>98637</v>
      </c>
      <c r="Z152" s="71">
        <v>167754</v>
      </c>
      <c r="AA152" s="71">
        <v>35733</v>
      </c>
      <c r="AB152" s="71">
        <v>223022</v>
      </c>
      <c r="AC152" s="71">
        <v>0</v>
      </c>
      <c r="AD152" s="71">
        <v>27.794271161587471</v>
      </c>
      <c r="AE152" s="72"/>
      <c r="AF152" s="71">
        <v>1659316871.3029938</v>
      </c>
      <c r="AG152" s="71">
        <v>9527069.7985931039</v>
      </c>
      <c r="AH152" s="71">
        <v>2632395.0870588687</v>
      </c>
      <c r="AI152" s="71">
        <v>486626626.6438334</v>
      </c>
      <c r="AJ152" s="71">
        <v>416358979.42976278</v>
      </c>
      <c r="AK152" s="71">
        <v>0</v>
      </c>
      <c r="AL152" s="71">
        <v>0</v>
      </c>
      <c r="AM152" s="71">
        <v>29274734.786671821</v>
      </c>
      <c r="AN152" s="71">
        <v>0</v>
      </c>
      <c r="AO152" s="71">
        <v>0</v>
      </c>
      <c r="AP152" s="71">
        <v>2603736677.048914</v>
      </c>
      <c r="AQ152" s="72"/>
      <c r="AR152" s="71">
        <v>11263</v>
      </c>
      <c r="AS152" s="71">
        <v>3503</v>
      </c>
      <c r="AT152" s="71">
        <v>0</v>
      </c>
      <c r="AU152" s="71">
        <v>2</v>
      </c>
      <c r="AV152" s="71">
        <v>0</v>
      </c>
      <c r="AW152" s="71">
        <v>1</v>
      </c>
      <c r="AX152" s="71"/>
      <c r="AY152" s="72"/>
      <c r="AZ152" s="71">
        <v>50889.300000000403</v>
      </c>
      <c r="BA152" s="71">
        <v>212538.6000000014</v>
      </c>
      <c r="BB152" s="71">
        <v>0</v>
      </c>
      <c r="BC152" s="71">
        <v>187</v>
      </c>
      <c r="BD152" s="71">
        <v>0</v>
      </c>
      <c r="BE152" s="71">
        <v>5335</v>
      </c>
      <c r="BF152" s="71"/>
      <c r="BG152" s="72"/>
      <c r="BH152" s="71">
        <v>0</v>
      </c>
      <c r="BI152" s="71">
        <v>0</v>
      </c>
      <c r="BJ152" s="71">
        <v>678.19899999999996</v>
      </c>
      <c r="BK152" s="71">
        <v>0</v>
      </c>
      <c r="BL152" s="71">
        <v>15.967000000000001</v>
      </c>
      <c r="BM152" s="71">
        <v>0</v>
      </c>
      <c r="BN152" s="72"/>
      <c r="BO152" s="71">
        <v>0</v>
      </c>
      <c r="BP152" s="71">
        <v>0</v>
      </c>
      <c r="BQ152" s="71">
        <v>45</v>
      </c>
      <c r="BR152" s="71">
        <v>0</v>
      </c>
      <c r="BS152" s="71">
        <v>4</v>
      </c>
      <c r="BT152" s="71">
        <v>0</v>
      </c>
      <c r="BU152"/>
      <c r="BV152" s="70">
        <v>694.16600000000005</v>
      </c>
      <c r="BW152" s="70">
        <v>0</v>
      </c>
      <c r="BX152" s="70">
        <v>0</v>
      </c>
      <c r="BY152" s="70">
        <v>0</v>
      </c>
      <c r="BZ152" s="70">
        <v>0</v>
      </c>
      <c r="CA152" s="70">
        <v>0</v>
      </c>
      <c r="CB152" s="70">
        <v>0</v>
      </c>
      <c r="CC152" s="70">
        <v>0</v>
      </c>
      <c r="CD152" s="70">
        <v>0</v>
      </c>
    </row>
    <row r="153" spans="1:82">
      <c r="A153" s="70" t="s">
        <v>1902</v>
      </c>
      <c r="B153" s="70">
        <v>136</v>
      </c>
      <c r="C153" s="70">
        <v>19</v>
      </c>
      <c r="D153" s="70">
        <v>8</v>
      </c>
      <c r="E153" s="70">
        <v>2022</v>
      </c>
      <c r="F153" s="70" t="s">
        <v>161</v>
      </c>
      <c r="G153" s="70" t="s">
        <v>1883</v>
      </c>
      <c r="H153" s="70" t="s">
        <v>1884</v>
      </c>
      <c r="I153" s="148"/>
      <c r="J153" s="71">
        <v>1193.6295399790215</v>
      </c>
      <c r="K153" s="71">
        <v>12.114545597425996</v>
      </c>
      <c r="L153" s="71">
        <v>10.603468514797395</v>
      </c>
      <c r="M153" s="71">
        <v>285.59332241372834</v>
      </c>
      <c r="N153" s="71">
        <v>306.48780505065309</v>
      </c>
      <c r="O153" s="71">
        <v>242.01741599618018</v>
      </c>
      <c r="P153" s="71">
        <v>165.31998871002244</v>
      </c>
      <c r="Q153" s="71">
        <v>13.092829583103061</v>
      </c>
      <c r="R153" s="71">
        <v>0</v>
      </c>
      <c r="S153" s="71">
        <v>27.838051014276331</v>
      </c>
      <c r="T153" s="72"/>
      <c r="U153" s="71">
        <v>286217966</v>
      </c>
      <c r="V153" s="71">
        <v>5826</v>
      </c>
      <c r="W153" s="71">
        <v>627</v>
      </c>
      <c r="X153" s="71">
        <v>78123</v>
      </c>
      <c r="Y153" s="71">
        <v>99704</v>
      </c>
      <c r="Z153" s="71">
        <v>169183</v>
      </c>
      <c r="AA153" s="71">
        <v>36121</v>
      </c>
      <c r="AB153" s="71">
        <v>222403</v>
      </c>
      <c r="AC153" s="71">
        <v>0</v>
      </c>
      <c r="AD153" s="71">
        <v>27.838051014276331</v>
      </c>
      <c r="AE153" s="72"/>
      <c r="AF153" s="71">
        <v>1729059736.5473666</v>
      </c>
      <c r="AG153" s="71">
        <v>9069170.3827544227</v>
      </c>
      <c r="AH153" s="71">
        <v>2978184.7262443462</v>
      </c>
      <c r="AI153" s="71">
        <v>456763657.05741233</v>
      </c>
      <c r="AJ153" s="71">
        <v>484943689.47068989</v>
      </c>
      <c r="AK153" s="71">
        <v>0</v>
      </c>
      <c r="AL153" s="71">
        <v>0</v>
      </c>
      <c r="AM153" s="71">
        <v>28718297.658025723</v>
      </c>
      <c r="AN153" s="71">
        <v>0</v>
      </c>
      <c r="AO153" s="71">
        <v>0</v>
      </c>
      <c r="AP153" s="71">
        <v>2711532735.8424931</v>
      </c>
      <c r="AQ153" s="72"/>
      <c r="AR153" s="71">
        <v>12005</v>
      </c>
      <c r="AS153" s="71">
        <v>3537</v>
      </c>
      <c r="AT153" s="71">
        <v>0</v>
      </c>
      <c r="AU153" s="71">
        <v>2</v>
      </c>
      <c r="AV153" s="71">
        <v>0</v>
      </c>
      <c r="AW153" s="71">
        <v>1</v>
      </c>
      <c r="AX153" s="71"/>
      <c r="AY153" s="72"/>
      <c r="AZ153" s="71">
        <v>55344.500000000582</v>
      </c>
      <c r="BA153" s="71">
        <v>219775.50000000143</v>
      </c>
      <c r="BB153" s="71">
        <v>0</v>
      </c>
      <c r="BC153" s="71">
        <v>187</v>
      </c>
      <c r="BD153" s="71">
        <v>0</v>
      </c>
      <c r="BE153" s="71">
        <v>5335</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1903</v>
      </c>
      <c r="B154" s="70">
        <v>136</v>
      </c>
      <c r="C154" s="70">
        <v>20</v>
      </c>
      <c r="D154" s="70">
        <v>8</v>
      </c>
      <c r="E154" s="70">
        <v>2023</v>
      </c>
      <c r="F154" s="70" t="s">
        <v>1539</v>
      </c>
      <c r="G154" s="70" t="s">
        <v>1883</v>
      </c>
      <c r="H154" s="70" t="s">
        <v>1884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12647</v>
      </c>
      <c r="AS154" s="71">
        <v>3558</v>
      </c>
      <c r="AT154" s="71">
        <v>0</v>
      </c>
      <c r="AU154" s="71">
        <v>2</v>
      </c>
      <c r="AV154" s="71">
        <v>0</v>
      </c>
      <c r="AW154" s="71">
        <v>1</v>
      </c>
      <c r="AX154" s="71"/>
      <c r="AY154" s="72"/>
      <c r="AZ154" s="71">
        <v>58814.800000000789</v>
      </c>
      <c r="BA154" s="71">
        <v>223486.70000000138</v>
      </c>
      <c r="BB154" s="71">
        <v>0</v>
      </c>
      <c r="BC154" s="71">
        <v>187</v>
      </c>
      <c r="BD154" s="71">
        <v>0</v>
      </c>
      <c r="BE154" s="71">
        <v>5335</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1904</v>
      </c>
      <c r="B155" s="70">
        <v>136</v>
      </c>
      <c r="C155" s="70">
        <v>21</v>
      </c>
      <c r="D155" s="70">
        <v>8</v>
      </c>
      <c r="E155" s="70">
        <v>2024</v>
      </c>
      <c r="F155" s="70" t="s">
        <v>1554</v>
      </c>
      <c r="G155" s="70" t="s">
        <v>1883</v>
      </c>
      <c r="H155" s="70" t="s">
        <v>1884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1905</v>
      </c>
      <c r="B156" s="70">
        <v>154</v>
      </c>
      <c r="C156" s="70">
        <v>1</v>
      </c>
      <c r="D156" s="70">
        <v>10</v>
      </c>
      <c r="E156" s="70">
        <v>1990</v>
      </c>
      <c r="F156" s="70" t="s">
        <v>787</v>
      </c>
      <c r="G156" s="70" t="s">
        <v>1906</v>
      </c>
      <c r="H156" s="70" t="s">
        <v>1907</v>
      </c>
      <c r="I156" s="148"/>
      <c r="J156" s="71">
        <v>133.35397902548721</v>
      </c>
      <c r="K156" s="71">
        <v>21.815184714924261</v>
      </c>
      <c r="L156" s="71">
        <v>0</v>
      </c>
      <c r="M156" s="71">
        <v>160.62115791669621</v>
      </c>
      <c r="N156" s="71">
        <v>167.75151839980441</v>
      </c>
      <c r="O156" s="71">
        <v>74.97233963726876</v>
      </c>
      <c r="P156" s="71">
        <v>87.854305583353437</v>
      </c>
      <c r="Q156" s="71">
        <v>11.382241893112299</v>
      </c>
      <c r="R156" s="71">
        <v>0</v>
      </c>
      <c r="S156" s="71">
        <v>14.313721672852649</v>
      </c>
      <c r="T156" s="72"/>
      <c r="U156" s="71">
        <v>33264567</v>
      </c>
      <c r="V156" s="71">
        <v>8376</v>
      </c>
      <c r="W156" s="71">
        <v>0</v>
      </c>
      <c r="X156" s="71">
        <v>66998</v>
      </c>
      <c r="Y156" s="71">
        <v>73435</v>
      </c>
      <c r="Z156" s="71">
        <v>30837</v>
      </c>
      <c r="AA156" s="71">
        <v>21332</v>
      </c>
      <c r="AB156" s="71">
        <v>184809</v>
      </c>
      <c r="AC156" s="71">
        <v>0</v>
      </c>
      <c r="AD156" s="71">
        <v>14.313721672852649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1908</v>
      </c>
      <c r="B157" s="70">
        <v>155</v>
      </c>
      <c r="C157" s="70">
        <v>2</v>
      </c>
      <c r="D157" s="70">
        <v>10</v>
      </c>
      <c r="E157" s="70">
        <v>2005</v>
      </c>
      <c r="F157" s="70" t="s">
        <v>789</v>
      </c>
      <c r="G157" s="70" t="s">
        <v>1906</v>
      </c>
      <c r="H157" s="70" t="s">
        <v>1907</v>
      </c>
      <c r="I157" s="148"/>
      <c r="J157" s="71">
        <v>136.86058386697081</v>
      </c>
      <c r="K157" s="71">
        <v>13.89997534404675</v>
      </c>
      <c r="L157" s="71">
        <v>0.33300989204773768</v>
      </c>
      <c r="M157" s="71">
        <v>234.47448385021721</v>
      </c>
      <c r="N157" s="71">
        <v>230.5808236343166</v>
      </c>
      <c r="O157" s="71">
        <v>70.389473535349239</v>
      </c>
      <c r="P157" s="71">
        <v>69.09383660039019</v>
      </c>
      <c r="Q157" s="71">
        <v>10.477675610596</v>
      </c>
      <c r="R157" s="71">
        <v>0</v>
      </c>
      <c r="S157" s="71">
        <v>11.70274225891654</v>
      </c>
      <c r="T157" s="72"/>
      <c r="U157" s="71">
        <v>17391764</v>
      </c>
      <c r="V157" s="71">
        <v>6514</v>
      </c>
      <c r="W157" s="71">
        <v>4</v>
      </c>
      <c r="X157" s="71">
        <v>55840</v>
      </c>
      <c r="Y157" s="71">
        <v>87118</v>
      </c>
      <c r="Z157" s="71">
        <v>33503</v>
      </c>
      <c r="AA157" s="71">
        <v>13740</v>
      </c>
      <c r="AB157" s="71">
        <v>177846</v>
      </c>
      <c r="AC157" s="71">
        <v>0</v>
      </c>
      <c r="AD157" s="71">
        <v>11.70274225891654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1909</v>
      </c>
      <c r="B158" s="70">
        <v>156</v>
      </c>
      <c r="C158" s="70">
        <v>3</v>
      </c>
      <c r="D158" s="70">
        <v>10</v>
      </c>
      <c r="E158" s="70">
        <v>2006</v>
      </c>
      <c r="F158" s="70" t="s">
        <v>790</v>
      </c>
      <c r="G158" s="1064" t="s">
        <v>1906</v>
      </c>
      <c r="H158" s="70" t="s">
        <v>1907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1910</v>
      </c>
      <c r="B159" s="70">
        <v>157</v>
      </c>
      <c r="C159" s="70">
        <v>4</v>
      </c>
      <c r="D159" s="70">
        <v>10</v>
      </c>
      <c r="E159" s="70">
        <v>2007</v>
      </c>
      <c r="F159" s="70" t="s">
        <v>791</v>
      </c>
      <c r="G159" s="1064" t="s">
        <v>1906</v>
      </c>
      <c r="H159" s="70" t="s">
        <v>1907</v>
      </c>
      <c r="I159" s="148"/>
      <c r="J159" s="71">
        <v>139.1010557500301</v>
      </c>
      <c r="K159" s="71">
        <v>13.934256797397969</v>
      </c>
      <c r="L159" s="71">
        <v>0.55809419511535241</v>
      </c>
      <c r="M159" s="71">
        <v>251.52485875916091</v>
      </c>
      <c r="N159" s="71">
        <v>253.16209698025031</v>
      </c>
      <c r="O159" s="71">
        <v>67.559800174975081</v>
      </c>
      <c r="P159" s="71">
        <v>66.660269411202137</v>
      </c>
      <c r="Q159" s="71">
        <v>11.3695164902262</v>
      </c>
      <c r="R159" s="71">
        <v>0</v>
      </c>
      <c r="S159" s="71">
        <v>14.02226806654552</v>
      </c>
      <c r="T159" s="72"/>
      <c r="U159" s="71">
        <v>15299463</v>
      </c>
      <c r="V159" s="71">
        <v>5879</v>
      </c>
      <c r="W159" s="71">
        <v>5</v>
      </c>
      <c r="X159" s="71">
        <v>64162</v>
      </c>
      <c r="Y159" s="71">
        <v>91130</v>
      </c>
      <c r="Z159" s="71">
        <v>33428</v>
      </c>
      <c r="AA159" s="71">
        <v>13054</v>
      </c>
      <c r="AB159" s="71">
        <v>182779</v>
      </c>
      <c r="AC159" s="71">
        <v>0</v>
      </c>
      <c r="AD159" s="71">
        <v>14.02226806654552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1911</v>
      </c>
      <c r="B160" s="70">
        <v>158</v>
      </c>
      <c r="C160" s="70">
        <v>5</v>
      </c>
      <c r="D160" s="70">
        <v>10</v>
      </c>
      <c r="E160" s="70">
        <v>2008</v>
      </c>
      <c r="F160" s="70" t="s">
        <v>792</v>
      </c>
      <c r="G160" s="70" t="s">
        <v>1906</v>
      </c>
      <c r="H160" s="70" t="s">
        <v>1907</v>
      </c>
      <c r="I160" s="148"/>
      <c r="J160" s="71">
        <v>92.177872891301632</v>
      </c>
      <c r="K160" s="71">
        <v>11.053494577681789</v>
      </c>
      <c r="L160" s="71">
        <v>0.49942382603229452</v>
      </c>
      <c r="M160" s="71">
        <v>250.99597061719459</v>
      </c>
      <c r="N160" s="71">
        <v>254.36279729299289</v>
      </c>
      <c r="O160" s="71">
        <v>64.357144858538831</v>
      </c>
      <c r="P160" s="71">
        <v>64.304295404209228</v>
      </c>
      <c r="Q160" s="71">
        <v>11.328310991206299</v>
      </c>
      <c r="R160" s="71">
        <v>0</v>
      </c>
      <c r="S160" s="71">
        <v>17.23793877588237</v>
      </c>
      <c r="T160" s="72"/>
      <c r="U160" s="71">
        <v>12929225</v>
      </c>
      <c r="V160" s="71">
        <v>5879</v>
      </c>
      <c r="W160" s="71">
        <v>5</v>
      </c>
      <c r="X160" s="71">
        <v>64162</v>
      </c>
      <c r="Y160" s="71">
        <v>93134</v>
      </c>
      <c r="Z160" s="71">
        <v>32961</v>
      </c>
      <c r="AA160" s="71">
        <v>12607</v>
      </c>
      <c r="AB160" s="71">
        <v>185112</v>
      </c>
      <c r="AC160" s="71">
        <v>0</v>
      </c>
      <c r="AD160" s="71">
        <v>17.23793877588237</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1912</v>
      </c>
      <c r="B161" s="70">
        <v>159</v>
      </c>
      <c r="C161" s="70">
        <v>6</v>
      </c>
      <c r="D161" s="70">
        <v>10</v>
      </c>
      <c r="E161" s="70">
        <v>2009</v>
      </c>
      <c r="F161" s="70" t="s">
        <v>176</v>
      </c>
      <c r="G161" s="70" t="s">
        <v>1906</v>
      </c>
      <c r="H161" s="70" t="s">
        <v>1907</v>
      </c>
      <c r="I161" s="148"/>
      <c r="J161" s="71">
        <v>83.270149516116291</v>
      </c>
      <c r="K161" s="71">
        <v>10.582026716079429</v>
      </c>
      <c r="L161" s="71">
        <v>0</v>
      </c>
      <c r="M161" s="71">
        <v>233.28302374721011</v>
      </c>
      <c r="N161" s="71">
        <v>237.14004765948499</v>
      </c>
      <c r="O161" s="71">
        <v>64.768383959042282</v>
      </c>
      <c r="P161" s="71">
        <v>60.118328228385572</v>
      </c>
      <c r="Q161" s="71">
        <v>10.967423730267701</v>
      </c>
      <c r="R161" s="71">
        <v>0</v>
      </c>
      <c r="S161" s="71">
        <v>19.43611257923769</v>
      </c>
      <c r="T161" s="72"/>
      <c r="U161" s="71">
        <v>10286649</v>
      </c>
      <c r="V161" s="71">
        <v>6489</v>
      </c>
      <c r="W161" s="71">
        <v>0</v>
      </c>
      <c r="X161" s="71">
        <v>68141</v>
      </c>
      <c r="Y161" s="71">
        <v>95146</v>
      </c>
      <c r="Z161" s="71">
        <v>32742</v>
      </c>
      <c r="AA161" s="71">
        <v>12100</v>
      </c>
      <c r="AB161" s="71">
        <v>188129</v>
      </c>
      <c r="AC161" s="71">
        <v>0</v>
      </c>
      <c r="AD161" s="71">
        <v>19.43611257923769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47.002000000000002</v>
      </c>
      <c r="BM161" s="71">
        <v>0</v>
      </c>
      <c r="BN161" s="72"/>
      <c r="BO161" s="71">
        <v>0</v>
      </c>
      <c r="BP161" s="71">
        <v>0</v>
      </c>
      <c r="BQ161" s="71">
        <v>0</v>
      </c>
      <c r="BR161" s="71">
        <v>0</v>
      </c>
      <c r="BS161" s="71">
        <v>4</v>
      </c>
      <c r="BT161" s="71">
        <v>0</v>
      </c>
      <c r="BU161"/>
      <c r="BV161" s="70">
        <v>39.770000000000003</v>
      </c>
      <c r="BW161" s="70">
        <v>0</v>
      </c>
      <c r="BX161" s="70">
        <v>0</v>
      </c>
      <c r="BY161" s="70">
        <v>0</v>
      </c>
      <c r="BZ161" s="70">
        <v>7.2320000000000002</v>
      </c>
      <c r="CA161" s="70">
        <v>0</v>
      </c>
      <c r="CB161" s="70">
        <v>0</v>
      </c>
      <c r="CC161" s="70">
        <v>0</v>
      </c>
      <c r="CD161" s="70">
        <v>0</v>
      </c>
    </row>
    <row r="162" spans="1:82">
      <c r="A162" s="70" t="s">
        <v>1913</v>
      </c>
      <c r="B162" s="70">
        <v>160</v>
      </c>
      <c r="C162" s="70">
        <v>7</v>
      </c>
      <c r="D162" s="70">
        <v>10</v>
      </c>
      <c r="E162" s="70">
        <v>2010</v>
      </c>
      <c r="F162" s="70" t="s">
        <v>177</v>
      </c>
      <c r="G162" s="70" t="s">
        <v>1906</v>
      </c>
      <c r="H162" s="70" t="s">
        <v>1907</v>
      </c>
      <c r="I162" s="148"/>
      <c r="J162" s="71">
        <v>69.917779869351065</v>
      </c>
      <c r="K162" s="71">
        <v>9.4863729057358466</v>
      </c>
      <c r="L162" s="71">
        <v>0</v>
      </c>
      <c r="M162" s="71">
        <v>235.9967403028482</v>
      </c>
      <c r="N162" s="71">
        <v>242.72502944039081</v>
      </c>
      <c r="O162" s="71">
        <v>64.242375980536224</v>
      </c>
      <c r="P162" s="71">
        <v>59.996956652773243</v>
      </c>
      <c r="Q162" s="71">
        <v>11.525394596090999</v>
      </c>
      <c r="R162" s="71">
        <v>0</v>
      </c>
      <c r="S162" s="71">
        <v>23.239623091874329</v>
      </c>
      <c r="T162" s="72"/>
      <c r="U162" s="71">
        <v>9232378</v>
      </c>
      <c r="V162" s="71">
        <v>6489</v>
      </c>
      <c r="W162" s="71">
        <v>0</v>
      </c>
      <c r="X162" s="71">
        <v>68141</v>
      </c>
      <c r="Y162" s="71">
        <v>96063</v>
      </c>
      <c r="Z162" s="71">
        <v>32627</v>
      </c>
      <c r="AA162" s="71">
        <v>11774</v>
      </c>
      <c r="AB162" s="71">
        <v>189441</v>
      </c>
      <c r="AC162" s="71">
        <v>0</v>
      </c>
      <c r="AD162" s="71">
        <v>23.239623091874329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2.5369999999999999</v>
      </c>
      <c r="BK162" s="71">
        <v>0</v>
      </c>
      <c r="BL162" s="71">
        <v>45.482999999999997</v>
      </c>
      <c r="BM162" s="71">
        <v>0</v>
      </c>
      <c r="BN162" s="72"/>
      <c r="BO162" s="71">
        <v>0</v>
      </c>
      <c r="BP162" s="71">
        <v>0</v>
      </c>
      <c r="BQ162" s="71">
        <v>1</v>
      </c>
      <c r="BR162" s="71">
        <v>0</v>
      </c>
      <c r="BS162" s="71">
        <v>4</v>
      </c>
      <c r="BT162" s="71">
        <v>0</v>
      </c>
      <c r="BU162"/>
      <c r="BV162" s="70">
        <v>40.784999999999997</v>
      </c>
      <c r="BW162" s="70">
        <v>0</v>
      </c>
      <c r="BX162" s="70">
        <v>0</v>
      </c>
      <c r="BY162" s="70">
        <v>0</v>
      </c>
      <c r="BZ162" s="70">
        <v>7.2350000000000003</v>
      </c>
      <c r="CA162" s="70">
        <v>0</v>
      </c>
      <c r="CB162" s="70">
        <v>0</v>
      </c>
      <c r="CC162" s="70">
        <v>0</v>
      </c>
      <c r="CD162" s="70">
        <v>0</v>
      </c>
    </row>
    <row r="163" spans="1:82">
      <c r="A163" s="70" t="s">
        <v>1914</v>
      </c>
      <c r="B163" s="70">
        <v>161</v>
      </c>
      <c r="C163" s="70">
        <v>8</v>
      </c>
      <c r="D163" s="70">
        <v>10</v>
      </c>
      <c r="E163" s="70">
        <v>2011</v>
      </c>
      <c r="F163" s="70" t="s">
        <v>178</v>
      </c>
      <c r="G163" s="70" t="s">
        <v>1906</v>
      </c>
      <c r="H163" s="70" t="s">
        <v>1907</v>
      </c>
      <c r="I163" s="148"/>
      <c r="J163" s="71">
        <v>85.590662096657425</v>
      </c>
      <c r="K163" s="71">
        <v>14.321115161934699</v>
      </c>
      <c r="L163" s="71">
        <v>0</v>
      </c>
      <c r="M163" s="71">
        <v>300.09842112737272</v>
      </c>
      <c r="N163" s="71">
        <v>282.8276169026671</v>
      </c>
      <c r="O163" s="71">
        <v>62.855188177071952</v>
      </c>
      <c r="P163" s="71">
        <v>57.758398720190897</v>
      </c>
      <c r="Q163" s="71">
        <v>13.353989284815601</v>
      </c>
      <c r="R163" s="71">
        <v>0</v>
      </c>
      <c r="S163" s="71">
        <v>22.94324232895168</v>
      </c>
      <c r="T163" s="72"/>
      <c r="U163" s="71">
        <v>10618870</v>
      </c>
      <c r="V163" s="71">
        <v>6489</v>
      </c>
      <c r="W163" s="71">
        <v>0</v>
      </c>
      <c r="X163" s="71">
        <v>68141</v>
      </c>
      <c r="Y163" s="71">
        <v>96905</v>
      </c>
      <c r="Z163" s="71">
        <v>32616</v>
      </c>
      <c r="AA163" s="71">
        <v>11672</v>
      </c>
      <c r="AB163" s="71">
        <v>190290</v>
      </c>
      <c r="AC163" s="71">
        <v>0</v>
      </c>
      <c r="AD163" s="71">
        <v>22.94324232895168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2.492</v>
      </c>
      <c r="BK163" s="71">
        <v>0</v>
      </c>
      <c r="BL163" s="71">
        <v>32.620999999999995</v>
      </c>
      <c r="BM163" s="71">
        <v>0</v>
      </c>
      <c r="BN163" s="72"/>
      <c r="BO163" s="71">
        <v>0</v>
      </c>
      <c r="BP163" s="71">
        <v>0</v>
      </c>
      <c r="BQ163" s="71">
        <v>1</v>
      </c>
      <c r="BR163" s="71">
        <v>0</v>
      </c>
      <c r="BS163" s="71">
        <v>4</v>
      </c>
      <c r="BT163" s="71">
        <v>0</v>
      </c>
      <c r="BU163"/>
      <c r="BV163" s="70">
        <v>35.113</v>
      </c>
      <c r="BW163" s="70">
        <v>0</v>
      </c>
      <c r="BX163" s="70">
        <v>0</v>
      </c>
      <c r="BY163" s="70">
        <v>0</v>
      </c>
      <c r="BZ163" s="70">
        <v>0</v>
      </c>
      <c r="CA163" s="70">
        <v>0</v>
      </c>
      <c r="CB163" s="70">
        <v>0</v>
      </c>
      <c r="CC163" s="70">
        <v>0</v>
      </c>
      <c r="CD163" s="70">
        <v>0</v>
      </c>
    </row>
    <row r="164" spans="1:82">
      <c r="A164" s="70" t="s">
        <v>1915</v>
      </c>
      <c r="B164" s="70">
        <v>162</v>
      </c>
      <c r="C164" s="70">
        <v>9</v>
      </c>
      <c r="D164" s="70">
        <v>10</v>
      </c>
      <c r="E164" s="70">
        <v>2012</v>
      </c>
      <c r="F164" s="70" t="s">
        <v>179</v>
      </c>
      <c r="G164" s="70" t="s">
        <v>1906</v>
      </c>
      <c r="H164" s="70" t="s">
        <v>1907</v>
      </c>
      <c r="I164" s="148"/>
      <c r="J164" s="71">
        <v>71.708917339596596</v>
      </c>
      <c r="K164" s="71">
        <v>14.126769632233369</v>
      </c>
      <c r="L164" s="71">
        <v>0</v>
      </c>
      <c r="M164" s="71">
        <v>315.97781185239847</v>
      </c>
      <c r="N164" s="71">
        <v>326.88155547713387</v>
      </c>
      <c r="O164" s="71">
        <v>62.574710879745865</v>
      </c>
      <c r="P164" s="71">
        <v>56.668680954958063</v>
      </c>
      <c r="Q164" s="71">
        <v>15.763772232167801</v>
      </c>
      <c r="R164" s="71">
        <v>0</v>
      </c>
      <c r="S164" s="71">
        <v>23.677350171352419</v>
      </c>
      <c r="T164" s="72"/>
      <c r="U164" s="71">
        <v>9593302</v>
      </c>
      <c r="V164" s="71">
        <v>6489</v>
      </c>
      <c r="W164" s="71">
        <v>0</v>
      </c>
      <c r="X164" s="71">
        <v>68141</v>
      </c>
      <c r="Y164" s="71">
        <v>106082</v>
      </c>
      <c r="Z164" s="71">
        <v>32728</v>
      </c>
      <c r="AA164" s="71">
        <v>11387</v>
      </c>
      <c r="AB164" s="71">
        <v>206749</v>
      </c>
      <c r="AC164" s="71">
        <v>0</v>
      </c>
      <c r="AD164" s="71">
        <v>23.677350171352419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2.7029999999999998</v>
      </c>
      <c r="BK164" s="71">
        <v>0</v>
      </c>
      <c r="BL164" s="71">
        <v>42.683</v>
      </c>
      <c r="BM164" s="71">
        <v>0</v>
      </c>
      <c r="BN164" s="72"/>
      <c r="BO164" s="71">
        <v>0</v>
      </c>
      <c r="BP164" s="71">
        <v>0</v>
      </c>
      <c r="BQ164" s="71">
        <v>1</v>
      </c>
      <c r="BR164" s="71">
        <v>0</v>
      </c>
      <c r="BS164" s="71">
        <v>4</v>
      </c>
      <c r="BT164" s="71">
        <v>0</v>
      </c>
      <c r="BU164"/>
      <c r="BV164" s="70">
        <v>38.42</v>
      </c>
      <c r="BW164" s="70">
        <v>0</v>
      </c>
      <c r="BX164" s="70">
        <v>0</v>
      </c>
      <c r="BY164" s="70">
        <v>0</v>
      </c>
      <c r="BZ164" s="70">
        <v>6.9660000000000002</v>
      </c>
      <c r="CA164" s="70">
        <v>0</v>
      </c>
      <c r="CB164" s="70">
        <v>0</v>
      </c>
      <c r="CC164" s="70">
        <v>0</v>
      </c>
      <c r="CD164" s="70">
        <v>0</v>
      </c>
    </row>
    <row r="165" spans="1:82">
      <c r="A165" s="70" t="s">
        <v>1916</v>
      </c>
      <c r="B165" s="70">
        <v>163</v>
      </c>
      <c r="C165" s="70">
        <v>10</v>
      </c>
      <c r="D165" s="70">
        <v>10</v>
      </c>
      <c r="E165" s="70">
        <v>2013</v>
      </c>
      <c r="F165" s="70" t="s">
        <v>180</v>
      </c>
      <c r="G165" s="70" t="s">
        <v>1906</v>
      </c>
      <c r="H165" s="70" t="s">
        <v>1907</v>
      </c>
      <c r="I165" s="148"/>
      <c r="J165" s="71">
        <v>70.631052542281736</v>
      </c>
      <c r="K165" s="71">
        <v>12.18191287690796</v>
      </c>
      <c r="L165" s="71">
        <v>0</v>
      </c>
      <c r="M165" s="71">
        <v>336.20651861239458</v>
      </c>
      <c r="N165" s="71">
        <v>317.16668602568848</v>
      </c>
      <c r="O165" s="71">
        <v>60.308418783464617</v>
      </c>
      <c r="P165" s="71">
        <v>55.513479241707905</v>
      </c>
      <c r="Q165" s="71">
        <v>16.061583373748</v>
      </c>
      <c r="R165" s="71">
        <v>0</v>
      </c>
      <c r="S165" s="71">
        <v>25.68647507704965</v>
      </c>
      <c r="T165" s="72"/>
      <c r="U165" s="71">
        <v>9143120</v>
      </c>
      <c r="V165" s="71">
        <v>6489</v>
      </c>
      <c r="W165" s="71">
        <v>0</v>
      </c>
      <c r="X165" s="71">
        <v>68141</v>
      </c>
      <c r="Y165" s="71">
        <v>107063</v>
      </c>
      <c r="Z165" s="71">
        <v>32951</v>
      </c>
      <c r="AA165" s="71">
        <v>11113</v>
      </c>
      <c r="AB165" s="71">
        <v>207635</v>
      </c>
      <c r="AC165" s="71">
        <v>0</v>
      </c>
      <c r="AD165" s="71">
        <v>25.68647507704965</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2.7970000000000002</v>
      </c>
      <c r="BK165" s="71">
        <v>0</v>
      </c>
      <c r="BL165" s="71">
        <v>47.521000000000001</v>
      </c>
      <c r="BM165" s="71">
        <v>0</v>
      </c>
      <c r="BN165" s="72"/>
      <c r="BO165" s="71">
        <v>0</v>
      </c>
      <c r="BP165" s="71">
        <v>0</v>
      </c>
      <c r="BQ165" s="71">
        <v>1</v>
      </c>
      <c r="BR165" s="71">
        <v>0</v>
      </c>
      <c r="BS165" s="71">
        <v>4</v>
      </c>
      <c r="BT165" s="71">
        <v>0</v>
      </c>
      <c r="BU165"/>
      <c r="BV165" s="70">
        <v>43.408000000000001</v>
      </c>
      <c r="BW165" s="70">
        <v>0</v>
      </c>
      <c r="BX165" s="70">
        <v>0</v>
      </c>
      <c r="BY165" s="70">
        <v>0</v>
      </c>
      <c r="BZ165" s="70">
        <v>6.91</v>
      </c>
      <c r="CA165" s="70">
        <v>0</v>
      </c>
      <c r="CB165" s="70">
        <v>0</v>
      </c>
      <c r="CC165" s="70">
        <v>0</v>
      </c>
      <c r="CD165" s="70">
        <v>0</v>
      </c>
    </row>
    <row r="166" spans="1:82">
      <c r="A166" s="70" t="s">
        <v>1917</v>
      </c>
      <c r="B166" s="70">
        <v>164</v>
      </c>
      <c r="C166" s="70">
        <v>11</v>
      </c>
      <c r="D166" s="70">
        <v>10</v>
      </c>
      <c r="E166" s="70">
        <v>2014</v>
      </c>
      <c r="F166" s="70" t="s">
        <v>181</v>
      </c>
      <c r="G166" s="70" t="s">
        <v>1906</v>
      </c>
      <c r="H166" s="70" t="s">
        <v>1907</v>
      </c>
      <c r="I166" s="148"/>
      <c r="J166" s="71">
        <v>63.35998487419765</v>
      </c>
      <c r="K166" s="71">
        <v>10.46492547826279</v>
      </c>
      <c r="L166" s="71">
        <v>0.44246656392005268</v>
      </c>
      <c r="M166" s="71">
        <v>301.48293944997857</v>
      </c>
      <c r="N166" s="71">
        <v>288.53311130985122</v>
      </c>
      <c r="O166" s="71">
        <v>57.347738325183649</v>
      </c>
      <c r="P166" s="71">
        <v>55.314960909600515</v>
      </c>
      <c r="Q166" s="71">
        <v>15.517896249930899</v>
      </c>
      <c r="R166" s="71">
        <v>0</v>
      </c>
      <c r="S166" s="71">
        <v>24.399458511699631</v>
      </c>
      <c r="T166" s="72"/>
      <c r="U166" s="71">
        <v>9407813</v>
      </c>
      <c r="V166" s="71">
        <v>5330</v>
      </c>
      <c r="W166" s="71">
        <v>5</v>
      </c>
      <c r="X166" s="71">
        <v>67479</v>
      </c>
      <c r="Y166" s="71">
        <v>108564</v>
      </c>
      <c r="Z166" s="71">
        <v>33001</v>
      </c>
      <c r="AA166" s="71">
        <v>11016</v>
      </c>
      <c r="AB166" s="71">
        <v>209087</v>
      </c>
      <c r="AC166" s="71">
        <v>0</v>
      </c>
      <c r="AD166" s="71">
        <v>24.399458511699631</v>
      </c>
      <c r="AE166" s="72"/>
      <c r="AF166" s="71"/>
      <c r="AG166" s="71"/>
      <c r="AH166" s="71"/>
      <c r="AI166" s="71"/>
      <c r="AJ166" s="71"/>
      <c r="AK166" s="71"/>
      <c r="AL166" s="71"/>
      <c r="AM166" s="71"/>
      <c r="AN166" s="71"/>
      <c r="AO166" s="71"/>
      <c r="AP166" s="71"/>
      <c r="AQ166" s="72"/>
      <c r="AR166" s="71">
        <v>504</v>
      </c>
      <c r="AS166" s="71">
        <v>26</v>
      </c>
      <c r="AT166" s="71">
        <v>0</v>
      </c>
      <c r="AU166" s="71">
        <v>0</v>
      </c>
      <c r="AV166" s="71">
        <v>0</v>
      </c>
      <c r="AW166" s="71">
        <v>0</v>
      </c>
      <c r="AX166" s="71"/>
      <c r="AY166" s="72"/>
      <c r="AZ166" s="71">
        <v>1904.7</v>
      </c>
      <c r="BA166" s="71">
        <v>399.4</v>
      </c>
      <c r="BB166" s="71">
        <v>0</v>
      </c>
      <c r="BC166" s="71">
        <v>0</v>
      </c>
      <c r="BD166" s="71">
        <v>0</v>
      </c>
      <c r="BE166" s="71">
        <v>0</v>
      </c>
      <c r="BF166" s="71"/>
      <c r="BG166" s="72"/>
      <c r="BH166" s="71">
        <v>0</v>
      </c>
      <c r="BI166" s="71">
        <v>0</v>
      </c>
      <c r="BJ166" s="71">
        <v>2.8759999999999999</v>
      </c>
      <c r="BK166" s="71">
        <v>0</v>
      </c>
      <c r="BL166" s="71">
        <v>48.225999999999999</v>
      </c>
      <c r="BM166" s="71">
        <v>0</v>
      </c>
      <c r="BN166" s="72"/>
      <c r="BO166" s="71">
        <v>0</v>
      </c>
      <c r="BP166" s="71">
        <v>0</v>
      </c>
      <c r="BQ166" s="71">
        <v>1</v>
      </c>
      <c r="BR166" s="71">
        <v>0</v>
      </c>
      <c r="BS166" s="71">
        <v>4</v>
      </c>
      <c r="BT166" s="71">
        <v>0</v>
      </c>
      <c r="BU166"/>
      <c r="BV166" s="70">
        <v>44.131</v>
      </c>
      <c r="BW166" s="70">
        <v>0</v>
      </c>
      <c r="BX166" s="70">
        <v>0</v>
      </c>
      <c r="BY166" s="70">
        <v>0</v>
      </c>
      <c r="BZ166" s="70">
        <v>6.9710000000000001</v>
      </c>
      <c r="CA166" s="70">
        <v>0</v>
      </c>
      <c r="CB166" s="70">
        <v>0</v>
      </c>
      <c r="CC166" s="70">
        <v>0</v>
      </c>
      <c r="CD166" s="70">
        <v>0</v>
      </c>
    </row>
    <row r="167" spans="1:82">
      <c r="A167" s="70" t="s">
        <v>1918</v>
      </c>
      <c r="B167" s="70">
        <v>165</v>
      </c>
      <c r="C167" s="70">
        <v>12</v>
      </c>
      <c r="D167" s="70">
        <v>10</v>
      </c>
      <c r="E167" s="70">
        <v>2015</v>
      </c>
      <c r="F167" s="70" t="s">
        <v>182</v>
      </c>
      <c r="G167" s="70" t="s">
        <v>1906</v>
      </c>
      <c r="H167" s="70" t="s">
        <v>1907</v>
      </c>
      <c r="I167" s="148"/>
      <c r="J167" s="71">
        <v>69.166431271728328</v>
      </c>
      <c r="K167" s="71">
        <v>11.12959086119983</v>
      </c>
      <c r="L167" s="71">
        <v>0.55152283031423444</v>
      </c>
      <c r="M167" s="71">
        <v>320.75958056540333</v>
      </c>
      <c r="N167" s="71">
        <v>293.30536316663432</v>
      </c>
      <c r="O167" s="71">
        <v>56.81658012338351</v>
      </c>
      <c r="P167" s="71">
        <v>55.182777594044431</v>
      </c>
      <c r="Q167" s="71">
        <v>15.3496967946796</v>
      </c>
      <c r="R167" s="71">
        <v>0</v>
      </c>
      <c r="S167" s="71">
        <v>26.243323711550911</v>
      </c>
      <c r="T167" s="72"/>
      <c r="U167" s="71">
        <v>9316686</v>
      </c>
      <c r="V167" s="71">
        <v>5330</v>
      </c>
      <c r="W167" s="71">
        <v>5</v>
      </c>
      <c r="X167" s="71">
        <v>67479</v>
      </c>
      <c r="Y167" s="71">
        <v>110853</v>
      </c>
      <c r="Z167" s="71">
        <v>33010</v>
      </c>
      <c r="AA167" s="71">
        <v>10981</v>
      </c>
      <c r="AB167" s="71">
        <v>211271</v>
      </c>
      <c r="AC167" s="71">
        <v>0</v>
      </c>
      <c r="AD167" s="71">
        <v>26.243323711550911</v>
      </c>
      <c r="AE167" s="72"/>
      <c r="AF167" s="71">
        <v>93688332.293132991</v>
      </c>
      <c r="AG167" s="71">
        <v>9224977.3851632066</v>
      </c>
      <c r="AH167" s="71">
        <v>112405.66507670539</v>
      </c>
      <c r="AI167" s="71">
        <v>394819718.53129548</v>
      </c>
      <c r="AJ167" s="71">
        <v>432674738.69879901</v>
      </c>
      <c r="AK167" s="71">
        <v>0</v>
      </c>
      <c r="AL167" s="71">
        <v>0</v>
      </c>
      <c r="AM167" s="71">
        <v>28953804.301487438</v>
      </c>
      <c r="AN167" s="71">
        <v>0</v>
      </c>
      <c r="AO167" s="71">
        <v>0</v>
      </c>
      <c r="AP167" s="71">
        <v>959473976.87495482</v>
      </c>
      <c r="AQ167" s="72"/>
      <c r="AR167" s="71">
        <v>554</v>
      </c>
      <c r="AS167" s="71">
        <v>37</v>
      </c>
      <c r="AT167" s="71">
        <v>0</v>
      </c>
      <c r="AU167" s="71">
        <v>0</v>
      </c>
      <c r="AV167" s="71">
        <v>0</v>
      </c>
      <c r="AW167" s="71">
        <v>0</v>
      </c>
      <c r="AX167" s="71"/>
      <c r="AY167" s="72"/>
      <c r="AZ167" s="71">
        <v>2112.4</v>
      </c>
      <c r="BA167" s="71">
        <v>538.70000000000005</v>
      </c>
      <c r="BB167" s="71">
        <v>0</v>
      </c>
      <c r="BC167" s="71">
        <v>0</v>
      </c>
      <c r="BD167" s="71">
        <v>0</v>
      </c>
      <c r="BE167" s="71">
        <v>0</v>
      </c>
      <c r="BF167" s="71"/>
      <c r="BG167" s="72"/>
      <c r="BH167" s="71">
        <v>0</v>
      </c>
      <c r="BI167" s="71">
        <v>0</v>
      </c>
      <c r="BJ167" s="71">
        <v>2.9329999999999998</v>
      </c>
      <c r="BK167" s="71">
        <v>0</v>
      </c>
      <c r="BL167" s="71">
        <v>45.222000000000001</v>
      </c>
      <c r="BM167" s="71">
        <v>0</v>
      </c>
      <c r="BN167" s="72"/>
      <c r="BO167" s="71">
        <v>0</v>
      </c>
      <c r="BP167" s="71">
        <v>0</v>
      </c>
      <c r="BQ167" s="71">
        <v>1</v>
      </c>
      <c r="BR167" s="71">
        <v>0</v>
      </c>
      <c r="BS167" s="71">
        <v>4</v>
      </c>
      <c r="BT167" s="71">
        <v>0</v>
      </c>
      <c r="BU167"/>
      <c r="BV167" s="70">
        <v>42.088999999999999</v>
      </c>
      <c r="BW167" s="70">
        <v>0</v>
      </c>
      <c r="BX167" s="70">
        <v>0</v>
      </c>
      <c r="BY167" s="70">
        <v>3.0289999999999999</v>
      </c>
      <c r="BZ167" s="70">
        <v>3.0369999999999999</v>
      </c>
      <c r="CA167" s="70">
        <v>0</v>
      </c>
      <c r="CB167" s="70">
        <v>0</v>
      </c>
      <c r="CC167" s="70">
        <v>0</v>
      </c>
      <c r="CD167" s="70">
        <v>0</v>
      </c>
    </row>
    <row r="168" spans="1:82">
      <c r="A168" s="70" t="s">
        <v>1919</v>
      </c>
      <c r="B168" s="70">
        <v>166</v>
      </c>
      <c r="C168" s="70">
        <v>13</v>
      </c>
      <c r="D168" s="70">
        <v>10</v>
      </c>
      <c r="E168" s="70">
        <v>2016</v>
      </c>
      <c r="F168" s="70" t="s">
        <v>155</v>
      </c>
      <c r="G168" s="70" t="s">
        <v>1906</v>
      </c>
      <c r="H168" s="70" t="s">
        <v>1907</v>
      </c>
      <c r="I168" s="148"/>
      <c r="J168" s="71">
        <v>57.424964080170774</v>
      </c>
      <c r="K168" s="71">
        <v>11.463348842232023</v>
      </c>
      <c r="L168" s="71">
        <v>0.62324460950417748</v>
      </c>
      <c r="M168" s="71">
        <v>247.06757512164941</v>
      </c>
      <c r="N168" s="71">
        <v>282.79090957947875</v>
      </c>
      <c r="O168" s="71">
        <v>56.362969600363463</v>
      </c>
      <c r="P168" s="71">
        <v>53.941530911942095</v>
      </c>
      <c r="Q168" s="71">
        <v>15.052603351475394</v>
      </c>
      <c r="R168" s="71">
        <v>0</v>
      </c>
      <c r="S168" s="71">
        <v>32.280690837760353</v>
      </c>
      <c r="T168" s="72"/>
      <c r="U168" s="71">
        <v>9044680</v>
      </c>
      <c r="V168" s="71">
        <v>5330</v>
      </c>
      <c r="W168" s="71">
        <v>5</v>
      </c>
      <c r="X168" s="71">
        <v>67479</v>
      </c>
      <c r="Y168" s="71">
        <v>112677</v>
      </c>
      <c r="Z168" s="71">
        <v>33149</v>
      </c>
      <c r="AA168" s="71">
        <v>11102</v>
      </c>
      <c r="AB168" s="71">
        <v>213113</v>
      </c>
      <c r="AC168" s="71">
        <v>0</v>
      </c>
      <c r="AD168" s="71">
        <v>32.280690837760353</v>
      </c>
      <c r="AE168" s="72"/>
      <c r="AF168" s="71">
        <v>82628298.834381074</v>
      </c>
      <c r="AG168" s="71">
        <v>9068397.4459470809</v>
      </c>
      <c r="AH168" s="71">
        <v>96670.658971211771</v>
      </c>
      <c r="AI168" s="71">
        <v>381737175.83544862</v>
      </c>
      <c r="AJ168" s="71">
        <v>396866611.37520021</v>
      </c>
      <c r="AK168" s="71">
        <v>0</v>
      </c>
      <c r="AL168" s="71">
        <v>0</v>
      </c>
      <c r="AM168" s="71">
        <v>29228933.059455361</v>
      </c>
      <c r="AN168" s="71">
        <v>0</v>
      </c>
      <c r="AO168" s="71">
        <v>0</v>
      </c>
      <c r="AP168" s="71">
        <v>899626087.20940351</v>
      </c>
      <c r="AQ168" s="72"/>
      <c r="AR168" s="71">
        <v>606</v>
      </c>
      <c r="AS168" s="71">
        <v>45</v>
      </c>
      <c r="AT168" s="71">
        <v>0</v>
      </c>
      <c r="AU168" s="71">
        <v>0</v>
      </c>
      <c r="AV168" s="71">
        <v>0</v>
      </c>
      <c r="AW168" s="71">
        <v>0</v>
      </c>
      <c r="AX168" s="71"/>
      <c r="AY168" s="72"/>
      <c r="AZ168" s="71">
        <v>2349.9</v>
      </c>
      <c r="BA168" s="71">
        <v>627.4</v>
      </c>
      <c r="BB168" s="71">
        <v>0</v>
      </c>
      <c r="BC168" s="71">
        <v>0</v>
      </c>
      <c r="BD168" s="71">
        <v>0</v>
      </c>
      <c r="BE168" s="71">
        <v>0</v>
      </c>
      <c r="BF168" s="71"/>
      <c r="BG168" s="72"/>
      <c r="BH168" s="71">
        <v>0</v>
      </c>
      <c r="BI168" s="71">
        <v>0</v>
      </c>
      <c r="BJ168" s="71">
        <v>0</v>
      </c>
      <c r="BK168" s="71">
        <v>0</v>
      </c>
      <c r="BL168" s="71">
        <v>40.525999999999996</v>
      </c>
      <c r="BM168" s="71">
        <v>0</v>
      </c>
      <c r="BN168" s="72"/>
      <c r="BO168" s="71">
        <v>0</v>
      </c>
      <c r="BP168" s="71">
        <v>0</v>
      </c>
      <c r="BQ168" s="71">
        <v>0</v>
      </c>
      <c r="BR168" s="71">
        <v>0</v>
      </c>
      <c r="BS168" s="71">
        <v>4</v>
      </c>
      <c r="BT168" s="71">
        <v>0</v>
      </c>
      <c r="BU168"/>
      <c r="BV168" s="70">
        <v>40.526000000000003</v>
      </c>
      <c r="BW168" s="70">
        <v>0</v>
      </c>
      <c r="BX168" s="70">
        <v>0</v>
      </c>
      <c r="BY168" s="70">
        <v>0</v>
      </c>
      <c r="BZ168" s="70">
        <v>0</v>
      </c>
      <c r="CA168" s="70">
        <v>0</v>
      </c>
      <c r="CB168" s="70">
        <v>0</v>
      </c>
      <c r="CC168" s="70">
        <v>0</v>
      </c>
      <c r="CD168" s="70">
        <v>0</v>
      </c>
    </row>
    <row r="169" spans="1:82">
      <c r="A169" s="70" t="s">
        <v>1920</v>
      </c>
      <c r="B169" s="70">
        <v>167</v>
      </c>
      <c r="C169" s="70">
        <v>14</v>
      </c>
      <c r="D169" s="70">
        <v>10</v>
      </c>
      <c r="E169" s="70">
        <v>2017</v>
      </c>
      <c r="F169" s="70" t="s">
        <v>156</v>
      </c>
      <c r="G169" s="70" t="s">
        <v>1906</v>
      </c>
      <c r="H169" s="70" t="s">
        <v>1907</v>
      </c>
      <c r="I169" s="148"/>
      <c r="J169" s="71">
        <v>49.323024044303445</v>
      </c>
      <c r="K169" s="71">
        <v>11.727207138764227</v>
      </c>
      <c r="L169" s="71">
        <v>0.51330313006583472</v>
      </c>
      <c r="M169" s="71">
        <v>247.87123070944497</v>
      </c>
      <c r="N169" s="71">
        <v>292.42396114100546</v>
      </c>
      <c r="O169" s="71">
        <v>55.32116430459336</v>
      </c>
      <c r="P169" s="71">
        <v>53.271530406179053</v>
      </c>
      <c r="Q169" s="71">
        <v>14.6607739964437</v>
      </c>
      <c r="R169" s="71">
        <v>0</v>
      </c>
      <c r="S169" s="71">
        <v>33.793775773681865</v>
      </c>
      <c r="T169" s="72"/>
      <c r="U169" s="71">
        <v>8391592</v>
      </c>
      <c r="V169" s="71">
        <v>5330</v>
      </c>
      <c r="W169" s="71">
        <v>5</v>
      </c>
      <c r="X169" s="71">
        <v>67479</v>
      </c>
      <c r="Y169" s="71">
        <v>114209</v>
      </c>
      <c r="Z169" s="71">
        <v>33076</v>
      </c>
      <c r="AA169" s="71">
        <v>11034</v>
      </c>
      <c r="AB169" s="71">
        <v>214644</v>
      </c>
      <c r="AC169" s="71">
        <v>0</v>
      </c>
      <c r="AD169" s="71">
        <v>33.793775773681872</v>
      </c>
      <c r="AE169" s="72"/>
      <c r="AF169" s="71">
        <v>72929503.837064072</v>
      </c>
      <c r="AG169" s="71">
        <v>9483983.3175216746</v>
      </c>
      <c r="AH169" s="71">
        <v>108184.8883730473</v>
      </c>
      <c r="AI169" s="71">
        <v>399528944.15434009</v>
      </c>
      <c r="AJ169" s="71">
        <v>433672810.49998641</v>
      </c>
      <c r="AK169" s="71">
        <v>0</v>
      </c>
      <c r="AL169" s="71">
        <v>0</v>
      </c>
      <c r="AM169" s="71">
        <v>29484977.0576628</v>
      </c>
      <c r="AN169" s="71">
        <v>0</v>
      </c>
      <c r="AO169" s="71">
        <v>0</v>
      </c>
      <c r="AP169" s="71">
        <v>945208403.75494814</v>
      </c>
      <c r="AQ169" s="72"/>
      <c r="AR169" s="71">
        <v>636</v>
      </c>
      <c r="AS169" s="71">
        <v>50</v>
      </c>
      <c r="AT169" s="71">
        <v>0</v>
      </c>
      <c r="AU169" s="71">
        <v>0</v>
      </c>
      <c r="AV169" s="71">
        <v>0</v>
      </c>
      <c r="AW169" s="71">
        <v>0</v>
      </c>
      <c r="AX169" s="71"/>
      <c r="AY169" s="72"/>
      <c r="AZ169" s="71">
        <v>2473.1</v>
      </c>
      <c r="BA169" s="71">
        <v>707.09999999999991</v>
      </c>
      <c r="BB169" s="71">
        <v>0</v>
      </c>
      <c r="BC169" s="71">
        <v>0</v>
      </c>
      <c r="BD169" s="71">
        <v>0</v>
      </c>
      <c r="BE169" s="71">
        <v>0</v>
      </c>
      <c r="BF169" s="71"/>
      <c r="BG169" s="72"/>
      <c r="BH169" s="71">
        <v>0</v>
      </c>
      <c r="BI169" s="71">
        <v>0</v>
      </c>
      <c r="BJ169" s="71">
        <v>0</v>
      </c>
      <c r="BK169" s="71">
        <v>0</v>
      </c>
      <c r="BL169" s="71">
        <v>44.098999999999997</v>
      </c>
      <c r="BM169" s="71">
        <v>0</v>
      </c>
      <c r="BN169" s="72"/>
      <c r="BO169" s="71">
        <v>0</v>
      </c>
      <c r="BP169" s="71">
        <v>0</v>
      </c>
      <c r="BQ169" s="71">
        <v>0</v>
      </c>
      <c r="BR169" s="71">
        <v>0</v>
      </c>
      <c r="BS169" s="71">
        <v>4</v>
      </c>
      <c r="BT169" s="71">
        <v>0</v>
      </c>
      <c r="BU169"/>
      <c r="BV169" s="70">
        <v>37.926000000000002</v>
      </c>
      <c r="BW169" s="70">
        <v>0</v>
      </c>
      <c r="BX169" s="70">
        <v>0</v>
      </c>
      <c r="BY169" s="70">
        <v>3.0169999999999999</v>
      </c>
      <c r="BZ169" s="70">
        <v>3.1560000000000001</v>
      </c>
      <c r="CA169" s="70">
        <v>0</v>
      </c>
      <c r="CB169" s="70">
        <v>0</v>
      </c>
      <c r="CC169" s="70">
        <v>0</v>
      </c>
      <c r="CD169" s="70">
        <v>0</v>
      </c>
    </row>
    <row r="170" spans="1:82">
      <c r="A170" s="70" t="s">
        <v>1921</v>
      </c>
      <c r="B170" s="70">
        <v>168</v>
      </c>
      <c r="C170" s="70">
        <v>15</v>
      </c>
      <c r="D170" s="70">
        <v>10</v>
      </c>
      <c r="E170" s="70">
        <v>2018</v>
      </c>
      <c r="F170" s="70" t="s">
        <v>183</v>
      </c>
      <c r="G170" s="70" t="s">
        <v>1906</v>
      </c>
      <c r="H170" s="70" t="s">
        <v>1907</v>
      </c>
      <c r="I170" s="148"/>
      <c r="J170" s="71">
        <v>48.845825705954091</v>
      </c>
      <c r="K170" s="71">
        <v>11.025008848111215</v>
      </c>
      <c r="L170" s="71">
        <v>0.47969719431641611</v>
      </c>
      <c r="M170" s="71">
        <v>245.98121651490467</v>
      </c>
      <c r="N170" s="71">
        <v>282.43786650586293</v>
      </c>
      <c r="O170" s="71">
        <v>54.312981708822932</v>
      </c>
      <c r="P170" s="71">
        <v>52.898989158708048</v>
      </c>
      <c r="Q170" s="71">
        <v>13.6881050617881</v>
      </c>
      <c r="R170" s="71">
        <v>0</v>
      </c>
      <c r="S170" s="71">
        <v>34.176426798709088</v>
      </c>
      <c r="T170" s="72"/>
      <c r="U170" s="71">
        <v>8396107</v>
      </c>
      <c r="V170" s="71">
        <v>5330</v>
      </c>
      <c r="W170" s="71">
        <v>5</v>
      </c>
      <c r="X170" s="71">
        <v>67479</v>
      </c>
      <c r="Y170" s="71">
        <v>115944</v>
      </c>
      <c r="Z170" s="71">
        <v>33095</v>
      </c>
      <c r="AA170" s="71">
        <v>11067</v>
      </c>
      <c r="AB170" s="71">
        <v>215966</v>
      </c>
      <c r="AC170" s="71">
        <v>0</v>
      </c>
      <c r="AD170" s="71">
        <v>34.176426798709088</v>
      </c>
      <c r="AE170" s="72"/>
      <c r="AF170" s="71">
        <v>70971878.408040047</v>
      </c>
      <c r="AG170" s="71">
        <v>8411611.3408615645</v>
      </c>
      <c r="AH170" s="71">
        <v>103047.9684932705</v>
      </c>
      <c r="AI170" s="71">
        <v>382591418.22422051</v>
      </c>
      <c r="AJ170" s="71">
        <v>410763078.25330877</v>
      </c>
      <c r="AK170" s="71">
        <v>0</v>
      </c>
      <c r="AL170" s="71">
        <v>0</v>
      </c>
      <c r="AM170" s="71">
        <v>29727959.775951959</v>
      </c>
      <c r="AN170" s="71">
        <v>0</v>
      </c>
      <c r="AO170" s="71">
        <v>0</v>
      </c>
      <c r="AP170" s="71">
        <v>902568993.9708761</v>
      </c>
      <c r="AQ170" s="72"/>
      <c r="AR170" s="71">
        <v>668</v>
      </c>
      <c r="AS170" s="71">
        <v>56</v>
      </c>
      <c r="AT170" s="71">
        <v>0</v>
      </c>
      <c r="AU170" s="71">
        <v>0</v>
      </c>
      <c r="AV170" s="71">
        <v>0</v>
      </c>
      <c r="AW170" s="71">
        <v>0</v>
      </c>
      <c r="AX170" s="71"/>
      <c r="AY170" s="72"/>
      <c r="AZ170" s="71">
        <v>2606.8000000000011</v>
      </c>
      <c r="BA170" s="71">
        <v>774</v>
      </c>
      <c r="BB170" s="71">
        <v>0</v>
      </c>
      <c r="BC170" s="71">
        <v>0</v>
      </c>
      <c r="BD170" s="71">
        <v>0</v>
      </c>
      <c r="BE170" s="71">
        <v>0</v>
      </c>
      <c r="BF170" s="71"/>
      <c r="BG170" s="72"/>
      <c r="BH170" s="71">
        <v>0</v>
      </c>
      <c r="BI170" s="71">
        <v>0</v>
      </c>
      <c r="BJ170" s="71">
        <v>0</v>
      </c>
      <c r="BK170" s="71">
        <v>0</v>
      </c>
      <c r="BL170" s="71">
        <v>43.728000000000002</v>
      </c>
      <c r="BM170" s="71">
        <v>0</v>
      </c>
      <c r="BN170" s="72"/>
      <c r="BO170" s="71">
        <v>0</v>
      </c>
      <c r="BP170" s="71">
        <v>0</v>
      </c>
      <c r="BQ170" s="71">
        <v>0</v>
      </c>
      <c r="BR170" s="71">
        <v>0</v>
      </c>
      <c r="BS170" s="71">
        <v>4</v>
      </c>
      <c r="BT170" s="71">
        <v>0</v>
      </c>
      <c r="BU170"/>
      <c r="BV170" s="70">
        <v>37.357999999999997</v>
      </c>
      <c r="BW170" s="70">
        <v>0</v>
      </c>
      <c r="BX170" s="70">
        <v>0</v>
      </c>
      <c r="BY170" s="70">
        <v>3.0840000000000001</v>
      </c>
      <c r="BZ170" s="70">
        <v>3.286</v>
      </c>
      <c r="CA170" s="70">
        <v>0</v>
      </c>
      <c r="CB170" s="70">
        <v>0</v>
      </c>
      <c r="CC170" s="70">
        <v>0</v>
      </c>
      <c r="CD170" s="70">
        <v>0</v>
      </c>
    </row>
    <row r="171" spans="1:82">
      <c r="A171" s="70" t="s">
        <v>1922</v>
      </c>
      <c r="B171" s="70">
        <v>169</v>
      </c>
      <c r="C171" s="70">
        <v>16</v>
      </c>
      <c r="D171" s="70">
        <v>10</v>
      </c>
      <c r="E171" s="70">
        <v>2019</v>
      </c>
      <c r="F171" s="70" t="s">
        <v>158</v>
      </c>
      <c r="G171" s="70" t="s">
        <v>1906</v>
      </c>
      <c r="H171" s="70" t="s">
        <v>1907</v>
      </c>
      <c r="I171" s="148"/>
      <c r="J171" s="71">
        <v>45.070733202754312</v>
      </c>
      <c r="K171" s="71">
        <v>9.9838227882269468</v>
      </c>
      <c r="L171" s="71">
        <v>0.48638298407827163</v>
      </c>
      <c r="M171" s="71">
        <v>237.997792085535</v>
      </c>
      <c r="N171" s="71">
        <v>267.46805721812393</v>
      </c>
      <c r="O171" s="71">
        <v>52.508755840304467</v>
      </c>
      <c r="P171" s="71">
        <v>51.756829400176201</v>
      </c>
      <c r="Q171" s="71">
        <v>13.400127333095799</v>
      </c>
      <c r="R171" s="71">
        <v>0</v>
      </c>
      <c r="S171" s="71">
        <v>36.066494563605929</v>
      </c>
      <c r="T171" s="72"/>
      <c r="U171" s="71">
        <v>8100757</v>
      </c>
      <c r="V171" s="71">
        <v>5330</v>
      </c>
      <c r="W171" s="71">
        <v>5</v>
      </c>
      <c r="X171" s="71">
        <v>67479</v>
      </c>
      <c r="Y171" s="71">
        <v>117228</v>
      </c>
      <c r="Z171" s="71">
        <v>32874</v>
      </c>
      <c r="AA171" s="71">
        <v>10747</v>
      </c>
      <c r="AB171" s="71">
        <v>217146</v>
      </c>
      <c r="AC171" s="71">
        <v>0</v>
      </c>
      <c r="AD171" s="71">
        <v>36.066494563605929</v>
      </c>
      <c r="AE171" s="72"/>
      <c r="AF171" s="71">
        <v>68893263.543222278</v>
      </c>
      <c r="AG171" s="71">
        <v>8113273.7767536864</v>
      </c>
      <c r="AH171" s="71">
        <v>109537.4763466133</v>
      </c>
      <c r="AI171" s="71">
        <v>386292740.69252813</v>
      </c>
      <c r="AJ171" s="71">
        <v>403490032.15721083</v>
      </c>
      <c r="AK171" s="71">
        <v>0</v>
      </c>
      <c r="AL171" s="71">
        <v>0</v>
      </c>
      <c r="AM171" s="71">
        <v>29573650.525787201</v>
      </c>
      <c r="AN171" s="71">
        <v>0</v>
      </c>
      <c r="AO171" s="71">
        <v>0</v>
      </c>
      <c r="AP171" s="71">
        <v>896472498.17184877</v>
      </c>
      <c r="AQ171" s="72"/>
      <c r="AR171" s="71">
        <v>692</v>
      </c>
      <c r="AS171" s="71">
        <v>60</v>
      </c>
      <c r="AT171" s="71">
        <v>0</v>
      </c>
      <c r="AU171" s="71">
        <v>0</v>
      </c>
      <c r="AV171" s="71">
        <v>0</v>
      </c>
      <c r="AW171" s="71">
        <v>0</v>
      </c>
      <c r="AX171" s="71"/>
      <c r="AY171" s="72"/>
      <c r="AZ171" s="71">
        <v>2716.599999999999</v>
      </c>
      <c r="BA171" s="71">
        <v>829.50000000000023</v>
      </c>
      <c r="BB171" s="71">
        <v>0</v>
      </c>
      <c r="BC171" s="71">
        <v>0</v>
      </c>
      <c r="BD171" s="71">
        <v>0</v>
      </c>
      <c r="BE171" s="71">
        <v>0</v>
      </c>
      <c r="BF171" s="71"/>
      <c r="BG171" s="72"/>
      <c r="BH171" s="71">
        <v>0</v>
      </c>
      <c r="BI171" s="71">
        <v>0</v>
      </c>
      <c r="BJ171" s="71">
        <v>0</v>
      </c>
      <c r="BK171" s="71">
        <v>0</v>
      </c>
      <c r="BL171" s="71">
        <v>44.243000000000002</v>
      </c>
      <c r="BM171" s="71">
        <v>0</v>
      </c>
      <c r="BN171" s="72"/>
      <c r="BO171" s="71">
        <v>0</v>
      </c>
      <c r="BP171" s="71">
        <v>0</v>
      </c>
      <c r="BQ171" s="71">
        <v>0</v>
      </c>
      <c r="BR171" s="71">
        <v>0</v>
      </c>
      <c r="BS171" s="71">
        <v>4</v>
      </c>
      <c r="BT171" s="71">
        <v>0</v>
      </c>
      <c r="BU171"/>
      <c r="BV171" s="70">
        <v>37.81</v>
      </c>
      <c r="BW171" s="70">
        <v>0</v>
      </c>
      <c r="BX171" s="70">
        <v>0</v>
      </c>
      <c r="BY171" s="70">
        <v>3.1469999999999998</v>
      </c>
      <c r="BZ171" s="70">
        <v>3.286</v>
      </c>
      <c r="CA171" s="70">
        <v>0</v>
      </c>
      <c r="CB171" s="70">
        <v>0</v>
      </c>
      <c r="CC171" s="70">
        <v>0</v>
      </c>
      <c r="CD171" s="70">
        <v>0</v>
      </c>
    </row>
    <row r="172" spans="1:82">
      <c r="A172" s="70" t="s">
        <v>1923</v>
      </c>
      <c r="B172" s="70">
        <v>170</v>
      </c>
      <c r="C172" s="70">
        <v>17</v>
      </c>
      <c r="D172" s="70">
        <v>10</v>
      </c>
      <c r="E172" s="70">
        <v>2020</v>
      </c>
      <c r="F172" s="70" t="s">
        <v>159</v>
      </c>
      <c r="G172" s="70" t="s">
        <v>1906</v>
      </c>
      <c r="H172" s="70" t="s">
        <v>1907</v>
      </c>
      <c r="I172" s="148"/>
      <c r="J172" s="71">
        <v>43.488352873207177</v>
      </c>
      <c r="K172" s="71">
        <v>10.279839433566131</v>
      </c>
      <c r="L172" s="71">
        <v>0.71313550959172978</v>
      </c>
      <c r="M172" s="71">
        <v>206.07987290882591</v>
      </c>
      <c r="N172" s="71">
        <v>268.63568143947845</v>
      </c>
      <c r="O172" s="71">
        <v>45.905733929442874</v>
      </c>
      <c r="P172" s="71">
        <v>48.467674417952132</v>
      </c>
      <c r="Q172" s="71">
        <v>12.767060241185099</v>
      </c>
      <c r="R172" s="71">
        <v>0</v>
      </c>
      <c r="S172" s="71">
        <v>31.99462352358459</v>
      </c>
      <c r="T172" s="72"/>
      <c r="U172" s="71">
        <v>8584652</v>
      </c>
      <c r="V172" s="71">
        <v>5440</v>
      </c>
      <c r="W172" s="71">
        <v>9</v>
      </c>
      <c r="X172" s="71">
        <v>66950</v>
      </c>
      <c r="Y172" s="71">
        <v>117153</v>
      </c>
      <c r="Z172" s="71">
        <v>32803</v>
      </c>
      <c r="AA172" s="71">
        <v>10697</v>
      </c>
      <c r="AB172" s="71">
        <v>216535</v>
      </c>
      <c r="AC172" s="71">
        <v>0</v>
      </c>
      <c r="AD172" s="71">
        <v>31.99462352358459</v>
      </c>
      <c r="AE172" s="72"/>
      <c r="AF172" s="71">
        <v>68393042.355779752</v>
      </c>
      <c r="AG172" s="71">
        <v>7864747.1675171144</v>
      </c>
      <c r="AH172" s="71">
        <v>166823.29148625256</v>
      </c>
      <c r="AI172" s="71">
        <v>339677277.87070459</v>
      </c>
      <c r="AJ172" s="71">
        <v>415940262.15684611</v>
      </c>
      <c r="AK172" s="71"/>
      <c r="AL172" s="71"/>
      <c r="AM172" s="71">
        <v>28260223.254026923</v>
      </c>
      <c r="AN172" s="71"/>
      <c r="AO172" s="71"/>
      <c r="AP172" s="71">
        <v>860302376.09636068</v>
      </c>
      <c r="AQ172" s="72"/>
      <c r="AR172" s="71">
        <v>734</v>
      </c>
      <c r="AS172" s="71">
        <v>61</v>
      </c>
      <c r="AT172" s="71">
        <v>0</v>
      </c>
      <c r="AU172" s="71">
        <v>0</v>
      </c>
      <c r="AV172" s="71">
        <v>0</v>
      </c>
      <c r="AW172" s="71">
        <v>0</v>
      </c>
      <c r="AX172" s="71"/>
      <c r="AY172" s="72"/>
      <c r="AZ172" s="71">
        <v>2896.3000000000011</v>
      </c>
      <c r="BA172" s="71">
        <v>839.80000000000007</v>
      </c>
      <c r="BB172" s="71">
        <v>0</v>
      </c>
      <c r="BC172" s="71">
        <v>0</v>
      </c>
      <c r="BD172" s="71">
        <v>0</v>
      </c>
      <c r="BE172" s="71">
        <v>0</v>
      </c>
      <c r="BF172" s="71"/>
      <c r="BG172" s="72"/>
      <c r="BH172" s="71">
        <v>0</v>
      </c>
      <c r="BI172" s="71">
        <v>0</v>
      </c>
      <c r="BJ172" s="71">
        <v>0</v>
      </c>
      <c r="BK172" s="71">
        <v>0</v>
      </c>
      <c r="BL172" s="71">
        <v>43.579000000000001</v>
      </c>
      <c r="BM172" s="71">
        <v>0</v>
      </c>
      <c r="BN172" s="72"/>
      <c r="BO172" s="71">
        <v>0</v>
      </c>
      <c r="BP172" s="71">
        <v>0</v>
      </c>
      <c r="BQ172" s="71">
        <v>0</v>
      </c>
      <c r="BR172" s="71">
        <v>0</v>
      </c>
      <c r="BS172" s="71">
        <v>4</v>
      </c>
      <c r="BT172" s="71">
        <v>0</v>
      </c>
      <c r="BU172"/>
      <c r="BV172" s="70">
        <v>37.146000000000001</v>
      </c>
      <c r="BW172" s="70">
        <v>0</v>
      </c>
      <c r="BX172" s="70">
        <v>0</v>
      </c>
      <c r="BY172" s="70">
        <v>3.1469999999999998</v>
      </c>
      <c r="BZ172" s="70">
        <v>3.286</v>
      </c>
      <c r="CA172" s="70">
        <v>0</v>
      </c>
      <c r="CB172" s="70">
        <v>0</v>
      </c>
      <c r="CC172" s="70">
        <v>0</v>
      </c>
      <c r="CD172" s="70">
        <v>0</v>
      </c>
    </row>
    <row r="173" spans="1:82">
      <c r="A173" s="70" t="s">
        <v>1924</v>
      </c>
      <c r="B173" s="70">
        <v>170</v>
      </c>
      <c r="C173" s="70">
        <v>18</v>
      </c>
      <c r="D173" s="70">
        <v>10</v>
      </c>
      <c r="E173" s="70">
        <v>2021</v>
      </c>
      <c r="F173" s="70" t="s">
        <v>160</v>
      </c>
      <c r="G173" s="70" t="s">
        <v>1906</v>
      </c>
      <c r="H173" s="70" t="s">
        <v>1907</v>
      </c>
      <c r="I173" s="148"/>
      <c r="J173" s="71">
        <v>42.876140011592369</v>
      </c>
      <c r="K173" s="71">
        <v>11.773974206729438</v>
      </c>
      <c r="L173" s="71">
        <v>0.76652186365632313</v>
      </c>
      <c r="M173" s="71">
        <v>225.40440239693027</v>
      </c>
      <c r="N173" s="71">
        <v>270.63523214279206</v>
      </c>
      <c r="O173" s="71">
        <v>44.552467172377902</v>
      </c>
      <c r="P173" s="71">
        <v>49.170425979026923</v>
      </c>
      <c r="Q173" s="71">
        <v>12.584932289765501</v>
      </c>
      <c r="R173" s="71">
        <v>0</v>
      </c>
      <c r="S173" s="71">
        <v>30.463629840238731</v>
      </c>
      <c r="T173" s="72"/>
      <c r="U173" s="71">
        <v>8349689</v>
      </c>
      <c r="V173" s="71">
        <v>5440</v>
      </c>
      <c r="W173" s="71">
        <v>9</v>
      </c>
      <c r="X173" s="71">
        <v>66950</v>
      </c>
      <c r="Y173" s="71">
        <v>117089</v>
      </c>
      <c r="Z173" s="71">
        <v>32780</v>
      </c>
      <c r="AA173" s="71">
        <v>10582</v>
      </c>
      <c r="AB173" s="71">
        <v>215543</v>
      </c>
      <c r="AC173" s="71">
        <v>0</v>
      </c>
      <c r="AD173" s="71">
        <v>30.463629840238731</v>
      </c>
      <c r="AE173" s="72"/>
      <c r="AF173" s="71">
        <v>66331456.431064494</v>
      </c>
      <c r="AG173" s="71">
        <v>9027069.8800680991</v>
      </c>
      <c r="AH173" s="71">
        <v>170611.73457940697</v>
      </c>
      <c r="AI173" s="71">
        <v>367223482.79668319</v>
      </c>
      <c r="AJ173" s="71">
        <v>400668688.35306382</v>
      </c>
      <c r="AK173" s="71">
        <v>0</v>
      </c>
      <c r="AL173" s="71">
        <v>0</v>
      </c>
      <c r="AM173" s="71">
        <v>28293012.169757266</v>
      </c>
      <c r="AN173" s="71">
        <v>0</v>
      </c>
      <c r="AO173" s="71">
        <v>0</v>
      </c>
      <c r="AP173" s="71">
        <v>871714321.36521626</v>
      </c>
      <c r="AQ173" s="72"/>
      <c r="AR173" s="71">
        <v>788</v>
      </c>
      <c r="AS173" s="71">
        <v>61</v>
      </c>
      <c r="AT173" s="71">
        <v>0</v>
      </c>
      <c r="AU173" s="71">
        <v>0</v>
      </c>
      <c r="AV173" s="71">
        <v>0</v>
      </c>
      <c r="AW173" s="71">
        <v>0</v>
      </c>
      <c r="AX173" s="71"/>
      <c r="AY173" s="72"/>
      <c r="AZ173" s="71">
        <v>3140.9000000000019</v>
      </c>
      <c r="BA173" s="71">
        <v>839.80000000000007</v>
      </c>
      <c r="BB173" s="71">
        <v>0</v>
      </c>
      <c r="BC173" s="71">
        <v>0</v>
      </c>
      <c r="BD173" s="71">
        <v>0</v>
      </c>
      <c r="BE173" s="71">
        <v>0</v>
      </c>
      <c r="BF173" s="71"/>
      <c r="BG173" s="72"/>
      <c r="BH173" s="71">
        <v>0</v>
      </c>
      <c r="BI173" s="71">
        <v>0</v>
      </c>
      <c r="BJ173" s="71">
        <v>0</v>
      </c>
      <c r="BK173" s="71">
        <v>0</v>
      </c>
      <c r="BL173" s="71">
        <v>29.54</v>
      </c>
      <c r="BM173" s="71">
        <v>0</v>
      </c>
      <c r="BN173" s="72"/>
      <c r="BO173" s="71">
        <v>0</v>
      </c>
      <c r="BP173" s="71">
        <v>0</v>
      </c>
      <c r="BQ173" s="71">
        <v>0</v>
      </c>
      <c r="BR173" s="71">
        <v>0</v>
      </c>
      <c r="BS173" s="71">
        <v>3</v>
      </c>
      <c r="BT173" s="71">
        <v>0</v>
      </c>
      <c r="BU173"/>
      <c r="BV173" s="70">
        <v>29.54</v>
      </c>
      <c r="BW173" s="70">
        <v>0</v>
      </c>
      <c r="BX173" s="70">
        <v>0</v>
      </c>
      <c r="BY173" s="70">
        <v>0</v>
      </c>
      <c r="BZ173" s="70">
        <v>0</v>
      </c>
      <c r="CA173" s="70">
        <v>0</v>
      </c>
      <c r="CB173" s="70">
        <v>0</v>
      </c>
      <c r="CC173" s="70">
        <v>0</v>
      </c>
      <c r="CD173" s="70">
        <v>0</v>
      </c>
    </row>
    <row r="174" spans="1:82">
      <c r="A174" s="70" t="s">
        <v>1925</v>
      </c>
      <c r="B174" s="70">
        <v>170</v>
      </c>
      <c r="C174" s="70">
        <v>19</v>
      </c>
      <c r="D174" s="70">
        <v>10</v>
      </c>
      <c r="E174" s="70">
        <v>2022</v>
      </c>
      <c r="F174" s="70" t="s">
        <v>161</v>
      </c>
      <c r="G174" s="70" t="s">
        <v>1906</v>
      </c>
      <c r="H174" s="70" t="s">
        <v>1907</v>
      </c>
      <c r="I174" s="148"/>
      <c r="J174" s="71">
        <v>37.819853694047737</v>
      </c>
      <c r="K174" s="71">
        <v>11.113497992766183</v>
      </c>
      <c r="L174" s="71">
        <v>0.67193620117033626</v>
      </c>
      <c r="M174" s="71">
        <v>221.89840343106215</v>
      </c>
      <c r="N174" s="71">
        <v>280.22864213350124</v>
      </c>
      <c r="O174" s="71">
        <v>46.763264210441534</v>
      </c>
      <c r="P174" s="71">
        <v>48.944712473768163</v>
      </c>
      <c r="Q174" s="71">
        <v>12.763806033330967</v>
      </c>
      <c r="R174" s="71">
        <v>0</v>
      </c>
      <c r="S174" s="71">
        <v>33.23477101720389</v>
      </c>
      <c r="T174" s="72"/>
      <c r="U174" s="71">
        <v>8855158</v>
      </c>
      <c r="V174" s="71">
        <v>5440</v>
      </c>
      <c r="W174" s="71">
        <v>9</v>
      </c>
      <c r="X174" s="71">
        <v>66950</v>
      </c>
      <c r="Y174" s="71">
        <v>119134</v>
      </c>
      <c r="Z174" s="71">
        <v>32690</v>
      </c>
      <c r="AA174" s="71">
        <v>10694</v>
      </c>
      <c r="AB174" s="71">
        <v>216814</v>
      </c>
      <c r="AC174" s="71">
        <v>0</v>
      </c>
      <c r="AD174" s="71">
        <v>33.23477101720389</v>
      </c>
      <c r="AE174" s="72"/>
      <c r="AF174" s="71">
        <v>57167571.407217629</v>
      </c>
      <c r="AG174" s="71">
        <v>9122116.8622893151</v>
      </c>
      <c r="AH174" s="71">
        <v>170029.02525688932</v>
      </c>
      <c r="AI174" s="71">
        <v>357218625.29836565</v>
      </c>
      <c r="AJ174" s="71">
        <v>435270170.23298168</v>
      </c>
      <c r="AK174" s="71">
        <v>0</v>
      </c>
      <c r="AL174" s="71">
        <v>0</v>
      </c>
      <c r="AM174" s="71">
        <v>27996605.209584352</v>
      </c>
      <c r="AN174" s="71">
        <v>0</v>
      </c>
      <c r="AO174" s="71">
        <v>0</v>
      </c>
      <c r="AP174" s="71">
        <v>886945118.03569555</v>
      </c>
      <c r="AQ174" s="72"/>
      <c r="AR174" s="71">
        <v>842</v>
      </c>
      <c r="AS174" s="71">
        <v>61</v>
      </c>
      <c r="AT174" s="71">
        <v>0</v>
      </c>
      <c r="AU174" s="71">
        <v>0</v>
      </c>
      <c r="AV174" s="71">
        <v>0</v>
      </c>
      <c r="AW174" s="71">
        <v>0</v>
      </c>
      <c r="AX174" s="71"/>
      <c r="AY174" s="72"/>
      <c r="AZ174" s="71">
        <v>3358.5000000000018</v>
      </c>
      <c r="BA174" s="71">
        <v>839.80000000000007</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1926</v>
      </c>
      <c r="B175" s="70">
        <v>170</v>
      </c>
      <c r="C175" s="70">
        <v>20</v>
      </c>
      <c r="D175" s="70">
        <v>10</v>
      </c>
      <c r="E175" s="70">
        <v>2023</v>
      </c>
      <c r="F175" s="70" t="s">
        <v>1539</v>
      </c>
      <c r="G175" s="70" t="s">
        <v>1906</v>
      </c>
      <c r="H175" s="70" t="s">
        <v>1907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983</v>
      </c>
      <c r="AS175" s="71">
        <v>62</v>
      </c>
      <c r="AT175" s="71">
        <v>0</v>
      </c>
      <c r="AU175" s="71">
        <v>0</v>
      </c>
      <c r="AV175" s="71">
        <v>0</v>
      </c>
      <c r="AW175" s="71">
        <v>0</v>
      </c>
      <c r="AX175" s="71"/>
      <c r="AY175" s="72"/>
      <c r="AZ175" s="71">
        <v>3878.7000000000039</v>
      </c>
      <c r="BA175" s="71">
        <v>850.80000000000007</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1927</v>
      </c>
      <c r="B176" s="70">
        <v>170</v>
      </c>
      <c r="C176" s="70">
        <v>21</v>
      </c>
      <c r="D176" s="70">
        <v>10</v>
      </c>
      <c r="E176" s="70">
        <v>2024</v>
      </c>
      <c r="F176" s="70" t="s">
        <v>1554</v>
      </c>
      <c r="G176" s="70" t="s">
        <v>1906</v>
      </c>
      <c r="H176" s="70" t="s">
        <v>1907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1928</v>
      </c>
      <c r="B177" s="70">
        <v>35</v>
      </c>
      <c r="C177" s="70">
        <v>1</v>
      </c>
      <c r="D177" s="70">
        <v>3</v>
      </c>
      <c r="E177" s="70">
        <v>1990</v>
      </c>
      <c r="F177" s="70" t="s">
        <v>787</v>
      </c>
      <c r="G177" s="70" t="s">
        <v>1741</v>
      </c>
      <c r="H177" s="70" t="s">
        <v>1742</v>
      </c>
      <c r="I177" s="148"/>
      <c r="J177" s="71">
        <v>2515.110202557687</v>
      </c>
      <c r="K177" s="71">
        <v>35.600203698518662</v>
      </c>
      <c r="L177" s="71">
        <v>117.7117903714571</v>
      </c>
      <c r="M177" s="71">
        <v>205.6284341489762</v>
      </c>
      <c r="N177" s="71">
        <v>363.09076700862482</v>
      </c>
      <c r="O177" s="71">
        <v>166.23889143035601</v>
      </c>
      <c r="P177" s="71">
        <v>207.16104561917601</v>
      </c>
      <c r="Q177" s="71">
        <v>15.273079186509801</v>
      </c>
      <c r="R177" s="71">
        <v>101.12691675498711</v>
      </c>
      <c r="S177" s="71">
        <v>17.556016013542632</v>
      </c>
      <c r="T177" s="72"/>
      <c r="U177" s="71">
        <v>53368847</v>
      </c>
      <c r="V177" s="71">
        <v>10972</v>
      </c>
      <c r="W177" s="71">
        <v>1550</v>
      </c>
      <c r="X177" s="71">
        <v>85478</v>
      </c>
      <c r="Y177" s="71">
        <v>79735</v>
      </c>
      <c r="Z177" s="71">
        <v>68376</v>
      </c>
      <c r="AA177" s="71">
        <v>50301</v>
      </c>
      <c r="AB177" s="71">
        <v>247983</v>
      </c>
      <c r="AC177" s="71">
        <v>17515364</v>
      </c>
      <c r="AD177" s="71">
        <v>17.556016013542632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1929</v>
      </c>
      <c r="B178" s="70">
        <v>36</v>
      </c>
      <c r="C178" s="70">
        <v>2</v>
      </c>
      <c r="D178" s="70">
        <v>3</v>
      </c>
      <c r="E178" s="70">
        <v>2005</v>
      </c>
      <c r="F178" s="70" t="s">
        <v>789</v>
      </c>
      <c r="G178" s="1064" t="s">
        <v>1741</v>
      </c>
      <c r="H178" s="70" t="s">
        <v>1742</v>
      </c>
      <c r="I178" s="148"/>
      <c r="J178" s="71">
        <v>1855.743444051215</v>
      </c>
      <c r="K178" s="71">
        <v>30.719536362705551</v>
      </c>
      <c r="L178" s="71">
        <v>119.1738485626408</v>
      </c>
      <c r="M178" s="71">
        <v>450.77089663010759</v>
      </c>
      <c r="N178" s="71">
        <v>653.97505073400237</v>
      </c>
      <c r="O178" s="71">
        <v>260.6257291163937</v>
      </c>
      <c r="P178" s="71">
        <v>198.1192848895322</v>
      </c>
      <c r="Q178" s="71">
        <v>14.656468111183999</v>
      </c>
      <c r="R178" s="71">
        <v>121.07634149202001</v>
      </c>
      <c r="S178" s="71">
        <v>39.249495390684167</v>
      </c>
      <c r="T178" s="72"/>
      <c r="U178" s="71">
        <v>46343192</v>
      </c>
      <c r="V178" s="71">
        <v>10353</v>
      </c>
      <c r="W178" s="71">
        <v>1220</v>
      </c>
      <c r="X178" s="71">
        <v>74936</v>
      </c>
      <c r="Y178" s="71">
        <v>99779</v>
      </c>
      <c r="Z178" s="71">
        <v>124049</v>
      </c>
      <c r="AA178" s="71">
        <v>39398</v>
      </c>
      <c r="AB178" s="71">
        <v>248776</v>
      </c>
      <c r="AC178" s="71">
        <v>21409844</v>
      </c>
      <c r="AD178" s="71">
        <v>39.249495390684167</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1930</v>
      </c>
      <c r="B179" s="70">
        <v>37</v>
      </c>
      <c r="C179" s="70">
        <v>3</v>
      </c>
      <c r="D179" s="70">
        <v>3</v>
      </c>
      <c r="E179" s="70">
        <v>2006</v>
      </c>
      <c r="F179" s="70" t="s">
        <v>790</v>
      </c>
      <c r="G179" s="1064" t="s">
        <v>1741</v>
      </c>
      <c r="H179" s="70" t="s">
        <v>1742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1931</v>
      </c>
      <c r="B180" s="70">
        <v>38</v>
      </c>
      <c r="C180" s="70">
        <v>4</v>
      </c>
      <c r="D180" s="70">
        <v>3</v>
      </c>
      <c r="E180" s="70">
        <v>2007</v>
      </c>
      <c r="F180" s="70" t="s">
        <v>791</v>
      </c>
      <c r="G180" s="70" t="s">
        <v>1741</v>
      </c>
      <c r="H180" s="70" t="s">
        <v>1742</v>
      </c>
      <c r="I180" s="148"/>
      <c r="J180" s="71">
        <v>1509.378499676651</v>
      </c>
      <c r="K180" s="71">
        <v>30.015095640700789</v>
      </c>
      <c r="L180" s="71">
        <v>84.441872345811973</v>
      </c>
      <c r="M180" s="71">
        <v>399.11806770191652</v>
      </c>
      <c r="N180" s="71">
        <v>570.63468210160079</v>
      </c>
      <c r="O180" s="71">
        <v>250.8128276209886</v>
      </c>
      <c r="P180" s="71">
        <v>193.17384185355951</v>
      </c>
      <c r="Q180" s="71">
        <v>15.2478503450406</v>
      </c>
      <c r="R180" s="71">
        <v>92.56399134572672</v>
      </c>
      <c r="S180" s="71">
        <v>34.421388278806752</v>
      </c>
      <c r="T180" s="72"/>
      <c r="U180" s="71">
        <v>58574523</v>
      </c>
      <c r="V180" s="71">
        <v>9439</v>
      </c>
      <c r="W180" s="71">
        <v>1002</v>
      </c>
      <c r="X180" s="71">
        <v>86381</v>
      </c>
      <c r="Y180" s="71">
        <v>101128</v>
      </c>
      <c r="Z180" s="71">
        <v>124100</v>
      </c>
      <c r="AA180" s="71">
        <v>37829</v>
      </c>
      <c r="AB180" s="71">
        <v>245128</v>
      </c>
      <c r="AC180" s="71">
        <v>16837666</v>
      </c>
      <c r="AD180" s="71">
        <v>34.421388278806752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1932</v>
      </c>
      <c r="B181" s="70">
        <v>39</v>
      </c>
      <c r="C181" s="70">
        <v>5</v>
      </c>
      <c r="D181" s="70">
        <v>3</v>
      </c>
      <c r="E181" s="70">
        <v>2008</v>
      </c>
      <c r="F181" s="70" t="s">
        <v>792</v>
      </c>
      <c r="G181" s="70" t="s">
        <v>1741</v>
      </c>
      <c r="H181" s="70" t="s">
        <v>1742</v>
      </c>
      <c r="I181" s="148"/>
      <c r="J181" s="71">
        <v>1384.464379771031</v>
      </c>
      <c r="K181" s="71">
        <v>21.63780958721016</v>
      </c>
      <c r="L181" s="71">
        <v>75.099305072358675</v>
      </c>
      <c r="M181" s="71">
        <v>420.67108302990329</v>
      </c>
      <c r="N181" s="71">
        <v>545.79875257362676</v>
      </c>
      <c r="O181" s="71">
        <v>243.2434922888234</v>
      </c>
      <c r="P181" s="71">
        <v>188.48549441355939</v>
      </c>
      <c r="Q181" s="71">
        <v>14.9126230550106</v>
      </c>
      <c r="R181" s="71">
        <v>88.169704245056039</v>
      </c>
      <c r="S181" s="71">
        <v>39.47863906554683</v>
      </c>
      <c r="T181" s="72"/>
      <c r="U181" s="71">
        <v>58914996</v>
      </c>
      <c r="V181" s="71">
        <v>9439</v>
      </c>
      <c r="W181" s="71">
        <v>1002</v>
      </c>
      <c r="X181" s="71">
        <v>86381</v>
      </c>
      <c r="Y181" s="71">
        <v>101705</v>
      </c>
      <c r="Z181" s="71">
        <v>124579</v>
      </c>
      <c r="AA181" s="71">
        <v>36953</v>
      </c>
      <c r="AB181" s="71">
        <v>243682</v>
      </c>
      <c r="AC181" s="71">
        <v>16654044</v>
      </c>
      <c r="AD181" s="71">
        <v>39.47863906554683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1933</v>
      </c>
      <c r="B182" s="70">
        <v>40</v>
      </c>
      <c r="C182" s="70">
        <v>6</v>
      </c>
      <c r="D182" s="70">
        <v>3</v>
      </c>
      <c r="E182" s="70">
        <v>2009</v>
      </c>
      <c r="F182" s="70" t="s">
        <v>176</v>
      </c>
      <c r="G182" s="70" t="s">
        <v>1741</v>
      </c>
      <c r="H182" s="70" t="s">
        <v>1742</v>
      </c>
      <c r="I182" s="148"/>
      <c r="J182" s="71">
        <v>1253.0472383921731</v>
      </c>
      <c r="K182" s="71">
        <v>22.624046122254271</v>
      </c>
      <c r="L182" s="71">
        <v>83.609666877256345</v>
      </c>
      <c r="M182" s="71">
        <v>452.76288285914421</v>
      </c>
      <c r="N182" s="71">
        <v>560.17486071840131</v>
      </c>
      <c r="O182" s="71">
        <v>248.2788051763288</v>
      </c>
      <c r="P182" s="71">
        <v>179.56500004149439</v>
      </c>
      <c r="Q182" s="71">
        <v>14.103763312494101</v>
      </c>
      <c r="R182" s="71">
        <v>87.665341214025801</v>
      </c>
      <c r="S182" s="71">
        <v>28.19209987256782</v>
      </c>
      <c r="T182" s="72"/>
      <c r="U182" s="71">
        <v>50365118</v>
      </c>
      <c r="V182" s="71">
        <v>10258</v>
      </c>
      <c r="W182" s="71">
        <v>1400</v>
      </c>
      <c r="X182" s="71">
        <v>95088</v>
      </c>
      <c r="Y182" s="71">
        <v>102218</v>
      </c>
      <c r="Z182" s="71">
        <v>125511</v>
      </c>
      <c r="AA182" s="71">
        <v>36141</v>
      </c>
      <c r="AB182" s="71">
        <v>241928</v>
      </c>
      <c r="AC182" s="71">
        <v>16154414</v>
      </c>
      <c r="AD182" s="71">
        <v>28.19209987256782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27.619</v>
      </c>
      <c r="BJ182" s="71">
        <v>3331.95</v>
      </c>
      <c r="BK182" s="71">
        <v>15.906000000000001</v>
      </c>
      <c r="BL182" s="71">
        <v>68.838999999999999</v>
      </c>
      <c r="BM182" s="71">
        <v>0</v>
      </c>
      <c r="BN182" s="72"/>
      <c r="BO182" s="71">
        <v>0</v>
      </c>
      <c r="BP182" s="71">
        <v>1</v>
      </c>
      <c r="BQ182" s="71">
        <v>22</v>
      </c>
      <c r="BR182" s="71">
        <v>2</v>
      </c>
      <c r="BS182" s="71">
        <v>12</v>
      </c>
      <c r="BT182" s="71">
        <v>0</v>
      </c>
      <c r="BU182"/>
      <c r="BV182" s="70">
        <v>2817.7420000000002</v>
      </c>
      <c r="BW182" s="70">
        <v>146.554</v>
      </c>
      <c r="BX182" s="70">
        <v>462.11799999999999</v>
      </c>
      <c r="BY182" s="70">
        <v>0</v>
      </c>
      <c r="BZ182" s="70">
        <v>17.899999999999999</v>
      </c>
      <c r="CA182" s="70">
        <v>0</v>
      </c>
      <c r="CB182" s="70">
        <v>0</v>
      </c>
      <c r="CC182" s="70">
        <v>0</v>
      </c>
      <c r="CD182" s="70">
        <v>0</v>
      </c>
    </row>
    <row r="183" spans="1:82">
      <c r="A183" s="70" t="s">
        <v>1934</v>
      </c>
      <c r="B183" s="70">
        <v>41</v>
      </c>
      <c r="C183" s="70">
        <v>7</v>
      </c>
      <c r="D183" s="70">
        <v>3</v>
      </c>
      <c r="E183" s="70">
        <v>2010</v>
      </c>
      <c r="F183" s="70" t="s">
        <v>177</v>
      </c>
      <c r="G183" s="70" t="s">
        <v>1741</v>
      </c>
      <c r="H183" s="70" t="s">
        <v>1742</v>
      </c>
      <c r="I183" s="148"/>
      <c r="J183" s="71">
        <v>1309.7973986188131</v>
      </c>
      <c r="K183" s="71">
        <v>26.283758374894479</v>
      </c>
      <c r="L183" s="71">
        <v>77.181439749764763</v>
      </c>
      <c r="M183" s="71">
        <v>430.23886692896309</v>
      </c>
      <c r="N183" s="71">
        <v>575.92476273416196</v>
      </c>
      <c r="O183" s="71">
        <v>246.90203623009589</v>
      </c>
      <c r="P183" s="71">
        <v>179.16026829920631</v>
      </c>
      <c r="Q183" s="71">
        <v>14.6493538325819</v>
      </c>
      <c r="R183" s="71">
        <v>92.623689127552581</v>
      </c>
      <c r="S183" s="71">
        <v>21.74754247943666</v>
      </c>
      <c r="T183" s="72"/>
      <c r="U183" s="71">
        <v>51904031</v>
      </c>
      <c r="V183" s="71">
        <v>10258</v>
      </c>
      <c r="W183" s="71">
        <v>1400</v>
      </c>
      <c r="X183" s="71">
        <v>95088</v>
      </c>
      <c r="Y183" s="71">
        <v>102999</v>
      </c>
      <c r="Z183" s="71">
        <v>125395</v>
      </c>
      <c r="AA183" s="71">
        <v>35159</v>
      </c>
      <c r="AB183" s="71">
        <v>240789</v>
      </c>
      <c r="AC183" s="71">
        <v>16174742</v>
      </c>
      <c r="AD183" s="71">
        <v>21.74754247943666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25.856000000000002</v>
      </c>
      <c r="BJ183" s="71">
        <v>3623.4650000000001</v>
      </c>
      <c r="BK183" s="71">
        <v>13.949</v>
      </c>
      <c r="BL183" s="71">
        <v>122.193</v>
      </c>
      <c r="BM183" s="71">
        <v>0</v>
      </c>
      <c r="BN183" s="72"/>
      <c r="BO183" s="71">
        <v>0</v>
      </c>
      <c r="BP183" s="71">
        <v>1</v>
      </c>
      <c r="BQ183" s="71">
        <v>22</v>
      </c>
      <c r="BR183" s="71">
        <v>2</v>
      </c>
      <c r="BS183" s="71">
        <v>14</v>
      </c>
      <c r="BT183" s="71">
        <v>0</v>
      </c>
      <c r="BU183"/>
      <c r="BV183" s="70">
        <v>3026.8119999999999</v>
      </c>
      <c r="BW183" s="70">
        <v>151.77199999999999</v>
      </c>
      <c r="BX183" s="70">
        <v>585.60799999999995</v>
      </c>
      <c r="BY183" s="70">
        <v>0</v>
      </c>
      <c r="BZ183" s="70">
        <v>21.271000000000001</v>
      </c>
      <c r="CA183" s="70">
        <v>0</v>
      </c>
      <c r="CB183" s="70">
        <v>0</v>
      </c>
      <c r="CC183" s="70">
        <v>0</v>
      </c>
      <c r="CD183" s="70">
        <v>0</v>
      </c>
    </row>
    <row r="184" spans="1:82">
      <c r="A184" s="70" t="s">
        <v>1935</v>
      </c>
      <c r="B184" s="70">
        <v>42</v>
      </c>
      <c r="C184" s="70">
        <v>8</v>
      </c>
      <c r="D184" s="70">
        <v>3</v>
      </c>
      <c r="E184" s="70">
        <v>2011</v>
      </c>
      <c r="F184" s="70" t="s">
        <v>178</v>
      </c>
      <c r="G184" s="70" t="s">
        <v>1741</v>
      </c>
      <c r="H184" s="70" t="s">
        <v>1742</v>
      </c>
      <c r="I184" s="148"/>
      <c r="J184" s="71">
        <v>1187.2867679965029</v>
      </c>
      <c r="K184" s="71">
        <v>30.563198977945699</v>
      </c>
      <c r="L184" s="71">
        <v>69.882534076550016</v>
      </c>
      <c r="M184" s="71">
        <v>506.81001965781081</v>
      </c>
      <c r="N184" s="71">
        <v>660.54141484508818</v>
      </c>
      <c r="O184" s="71">
        <v>246.41022139664977</v>
      </c>
      <c r="P184" s="71">
        <v>174.68550661595773</v>
      </c>
      <c r="Q184" s="71">
        <v>16.816524527407498</v>
      </c>
      <c r="R184" s="71">
        <v>72.967810604941363</v>
      </c>
      <c r="S184" s="71">
        <v>10.173763618530669</v>
      </c>
      <c r="T184" s="72"/>
      <c r="U184" s="71">
        <v>44561710</v>
      </c>
      <c r="V184" s="71">
        <v>10258</v>
      </c>
      <c r="W184" s="71">
        <v>1400</v>
      </c>
      <c r="X184" s="71">
        <v>95088</v>
      </c>
      <c r="Y184" s="71">
        <v>103733</v>
      </c>
      <c r="Z184" s="71">
        <v>127864</v>
      </c>
      <c r="AA184" s="71">
        <v>35301</v>
      </c>
      <c r="AB184" s="71">
        <v>239630</v>
      </c>
      <c r="AC184" s="71">
        <v>12721190</v>
      </c>
      <c r="AD184" s="71">
        <v>10.173763618530669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23.645</v>
      </c>
      <c r="BJ184" s="71">
        <v>3173.0659999999998</v>
      </c>
      <c r="BK184" s="71">
        <v>25.407</v>
      </c>
      <c r="BL184" s="71">
        <v>71.394000000000005</v>
      </c>
      <c r="BM184" s="71">
        <v>0</v>
      </c>
      <c r="BN184" s="72"/>
      <c r="BO184" s="71">
        <v>0</v>
      </c>
      <c r="BP184" s="71">
        <v>1</v>
      </c>
      <c r="BQ184" s="71">
        <v>23</v>
      </c>
      <c r="BR184" s="71">
        <v>2</v>
      </c>
      <c r="BS184" s="71">
        <v>12</v>
      </c>
      <c r="BT184" s="71">
        <v>0</v>
      </c>
      <c r="BU184"/>
      <c r="BV184" s="70">
        <v>2628.5540000000001</v>
      </c>
      <c r="BW184" s="70">
        <v>98.176000000000002</v>
      </c>
      <c r="BX184" s="70">
        <v>545.17700000000002</v>
      </c>
      <c r="BY184" s="70">
        <v>0</v>
      </c>
      <c r="BZ184" s="70">
        <v>21.605</v>
      </c>
      <c r="CA184" s="70">
        <v>0</v>
      </c>
      <c r="CB184" s="70">
        <v>0</v>
      </c>
      <c r="CC184" s="70">
        <v>0</v>
      </c>
      <c r="CD184" s="70">
        <v>0</v>
      </c>
    </row>
    <row r="185" spans="1:82">
      <c r="A185" s="70" t="s">
        <v>1936</v>
      </c>
      <c r="B185" s="70">
        <v>43</v>
      </c>
      <c r="C185" s="70">
        <v>9</v>
      </c>
      <c r="D185" s="70">
        <v>3</v>
      </c>
      <c r="E185" s="70">
        <v>2012</v>
      </c>
      <c r="F185" s="70" t="s">
        <v>179</v>
      </c>
      <c r="G185" s="70" t="s">
        <v>1741</v>
      </c>
      <c r="H185" s="70" t="s">
        <v>1742</v>
      </c>
      <c r="I185" s="148"/>
      <c r="J185" s="71">
        <v>1540.8010859565991</v>
      </c>
      <c r="K185" s="71">
        <v>33.612727053568292</v>
      </c>
      <c r="L185" s="71">
        <v>68.097383010593376</v>
      </c>
      <c r="M185" s="71">
        <v>549.5652222383676</v>
      </c>
      <c r="N185" s="71">
        <v>669.33323367093078</v>
      </c>
      <c r="O185" s="71">
        <v>247.6851906904387</v>
      </c>
      <c r="P185" s="71">
        <v>175.58980153980727</v>
      </c>
      <c r="Q185" s="71">
        <v>18.235894404867899</v>
      </c>
      <c r="R185" s="71">
        <v>105.45884394201219</v>
      </c>
      <c r="S185" s="71">
        <v>28.17660633308439</v>
      </c>
      <c r="T185" s="72"/>
      <c r="U185" s="71">
        <v>51198374</v>
      </c>
      <c r="V185" s="71">
        <v>10258</v>
      </c>
      <c r="W185" s="71">
        <v>1400</v>
      </c>
      <c r="X185" s="71">
        <v>95088</v>
      </c>
      <c r="Y185" s="71">
        <v>104930</v>
      </c>
      <c r="Z185" s="71">
        <v>129545</v>
      </c>
      <c r="AA185" s="71">
        <v>35283</v>
      </c>
      <c r="AB185" s="71">
        <v>239172</v>
      </c>
      <c r="AC185" s="71">
        <v>17909465</v>
      </c>
      <c r="AD185" s="71">
        <v>28.17660633308439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29.481999999999999</v>
      </c>
      <c r="BJ185" s="71">
        <v>4048.942</v>
      </c>
      <c r="BK185" s="71">
        <v>28.286999999999999</v>
      </c>
      <c r="BL185" s="71">
        <v>136.04300000000001</v>
      </c>
      <c r="BM185" s="71">
        <v>0</v>
      </c>
      <c r="BN185" s="72"/>
      <c r="BO185" s="71">
        <v>0</v>
      </c>
      <c r="BP185" s="71">
        <v>1</v>
      </c>
      <c r="BQ185" s="71">
        <v>23</v>
      </c>
      <c r="BR185" s="71">
        <v>2</v>
      </c>
      <c r="BS185" s="71">
        <v>14</v>
      </c>
      <c r="BT185" s="71">
        <v>0</v>
      </c>
      <c r="BU185"/>
      <c r="BV185" s="70">
        <v>3467.683</v>
      </c>
      <c r="BW185" s="70">
        <v>100.333</v>
      </c>
      <c r="BX185" s="70">
        <v>650.67600000000004</v>
      </c>
      <c r="BY185" s="70">
        <v>0</v>
      </c>
      <c r="BZ185" s="70">
        <v>24.062000000000001</v>
      </c>
      <c r="CA185" s="70">
        <v>0</v>
      </c>
      <c r="CB185" s="70">
        <v>0</v>
      </c>
      <c r="CC185" s="70">
        <v>0</v>
      </c>
      <c r="CD185" s="70">
        <v>0</v>
      </c>
    </row>
    <row r="186" spans="1:82">
      <c r="A186" s="70" t="s">
        <v>1937</v>
      </c>
      <c r="B186" s="70">
        <v>44</v>
      </c>
      <c r="C186" s="70">
        <v>10</v>
      </c>
      <c r="D186" s="70">
        <v>3</v>
      </c>
      <c r="E186" s="70">
        <v>2013</v>
      </c>
      <c r="F186" s="70" t="s">
        <v>180</v>
      </c>
      <c r="G186" s="70" t="s">
        <v>1741</v>
      </c>
      <c r="H186" s="70" t="s">
        <v>1742</v>
      </c>
      <c r="I186" s="148"/>
      <c r="J186" s="71">
        <v>1474.1961182440839</v>
      </c>
      <c r="K186" s="71">
        <v>31.063167951104699</v>
      </c>
      <c r="L186" s="71">
        <v>58.774947168614183</v>
      </c>
      <c r="M186" s="71">
        <v>512.23630932581432</v>
      </c>
      <c r="N186" s="71">
        <v>661.32065404133925</v>
      </c>
      <c r="O186" s="71">
        <v>240.39176221344957</v>
      </c>
      <c r="P186" s="71">
        <v>174.51803390518378</v>
      </c>
      <c r="Q186" s="71">
        <v>18.477531416847199</v>
      </c>
      <c r="R186" s="71">
        <v>118.5371085246324</v>
      </c>
      <c r="S186" s="71">
        <v>31.818507143331441</v>
      </c>
      <c r="T186" s="72"/>
      <c r="U186" s="71">
        <v>49068446</v>
      </c>
      <c r="V186" s="71">
        <v>10258</v>
      </c>
      <c r="W186" s="71">
        <v>1400</v>
      </c>
      <c r="X186" s="71">
        <v>95088</v>
      </c>
      <c r="Y186" s="71">
        <v>105569</v>
      </c>
      <c r="Z186" s="71">
        <v>131344</v>
      </c>
      <c r="AA186" s="71">
        <v>34936</v>
      </c>
      <c r="AB186" s="71">
        <v>238867</v>
      </c>
      <c r="AC186" s="71">
        <v>19650111</v>
      </c>
      <c r="AD186" s="71">
        <v>31.818507143331441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32.65</v>
      </c>
      <c r="BJ186" s="71">
        <v>4141.3559999999998</v>
      </c>
      <c r="BK186" s="71">
        <v>23.596</v>
      </c>
      <c r="BL186" s="71">
        <v>153.19399999999999</v>
      </c>
      <c r="BM186" s="71">
        <v>0</v>
      </c>
      <c r="BN186" s="72"/>
      <c r="BO186" s="71">
        <v>0</v>
      </c>
      <c r="BP186" s="71">
        <v>1</v>
      </c>
      <c r="BQ186" s="71">
        <v>25</v>
      </c>
      <c r="BR186" s="71">
        <v>2</v>
      </c>
      <c r="BS186" s="71">
        <v>13</v>
      </c>
      <c r="BT186" s="71">
        <v>0</v>
      </c>
      <c r="BU186"/>
      <c r="BV186" s="70">
        <v>3544.297</v>
      </c>
      <c r="BW186" s="70">
        <v>96.120999999999995</v>
      </c>
      <c r="BX186" s="70">
        <v>685.21500000000003</v>
      </c>
      <c r="BY186" s="70">
        <v>0</v>
      </c>
      <c r="BZ186" s="70">
        <v>25.163</v>
      </c>
      <c r="CA186" s="70">
        <v>0</v>
      </c>
      <c r="CB186" s="70">
        <v>0</v>
      </c>
      <c r="CC186" s="70">
        <v>0</v>
      </c>
      <c r="CD186" s="70">
        <v>0</v>
      </c>
    </row>
    <row r="187" spans="1:82">
      <c r="A187" s="70" t="s">
        <v>1938</v>
      </c>
      <c r="B187" s="70">
        <v>45</v>
      </c>
      <c r="C187" s="70">
        <v>11</v>
      </c>
      <c r="D187" s="70">
        <v>3</v>
      </c>
      <c r="E187" s="70">
        <v>2014</v>
      </c>
      <c r="F187" s="70" t="s">
        <v>181</v>
      </c>
      <c r="G187" s="70" t="s">
        <v>1741</v>
      </c>
      <c r="H187" s="70" t="s">
        <v>1742</v>
      </c>
      <c r="I187" s="148"/>
      <c r="J187" s="71">
        <v>1278.556576652564</v>
      </c>
      <c r="K187" s="71">
        <v>32.11931367300928</v>
      </c>
      <c r="L187" s="71">
        <v>62.946625709154311</v>
      </c>
      <c r="M187" s="71">
        <v>508.23287536389199</v>
      </c>
      <c r="N187" s="71">
        <v>639.00760139008037</v>
      </c>
      <c r="O187" s="71">
        <v>230.26678312758509</v>
      </c>
      <c r="P187" s="71">
        <v>173.75304941493343</v>
      </c>
      <c r="Q187" s="71">
        <v>17.630346478600298</v>
      </c>
      <c r="R187" s="71">
        <v>116.31739280881879</v>
      </c>
      <c r="S187" s="71">
        <v>31.2398779278444</v>
      </c>
      <c r="T187" s="72"/>
      <c r="U187" s="71">
        <v>50155844</v>
      </c>
      <c r="V187" s="71">
        <v>9637</v>
      </c>
      <c r="W187" s="71">
        <v>1238</v>
      </c>
      <c r="X187" s="71">
        <v>92246</v>
      </c>
      <c r="Y187" s="71">
        <v>106287</v>
      </c>
      <c r="Z187" s="71">
        <v>132508</v>
      </c>
      <c r="AA187" s="71">
        <v>34603</v>
      </c>
      <c r="AB187" s="71">
        <v>237550</v>
      </c>
      <c r="AC187" s="71">
        <v>19342775</v>
      </c>
      <c r="AD187" s="71">
        <v>31.2398779278444</v>
      </c>
      <c r="AE187" s="72"/>
      <c r="AF187" s="71"/>
      <c r="AG187" s="71"/>
      <c r="AH187" s="71"/>
      <c r="AI187" s="71"/>
      <c r="AJ187" s="71"/>
      <c r="AK187" s="71"/>
      <c r="AL187" s="71"/>
      <c r="AM187" s="71"/>
      <c r="AN187" s="71"/>
      <c r="AO187" s="71"/>
      <c r="AP187" s="71"/>
      <c r="AQ187" s="72"/>
      <c r="AR187" s="71">
        <v>2807</v>
      </c>
      <c r="AS187" s="71">
        <v>334</v>
      </c>
      <c r="AT187" s="71">
        <v>0</v>
      </c>
      <c r="AU187" s="71">
        <v>2</v>
      </c>
      <c r="AV187" s="71">
        <v>0</v>
      </c>
      <c r="AW187" s="71">
        <v>0</v>
      </c>
      <c r="AX187" s="71"/>
      <c r="AY187" s="72"/>
      <c r="AZ187" s="71">
        <v>11599</v>
      </c>
      <c r="BA187" s="71">
        <v>32197</v>
      </c>
      <c r="BB187" s="71">
        <v>0</v>
      </c>
      <c r="BC187" s="71">
        <v>1575</v>
      </c>
      <c r="BD187" s="71">
        <v>0</v>
      </c>
      <c r="BE187" s="71">
        <v>0</v>
      </c>
      <c r="BF187" s="71"/>
      <c r="BG187" s="72"/>
      <c r="BH187" s="71">
        <v>0</v>
      </c>
      <c r="BI187" s="71">
        <v>31.484000000000002</v>
      </c>
      <c r="BJ187" s="71">
        <v>3721.4459999999999</v>
      </c>
      <c r="BK187" s="71">
        <v>35.368000000000002</v>
      </c>
      <c r="BL187" s="71">
        <v>109.491</v>
      </c>
      <c r="BM187" s="71">
        <v>0</v>
      </c>
      <c r="BN187" s="72"/>
      <c r="BO187" s="71">
        <v>0</v>
      </c>
      <c r="BP187" s="71">
        <v>1</v>
      </c>
      <c r="BQ187" s="71">
        <v>24</v>
      </c>
      <c r="BR187" s="71">
        <v>2</v>
      </c>
      <c r="BS187" s="71">
        <v>14</v>
      </c>
      <c r="BT187" s="71">
        <v>0</v>
      </c>
      <c r="BU187"/>
      <c r="BV187" s="70">
        <v>3171.5810000000001</v>
      </c>
      <c r="BW187" s="70">
        <v>99.628</v>
      </c>
      <c r="BX187" s="70">
        <v>602.40599999999995</v>
      </c>
      <c r="BY187" s="70">
        <v>0</v>
      </c>
      <c r="BZ187" s="70">
        <v>24.173999999999999</v>
      </c>
      <c r="CA187" s="70">
        <v>0</v>
      </c>
      <c r="CB187" s="70">
        <v>0</v>
      </c>
      <c r="CC187" s="70">
        <v>0</v>
      </c>
      <c r="CD187" s="70">
        <v>0</v>
      </c>
    </row>
    <row r="188" spans="1:82">
      <c r="A188" s="70" t="s">
        <v>1939</v>
      </c>
      <c r="B188" s="70">
        <v>46</v>
      </c>
      <c r="C188" s="70">
        <v>12</v>
      </c>
      <c r="D188" s="70">
        <v>3</v>
      </c>
      <c r="E188" s="70">
        <v>2015</v>
      </c>
      <c r="F188" s="70" t="s">
        <v>182</v>
      </c>
      <c r="G188" s="70" t="s">
        <v>1741</v>
      </c>
      <c r="H188" s="70" t="s">
        <v>1742</v>
      </c>
      <c r="I188" s="148"/>
      <c r="J188" s="71">
        <v>1308.9335683105869</v>
      </c>
      <c r="K188" s="71">
        <v>30.946453058275729</v>
      </c>
      <c r="L188" s="71">
        <v>55.63750610063375</v>
      </c>
      <c r="M188" s="71">
        <v>439.94856699678689</v>
      </c>
      <c r="N188" s="71">
        <v>595.39395942066358</v>
      </c>
      <c r="O188" s="71">
        <v>229.4832170460611</v>
      </c>
      <c r="P188" s="71">
        <v>173.05612530790529</v>
      </c>
      <c r="Q188" s="71">
        <v>17.137495352109099</v>
      </c>
      <c r="R188" s="71">
        <v>113.02008266893098</v>
      </c>
      <c r="S188" s="71">
        <v>22.68393317920054</v>
      </c>
      <c r="T188" s="72"/>
      <c r="U188" s="71">
        <v>51270056</v>
      </c>
      <c r="V188" s="71">
        <v>9637</v>
      </c>
      <c r="W188" s="71">
        <v>1238</v>
      </c>
      <c r="X188" s="71">
        <v>92246</v>
      </c>
      <c r="Y188" s="71">
        <v>106907</v>
      </c>
      <c r="Z188" s="71">
        <v>133328</v>
      </c>
      <c r="AA188" s="71">
        <v>34437</v>
      </c>
      <c r="AB188" s="71">
        <v>235878</v>
      </c>
      <c r="AC188" s="71">
        <v>19318939</v>
      </c>
      <c r="AD188" s="71">
        <v>22.68393317920054</v>
      </c>
      <c r="AE188" s="72"/>
      <c r="AF188" s="71">
        <v>716923353.73184419</v>
      </c>
      <c r="AG188" s="71">
        <v>24133315.816015478</v>
      </c>
      <c r="AH188" s="71">
        <v>8371931.3652666276</v>
      </c>
      <c r="AI188" s="71">
        <v>563283359.40907705</v>
      </c>
      <c r="AJ188" s="71">
        <v>568673231.7685529</v>
      </c>
      <c r="AK188" s="71">
        <v>0</v>
      </c>
      <c r="AL188" s="71">
        <v>0</v>
      </c>
      <c r="AM188" s="71">
        <v>32326090.429004721</v>
      </c>
      <c r="AN188" s="71">
        <v>0</v>
      </c>
      <c r="AO188" s="71">
        <v>0</v>
      </c>
      <c r="AP188" s="71">
        <v>1913711282.5197611</v>
      </c>
      <c r="AQ188" s="72"/>
      <c r="AR188" s="71">
        <v>3109</v>
      </c>
      <c r="AS188" s="71">
        <v>534</v>
      </c>
      <c r="AT188" s="71">
        <v>0</v>
      </c>
      <c r="AU188" s="71">
        <v>2</v>
      </c>
      <c r="AV188" s="71">
        <v>0</v>
      </c>
      <c r="AW188" s="71">
        <v>0</v>
      </c>
      <c r="AX188" s="71"/>
      <c r="AY188" s="72"/>
      <c r="AZ188" s="71">
        <v>13193.4</v>
      </c>
      <c r="BA188" s="71">
        <v>62992.7</v>
      </c>
      <c r="BB188" s="71">
        <v>0</v>
      </c>
      <c r="BC188" s="71">
        <v>1575</v>
      </c>
      <c r="BD188" s="71">
        <v>0</v>
      </c>
      <c r="BE188" s="71">
        <v>0</v>
      </c>
      <c r="BF188" s="71"/>
      <c r="BG188" s="72"/>
      <c r="BH188" s="71">
        <v>0</v>
      </c>
      <c r="BI188" s="71">
        <v>31.388999999999999</v>
      </c>
      <c r="BJ188" s="71">
        <v>4080.3919999999998</v>
      </c>
      <c r="BK188" s="71">
        <v>44.762999999999998</v>
      </c>
      <c r="BL188" s="71">
        <v>146.95700000000002</v>
      </c>
      <c r="BM188" s="71">
        <v>0</v>
      </c>
      <c r="BN188" s="72"/>
      <c r="BO188" s="71">
        <v>0</v>
      </c>
      <c r="BP188" s="71">
        <v>1</v>
      </c>
      <c r="BQ188" s="71">
        <v>24</v>
      </c>
      <c r="BR188" s="71">
        <v>3</v>
      </c>
      <c r="BS188" s="71">
        <v>15</v>
      </c>
      <c r="BT188" s="71">
        <v>0</v>
      </c>
      <c r="BU188"/>
      <c r="BV188" s="70">
        <v>3494.7379999999998</v>
      </c>
      <c r="BW188" s="70">
        <v>99.093000000000004</v>
      </c>
      <c r="BX188" s="70">
        <v>686.67</v>
      </c>
      <c r="BY188" s="70">
        <v>0</v>
      </c>
      <c r="BZ188" s="70">
        <v>23</v>
      </c>
      <c r="CA188" s="70">
        <v>0</v>
      </c>
      <c r="CB188" s="70">
        <v>0</v>
      </c>
      <c r="CC188" s="70">
        <v>0</v>
      </c>
      <c r="CD188" s="70">
        <v>0</v>
      </c>
    </row>
    <row r="189" spans="1:82">
      <c r="A189" s="70" t="s">
        <v>1940</v>
      </c>
      <c r="B189" s="70">
        <v>47</v>
      </c>
      <c r="C189" s="70">
        <v>13</v>
      </c>
      <c r="D189" s="70">
        <v>3</v>
      </c>
      <c r="E189" s="70">
        <v>2016</v>
      </c>
      <c r="F189" s="70" t="s">
        <v>155</v>
      </c>
      <c r="G189" s="70" t="s">
        <v>1741</v>
      </c>
      <c r="H189" s="70" t="s">
        <v>1742</v>
      </c>
      <c r="I189" s="148"/>
      <c r="J189" s="71">
        <v>1200.1653092110159</v>
      </c>
      <c r="K189" s="71">
        <v>28.484748518341767</v>
      </c>
      <c r="L189" s="71">
        <v>69.133150573464761</v>
      </c>
      <c r="M189" s="71">
        <v>413.97285937605852</v>
      </c>
      <c r="N189" s="71">
        <v>649.81007705877289</v>
      </c>
      <c r="O189" s="71">
        <v>228.47499704604181</v>
      </c>
      <c r="P189" s="71">
        <v>170.72577131902554</v>
      </c>
      <c r="Q189" s="71">
        <v>16.54124397046952</v>
      </c>
      <c r="R189" s="71">
        <v>113.55263121007974</v>
      </c>
      <c r="S189" s="71">
        <v>32.034244506287024</v>
      </c>
      <c r="T189" s="72"/>
      <c r="U189" s="71">
        <v>53809868.000000007</v>
      </c>
      <c r="V189" s="71">
        <v>9637</v>
      </c>
      <c r="W189" s="71">
        <v>1238</v>
      </c>
      <c r="X189" s="71">
        <v>92246</v>
      </c>
      <c r="Y189" s="71">
        <v>107567</v>
      </c>
      <c r="Z189" s="71">
        <v>134374</v>
      </c>
      <c r="AA189" s="71">
        <v>35138</v>
      </c>
      <c r="AB189" s="71">
        <v>234189</v>
      </c>
      <c r="AC189" s="71">
        <v>19393671.657621969</v>
      </c>
      <c r="AD189" s="71">
        <v>32.034244506287017</v>
      </c>
      <c r="AE189" s="72"/>
      <c r="AF189" s="71">
        <v>658025091.72765207</v>
      </c>
      <c r="AG189" s="71">
        <v>22619724.745490469</v>
      </c>
      <c r="AH189" s="71">
        <v>7669971.4278754881</v>
      </c>
      <c r="AI189" s="71">
        <v>575116630.29717338</v>
      </c>
      <c r="AJ189" s="71">
        <v>579009041.47917747</v>
      </c>
      <c r="AK189" s="71">
        <v>0</v>
      </c>
      <c r="AL189" s="71">
        <v>0</v>
      </c>
      <c r="AM189" s="71">
        <v>32119554.43478715</v>
      </c>
      <c r="AN189" s="71">
        <v>0</v>
      </c>
      <c r="AO189" s="71">
        <v>0</v>
      </c>
      <c r="AP189" s="71">
        <v>1874560014.1121559</v>
      </c>
      <c r="AQ189" s="72"/>
      <c r="AR189" s="71">
        <v>3400</v>
      </c>
      <c r="AS189" s="71">
        <v>605</v>
      </c>
      <c r="AT189" s="71">
        <v>0</v>
      </c>
      <c r="AU189" s="71">
        <v>2</v>
      </c>
      <c r="AV189" s="71">
        <v>0</v>
      </c>
      <c r="AW189" s="71">
        <v>0</v>
      </c>
      <c r="AX189" s="71"/>
      <c r="AY189" s="72"/>
      <c r="AZ189" s="71">
        <v>14816.5</v>
      </c>
      <c r="BA189" s="71">
        <v>67329.100000000006</v>
      </c>
      <c r="BB189" s="71">
        <v>0</v>
      </c>
      <c r="BC189" s="71">
        <v>1575</v>
      </c>
      <c r="BD189" s="71">
        <v>0</v>
      </c>
      <c r="BE189" s="71">
        <v>0</v>
      </c>
      <c r="BF189" s="71"/>
      <c r="BG189" s="72"/>
      <c r="BH189" s="71">
        <v>0</v>
      </c>
      <c r="BI189" s="71">
        <v>30.873000000000001</v>
      </c>
      <c r="BJ189" s="71">
        <v>3905.6779999999999</v>
      </c>
      <c r="BK189" s="71">
        <v>42.493000000000002</v>
      </c>
      <c r="BL189" s="71">
        <v>162.44900000000001</v>
      </c>
      <c r="BM189" s="71">
        <v>0</v>
      </c>
      <c r="BN189" s="72"/>
      <c r="BO189" s="71">
        <v>0</v>
      </c>
      <c r="BP189" s="71">
        <v>1</v>
      </c>
      <c r="BQ189" s="71">
        <v>26</v>
      </c>
      <c r="BR189" s="71">
        <v>3</v>
      </c>
      <c r="BS189" s="71">
        <v>15</v>
      </c>
      <c r="BT189" s="71">
        <v>0</v>
      </c>
      <c r="BU189"/>
      <c r="BV189" s="70">
        <v>3297.0160000000001</v>
      </c>
      <c r="BW189" s="70">
        <v>125.35</v>
      </c>
      <c r="BX189" s="70">
        <v>695.12699999999995</v>
      </c>
      <c r="BY189" s="70">
        <v>0</v>
      </c>
      <c r="BZ189" s="70">
        <v>24</v>
      </c>
      <c r="CA189" s="70">
        <v>0</v>
      </c>
      <c r="CB189" s="70">
        <v>0</v>
      </c>
      <c r="CC189" s="70">
        <v>0</v>
      </c>
      <c r="CD189" s="70">
        <v>0</v>
      </c>
    </row>
    <row r="190" spans="1:82">
      <c r="A190" s="70" t="s">
        <v>1941</v>
      </c>
      <c r="B190" s="70">
        <v>48</v>
      </c>
      <c r="C190" s="70">
        <v>14</v>
      </c>
      <c r="D190" s="70">
        <v>3</v>
      </c>
      <c r="E190" s="70">
        <v>2017</v>
      </c>
      <c r="F190" s="70" t="s">
        <v>156</v>
      </c>
      <c r="G190" s="70" t="s">
        <v>1741</v>
      </c>
      <c r="H190" s="70" t="s">
        <v>1742</v>
      </c>
      <c r="I190" s="148"/>
      <c r="J190" s="71">
        <v>1167.3373412198005</v>
      </c>
      <c r="K190" s="71">
        <v>31.171343753924592</v>
      </c>
      <c r="L190" s="71">
        <v>67.474799802937582</v>
      </c>
      <c r="M190" s="71">
        <v>369.14199579261361</v>
      </c>
      <c r="N190" s="71">
        <v>591.20204200844182</v>
      </c>
      <c r="O190" s="71">
        <v>226.23706886143489</v>
      </c>
      <c r="P190" s="71">
        <v>169.61048891603011</v>
      </c>
      <c r="Q190" s="71">
        <v>15.8708936964819</v>
      </c>
      <c r="R190" s="71">
        <v>111.60695747376721</v>
      </c>
      <c r="S190" s="71">
        <v>24.308610850586096</v>
      </c>
      <c r="T190" s="72"/>
      <c r="U190" s="71">
        <v>53413505.000000007</v>
      </c>
      <c r="V190" s="71">
        <v>9637</v>
      </c>
      <c r="W190" s="71">
        <v>1238</v>
      </c>
      <c r="X190" s="71">
        <v>92246</v>
      </c>
      <c r="Y190" s="71">
        <v>108127</v>
      </c>
      <c r="Z190" s="71">
        <v>135265</v>
      </c>
      <c r="AA190" s="71">
        <v>35131</v>
      </c>
      <c r="AB190" s="71">
        <v>232361</v>
      </c>
      <c r="AC190" s="71">
        <v>19439587</v>
      </c>
      <c r="AD190" s="71">
        <v>24.308610850586099</v>
      </c>
      <c r="AE190" s="72"/>
      <c r="AF190" s="71">
        <v>680037852.08107615</v>
      </c>
      <c r="AG190" s="71">
        <v>24242099.74119547</v>
      </c>
      <c r="AH190" s="71">
        <v>10370564.00274442</v>
      </c>
      <c r="AI190" s="71">
        <v>535139871.76563358</v>
      </c>
      <c r="AJ190" s="71">
        <v>587631255.9097234</v>
      </c>
      <c r="AK190" s="71">
        <v>0</v>
      </c>
      <c r="AL190" s="71">
        <v>0</v>
      </c>
      <c r="AM190" s="71">
        <v>31918706.109164879</v>
      </c>
      <c r="AN190" s="71">
        <v>0</v>
      </c>
      <c r="AO190" s="71">
        <v>0</v>
      </c>
      <c r="AP190" s="71">
        <v>1869340349.6095378</v>
      </c>
      <c r="AQ190" s="72"/>
      <c r="AR190" s="71">
        <v>3656</v>
      </c>
      <c r="AS190" s="71">
        <v>687</v>
      </c>
      <c r="AT190" s="71">
        <v>0</v>
      </c>
      <c r="AU190" s="71">
        <v>2</v>
      </c>
      <c r="AV190" s="71">
        <v>0</v>
      </c>
      <c r="AW190" s="71">
        <v>1</v>
      </c>
      <c r="AX190" s="71"/>
      <c r="AY190" s="72"/>
      <c r="AZ190" s="71">
        <v>16357</v>
      </c>
      <c r="BA190" s="71">
        <v>76242.799999999988</v>
      </c>
      <c r="BB190" s="71">
        <v>0</v>
      </c>
      <c r="BC190" s="71">
        <v>1575</v>
      </c>
      <c r="BD190" s="71">
        <v>0</v>
      </c>
      <c r="BE190" s="71">
        <v>12400</v>
      </c>
      <c r="BF190" s="71"/>
      <c r="BG190" s="72"/>
      <c r="BH190" s="71">
        <v>0</v>
      </c>
      <c r="BI190" s="71">
        <v>30.388000000000002</v>
      </c>
      <c r="BJ190" s="71">
        <v>3871.375</v>
      </c>
      <c r="BK190" s="71">
        <v>32.679000000000002</v>
      </c>
      <c r="BL190" s="71">
        <v>151.185</v>
      </c>
      <c r="BM190" s="71">
        <v>0</v>
      </c>
      <c r="BN190" s="72"/>
      <c r="BO190" s="71">
        <v>0</v>
      </c>
      <c r="BP190" s="71">
        <v>1</v>
      </c>
      <c r="BQ190" s="71">
        <v>26</v>
      </c>
      <c r="BR190" s="71">
        <v>3</v>
      </c>
      <c r="BS190" s="71">
        <v>15</v>
      </c>
      <c r="BT190" s="71">
        <v>0</v>
      </c>
      <c r="BU190"/>
      <c r="BV190" s="70">
        <v>3237.9929999999999</v>
      </c>
      <c r="BW190" s="70">
        <v>123.694</v>
      </c>
      <c r="BX190" s="70">
        <v>698.64200000000005</v>
      </c>
      <c r="BY190" s="70">
        <v>2E-3</v>
      </c>
      <c r="BZ190" s="70">
        <v>25.295999999999999</v>
      </c>
      <c r="CA190" s="70">
        <v>0</v>
      </c>
      <c r="CB190" s="70">
        <v>0</v>
      </c>
      <c r="CC190" s="70">
        <v>0</v>
      </c>
      <c r="CD190" s="70">
        <v>0</v>
      </c>
    </row>
    <row r="191" spans="1:82">
      <c r="A191" s="70" t="s">
        <v>1942</v>
      </c>
      <c r="B191" s="70">
        <v>49</v>
      </c>
      <c r="C191" s="70">
        <v>15</v>
      </c>
      <c r="D191" s="70">
        <v>3</v>
      </c>
      <c r="E191" s="70">
        <v>2018</v>
      </c>
      <c r="F191" s="70" t="s">
        <v>183</v>
      </c>
      <c r="G191" s="70" t="s">
        <v>1741</v>
      </c>
      <c r="H191" s="70" t="s">
        <v>1742</v>
      </c>
      <c r="I191" s="148"/>
      <c r="J191" s="71">
        <v>1338.6771496946731</v>
      </c>
      <c r="K191" s="71">
        <v>29.088146608721466</v>
      </c>
      <c r="L191" s="71">
        <v>62.268494552224546</v>
      </c>
      <c r="M191" s="71">
        <v>400.18276881022092</v>
      </c>
      <c r="N191" s="71">
        <v>574.28212012692586</v>
      </c>
      <c r="O191" s="71">
        <v>222.59214265280221</v>
      </c>
      <c r="P191" s="71">
        <v>167.6401326262048</v>
      </c>
      <c r="Q191" s="71">
        <v>14.5802536724477</v>
      </c>
      <c r="R191" s="71">
        <v>125.35407860428383</v>
      </c>
      <c r="S191" s="71">
        <v>35.734962418641295</v>
      </c>
      <c r="T191" s="72"/>
      <c r="U191" s="71">
        <v>56908588</v>
      </c>
      <c r="V191" s="71">
        <v>9637</v>
      </c>
      <c r="W191" s="71">
        <v>1238</v>
      </c>
      <c r="X191" s="71">
        <v>92246</v>
      </c>
      <c r="Y191" s="71">
        <v>108507</v>
      </c>
      <c r="Z191" s="71">
        <v>135634</v>
      </c>
      <c r="AA191" s="71">
        <v>35072</v>
      </c>
      <c r="AB191" s="71">
        <v>230042</v>
      </c>
      <c r="AC191" s="71">
        <v>21748476</v>
      </c>
      <c r="AD191" s="71">
        <v>35.734962418641302</v>
      </c>
      <c r="AE191" s="72"/>
      <c r="AF191" s="71">
        <v>774921914.72084486</v>
      </c>
      <c r="AG191" s="71">
        <v>22224501.26566096</v>
      </c>
      <c r="AH191" s="71">
        <v>9869565.9565431681</v>
      </c>
      <c r="AI191" s="71">
        <v>566233289.53544807</v>
      </c>
      <c r="AJ191" s="71">
        <v>535712931.32851428</v>
      </c>
      <c r="AK191" s="71">
        <v>0</v>
      </c>
      <c r="AL191" s="71">
        <v>0</v>
      </c>
      <c r="AM191" s="71">
        <v>31665536.810329121</v>
      </c>
      <c r="AN191" s="71">
        <v>0</v>
      </c>
      <c r="AO191" s="71">
        <v>0</v>
      </c>
      <c r="AP191" s="71">
        <v>1940627739.6173406</v>
      </c>
      <c r="AQ191" s="72"/>
      <c r="AR191" s="71">
        <v>3913</v>
      </c>
      <c r="AS191" s="71">
        <v>801</v>
      </c>
      <c r="AT191" s="71">
        <v>8</v>
      </c>
      <c r="AU191" s="71">
        <v>2</v>
      </c>
      <c r="AV191" s="71">
        <v>0</v>
      </c>
      <c r="AW191" s="71">
        <v>1</v>
      </c>
      <c r="AX191" s="71"/>
      <c r="AY191" s="72"/>
      <c r="AZ191" s="71">
        <v>17829.000000000018</v>
      </c>
      <c r="BA191" s="71">
        <v>82360</v>
      </c>
      <c r="BB191" s="71">
        <v>158</v>
      </c>
      <c r="BC191" s="71">
        <v>1575</v>
      </c>
      <c r="BD191" s="71">
        <v>0</v>
      </c>
      <c r="BE191" s="71">
        <v>12400</v>
      </c>
      <c r="BF191" s="71"/>
      <c r="BG191" s="72"/>
      <c r="BH191" s="71">
        <v>0</v>
      </c>
      <c r="BI191" s="71">
        <v>30.22</v>
      </c>
      <c r="BJ191" s="71">
        <v>3936.9870000000001</v>
      </c>
      <c r="BK191" s="71">
        <v>29.99</v>
      </c>
      <c r="BL191" s="71">
        <v>168.2715</v>
      </c>
      <c r="BM191" s="71">
        <v>0</v>
      </c>
      <c r="BN191" s="72"/>
      <c r="BO191" s="71">
        <v>0</v>
      </c>
      <c r="BP191" s="71">
        <v>1</v>
      </c>
      <c r="BQ191" s="71">
        <v>25</v>
      </c>
      <c r="BR191" s="71">
        <v>2</v>
      </c>
      <c r="BS191" s="71">
        <v>15</v>
      </c>
      <c r="BT191" s="71">
        <v>0</v>
      </c>
      <c r="BU191"/>
      <c r="BV191" s="70">
        <v>3298.0030000000002</v>
      </c>
      <c r="BW191" s="70">
        <v>118.608</v>
      </c>
      <c r="BX191" s="70">
        <v>725.85749999999996</v>
      </c>
      <c r="BY191" s="70">
        <v>0</v>
      </c>
      <c r="BZ191" s="70">
        <v>23</v>
      </c>
      <c r="CA191" s="70">
        <v>0</v>
      </c>
      <c r="CB191" s="70">
        <v>0</v>
      </c>
      <c r="CC191" s="70">
        <v>0</v>
      </c>
      <c r="CD191" s="70">
        <v>0</v>
      </c>
    </row>
    <row r="192" spans="1:82">
      <c r="A192" s="70" t="s">
        <v>1943</v>
      </c>
      <c r="B192" s="70">
        <v>50</v>
      </c>
      <c r="C192" s="70">
        <v>16</v>
      </c>
      <c r="D192" s="70">
        <v>3</v>
      </c>
      <c r="E192" s="70">
        <v>2019</v>
      </c>
      <c r="F192" s="70" t="s">
        <v>158</v>
      </c>
      <c r="G192" s="70" t="s">
        <v>1741</v>
      </c>
      <c r="H192" s="70" t="s">
        <v>1742</v>
      </c>
      <c r="I192" s="148"/>
      <c r="J192" s="71">
        <v>1281.9911829078064</v>
      </c>
      <c r="K192" s="71">
        <v>25.812359990680726</v>
      </c>
      <c r="L192" s="71">
        <v>62.91888929579212</v>
      </c>
      <c r="M192" s="71">
        <v>370.58355994652209</v>
      </c>
      <c r="N192" s="71">
        <v>565.82901272396759</v>
      </c>
      <c r="O192" s="71">
        <v>216.68766581649766</v>
      </c>
      <c r="P192" s="71">
        <v>163.87656004738025</v>
      </c>
      <c r="Q192" s="71">
        <v>14.058328534751899</v>
      </c>
      <c r="R192" s="71">
        <v>130.13967114328088</v>
      </c>
      <c r="S192" s="71">
        <v>32.794058530268018</v>
      </c>
      <c r="T192" s="72"/>
      <c r="U192" s="71">
        <v>54747518</v>
      </c>
      <c r="V192" s="71">
        <v>9637</v>
      </c>
      <c r="W192" s="71">
        <v>1238</v>
      </c>
      <c r="X192" s="71">
        <v>92246</v>
      </c>
      <c r="Y192" s="71">
        <v>108829</v>
      </c>
      <c r="Z192" s="71">
        <v>135661</v>
      </c>
      <c r="AA192" s="71">
        <v>34028</v>
      </c>
      <c r="AB192" s="71">
        <v>227812</v>
      </c>
      <c r="AC192" s="71">
        <v>22948572</v>
      </c>
      <c r="AD192" s="71">
        <v>32.794058530268018</v>
      </c>
      <c r="AE192" s="72"/>
      <c r="AF192" s="71">
        <v>722936561.32168102</v>
      </c>
      <c r="AG192" s="71">
        <v>19467227.800500389</v>
      </c>
      <c r="AH192" s="71">
        <v>10478479.463803129</v>
      </c>
      <c r="AI192" s="71">
        <v>540961280.43037426</v>
      </c>
      <c r="AJ192" s="71">
        <v>547022009.58320582</v>
      </c>
      <c r="AK192" s="71">
        <v>0</v>
      </c>
      <c r="AL192" s="71">
        <v>0</v>
      </c>
      <c r="AM192" s="71">
        <v>31026279.432182189</v>
      </c>
      <c r="AN192" s="71">
        <v>0</v>
      </c>
      <c r="AO192" s="71">
        <v>0</v>
      </c>
      <c r="AP192" s="71">
        <v>1871891838.0317466</v>
      </c>
      <c r="AQ192" s="72"/>
      <c r="AR192" s="71">
        <v>4171</v>
      </c>
      <c r="AS192" s="71">
        <v>920</v>
      </c>
      <c r="AT192" s="71">
        <v>9</v>
      </c>
      <c r="AU192" s="71">
        <v>2</v>
      </c>
      <c r="AV192" s="71">
        <v>0</v>
      </c>
      <c r="AW192" s="71">
        <v>2</v>
      </c>
      <c r="AX192" s="71"/>
      <c r="AY192" s="72"/>
      <c r="AZ192" s="71">
        <v>19326.199999999961</v>
      </c>
      <c r="BA192" s="71">
        <v>87539.1</v>
      </c>
      <c r="BB192" s="71">
        <v>177.9</v>
      </c>
      <c r="BC192" s="71">
        <v>1575</v>
      </c>
      <c r="BD192" s="71">
        <v>0</v>
      </c>
      <c r="BE192" s="71">
        <v>87349.25</v>
      </c>
      <c r="BF192" s="71"/>
      <c r="BG192" s="72"/>
      <c r="BH192" s="71">
        <v>0</v>
      </c>
      <c r="BI192" s="71">
        <v>30.731999999999999</v>
      </c>
      <c r="BJ192" s="71">
        <v>3863.7310000000002</v>
      </c>
      <c r="BK192" s="71">
        <v>30.37</v>
      </c>
      <c r="BL192" s="71">
        <v>86.257000000000005</v>
      </c>
      <c r="BM192" s="71">
        <v>0</v>
      </c>
      <c r="BN192" s="72"/>
      <c r="BO192" s="71">
        <v>0</v>
      </c>
      <c r="BP192" s="71">
        <v>1</v>
      </c>
      <c r="BQ192" s="71">
        <v>25</v>
      </c>
      <c r="BR192" s="71">
        <v>3</v>
      </c>
      <c r="BS192" s="71">
        <v>10</v>
      </c>
      <c r="BT192" s="71">
        <v>0</v>
      </c>
      <c r="BU192"/>
      <c r="BV192" s="70">
        <v>3211.9119999999998</v>
      </c>
      <c r="BW192" s="70">
        <v>116.444</v>
      </c>
      <c r="BX192" s="70">
        <v>660.68399999999997</v>
      </c>
      <c r="BY192" s="70">
        <v>0</v>
      </c>
      <c r="BZ192" s="70">
        <v>22.05</v>
      </c>
      <c r="CA192" s="70">
        <v>0</v>
      </c>
      <c r="CB192" s="70">
        <v>0</v>
      </c>
      <c r="CC192" s="70">
        <v>0</v>
      </c>
      <c r="CD192" s="70">
        <v>0</v>
      </c>
    </row>
    <row r="193" spans="1:82">
      <c r="A193" s="70" t="s">
        <v>1944</v>
      </c>
      <c r="B193" s="70">
        <v>51</v>
      </c>
      <c r="C193" s="70">
        <v>17</v>
      </c>
      <c r="D193" s="70">
        <v>3</v>
      </c>
      <c r="E193" s="70">
        <v>2020</v>
      </c>
      <c r="F193" s="70" t="s">
        <v>159</v>
      </c>
      <c r="G193" s="70" t="s">
        <v>1741</v>
      </c>
      <c r="H193" s="70" t="s">
        <v>1742</v>
      </c>
      <c r="I193" s="148"/>
      <c r="J193" s="71">
        <v>1039.035245139369</v>
      </c>
      <c r="K193" s="71">
        <v>28.915261126345019</v>
      </c>
      <c r="L193" s="71">
        <v>56.778935296185644</v>
      </c>
      <c r="M193" s="71">
        <v>333.36814475056161</v>
      </c>
      <c r="N193" s="71">
        <v>498.18645959370974</v>
      </c>
      <c r="O193" s="71">
        <v>190.16670341749639</v>
      </c>
      <c r="P193" s="71">
        <v>153.78982940021794</v>
      </c>
      <c r="Q193" s="71">
        <v>13.315984576029001</v>
      </c>
      <c r="R193" s="71">
        <v>125.10994076655322</v>
      </c>
      <c r="S193" s="71">
        <v>23.69221265407721</v>
      </c>
      <c r="T193" s="72"/>
      <c r="U193" s="71">
        <v>52320791</v>
      </c>
      <c r="V193" s="71">
        <v>9640</v>
      </c>
      <c r="W193" s="71">
        <v>1207</v>
      </c>
      <c r="X193" s="71">
        <v>90068</v>
      </c>
      <c r="Y193" s="71">
        <v>109504</v>
      </c>
      <c r="Z193" s="71">
        <v>135888</v>
      </c>
      <c r="AA193" s="71">
        <v>33942</v>
      </c>
      <c r="AB193" s="71">
        <v>225845</v>
      </c>
      <c r="AC193" s="71">
        <v>22178210</v>
      </c>
      <c r="AD193" s="71">
        <v>23.69221265407721</v>
      </c>
      <c r="AE193" s="72"/>
      <c r="AF193" s="71">
        <v>612241495.71238291</v>
      </c>
      <c r="AG193" s="71">
        <v>22276634.004471488</v>
      </c>
      <c r="AH193" s="71">
        <v>9900557.6078042388</v>
      </c>
      <c r="AI193" s="71">
        <v>508996435.03959918</v>
      </c>
      <c r="AJ193" s="71">
        <v>526373022.15543163</v>
      </c>
      <c r="AK193" s="71"/>
      <c r="AL193" s="71"/>
      <c r="AM193" s="71">
        <v>29475281.690284297</v>
      </c>
      <c r="AN193" s="71"/>
      <c r="AO193" s="71"/>
      <c r="AP193" s="71">
        <v>1709263426.2099738</v>
      </c>
      <c r="AQ193" s="72"/>
      <c r="AR193" s="71">
        <v>4397</v>
      </c>
      <c r="AS193" s="71">
        <v>1028</v>
      </c>
      <c r="AT193" s="71">
        <v>9</v>
      </c>
      <c r="AU193" s="71">
        <v>2</v>
      </c>
      <c r="AV193" s="71">
        <v>0</v>
      </c>
      <c r="AW193" s="71">
        <v>2</v>
      </c>
      <c r="AX193" s="71"/>
      <c r="AY193" s="72"/>
      <c r="AZ193" s="71">
        <v>20677.79999999997</v>
      </c>
      <c r="BA193" s="71">
        <v>95240.399999999951</v>
      </c>
      <c r="BB193" s="71">
        <v>177.9</v>
      </c>
      <c r="BC193" s="71">
        <v>1575</v>
      </c>
      <c r="BD193" s="71">
        <v>0</v>
      </c>
      <c r="BE193" s="71">
        <v>87349.251000000004</v>
      </c>
      <c r="BF193" s="71"/>
      <c r="BG193" s="72"/>
      <c r="BH193" s="71">
        <v>0</v>
      </c>
      <c r="BI193" s="71">
        <v>29.888000000000002</v>
      </c>
      <c r="BJ193" s="71">
        <v>3255.145</v>
      </c>
      <c r="BK193" s="71">
        <v>28.931999999999999</v>
      </c>
      <c r="BL193" s="71">
        <v>182.60500000000002</v>
      </c>
      <c r="BM193" s="71">
        <v>0</v>
      </c>
      <c r="BN193" s="72"/>
      <c r="BO193" s="71">
        <v>0</v>
      </c>
      <c r="BP193" s="71">
        <v>1</v>
      </c>
      <c r="BQ193" s="71">
        <v>25</v>
      </c>
      <c r="BR193" s="71">
        <v>2</v>
      </c>
      <c r="BS193" s="71">
        <v>13</v>
      </c>
      <c r="BT193" s="71">
        <v>0</v>
      </c>
      <c r="BU193"/>
      <c r="BV193" s="70">
        <v>2633.3009999999999</v>
      </c>
      <c r="BW193" s="70">
        <v>132.71299999999999</v>
      </c>
      <c r="BX193" s="70">
        <v>706.70899999999995</v>
      </c>
      <c r="BY193" s="70">
        <v>0</v>
      </c>
      <c r="BZ193" s="70">
        <v>23.847000000000001</v>
      </c>
      <c r="CA193" s="70">
        <v>0</v>
      </c>
      <c r="CB193" s="70">
        <v>0</v>
      </c>
      <c r="CC193" s="70">
        <v>0</v>
      </c>
      <c r="CD193" s="70">
        <v>0</v>
      </c>
    </row>
    <row r="194" spans="1:82">
      <c r="A194" s="70" t="s">
        <v>1945</v>
      </c>
      <c r="B194" s="70">
        <v>51</v>
      </c>
      <c r="C194" s="70">
        <v>18</v>
      </c>
      <c r="D194" s="70">
        <v>3</v>
      </c>
      <c r="E194" s="70">
        <v>2021</v>
      </c>
      <c r="F194" s="70" t="s">
        <v>160</v>
      </c>
      <c r="G194" s="70" t="s">
        <v>1741</v>
      </c>
      <c r="H194" s="70" t="s">
        <v>1742</v>
      </c>
      <c r="I194" s="148"/>
      <c r="J194" s="71">
        <v>1150.9015093662579</v>
      </c>
      <c r="K194" s="71">
        <v>34.272752598497235</v>
      </c>
      <c r="L194" s="71">
        <v>45.289820238881632</v>
      </c>
      <c r="M194" s="71">
        <v>379.45383930870025</v>
      </c>
      <c r="N194" s="71">
        <v>504.4675270011536</v>
      </c>
      <c r="O194" s="71">
        <v>184.44286485950931</v>
      </c>
      <c r="P194" s="71">
        <v>157.13905365325388</v>
      </c>
      <c r="Q194" s="71">
        <v>13.045664954238701</v>
      </c>
      <c r="R194" s="71">
        <v>136.76622602278482</v>
      </c>
      <c r="S194" s="71">
        <v>38.511169658480213</v>
      </c>
      <c r="T194" s="72"/>
      <c r="U194" s="71">
        <v>53492647</v>
      </c>
      <c r="V194" s="71">
        <v>9640</v>
      </c>
      <c r="W194" s="71">
        <v>1207</v>
      </c>
      <c r="X194" s="71">
        <v>90068</v>
      </c>
      <c r="Y194" s="71">
        <v>109607</v>
      </c>
      <c r="Z194" s="71">
        <v>135706</v>
      </c>
      <c r="AA194" s="71">
        <v>33818</v>
      </c>
      <c r="AB194" s="71">
        <v>223434</v>
      </c>
      <c r="AC194" s="71">
        <v>23520024.999999996</v>
      </c>
      <c r="AD194" s="71">
        <v>38.511169658480213</v>
      </c>
      <c r="AE194" s="72"/>
      <c r="AF194" s="71">
        <v>678674675.05852199</v>
      </c>
      <c r="AG194" s="71">
        <v>24665122.06604021</v>
      </c>
      <c r="AH194" s="71">
        <v>7598140.0317799486</v>
      </c>
      <c r="AI194" s="71">
        <v>571432430.57135749</v>
      </c>
      <c r="AJ194" s="71">
        <v>545738932.43215311</v>
      </c>
      <c r="AK194" s="71">
        <v>0</v>
      </c>
      <c r="AL194" s="71">
        <v>0</v>
      </c>
      <c r="AM194" s="71">
        <v>29328815.508448638</v>
      </c>
      <c r="AN194" s="71">
        <v>0</v>
      </c>
      <c r="AO194" s="71">
        <v>0</v>
      </c>
      <c r="AP194" s="71">
        <v>1857438115.6683016</v>
      </c>
      <c r="AQ194" s="72"/>
      <c r="AR194" s="71">
        <v>4637</v>
      </c>
      <c r="AS194" s="71">
        <v>1116</v>
      </c>
      <c r="AT194" s="71">
        <v>8</v>
      </c>
      <c r="AU194" s="71">
        <v>2</v>
      </c>
      <c r="AV194" s="71">
        <v>0</v>
      </c>
      <c r="AW194" s="71">
        <v>2</v>
      </c>
      <c r="AX194" s="71"/>
      <c r="AY194" s="72"/>
      <c r="AZ194" s="71">
        <v>22233.599999999959</v>
      </c>
      <c r="BA194" s="71">
        <v>110451.9</v>
      </c>
      <c r="BB194" s="71">
        <v>158.1</v>
      </c>
      <c r="BC194" s="71">
        <v>1575</v>
      </c>
      <c r="BD194" s="71">
        <v>0</v>
      </c>
      <c r="BE194" s="71">
        <v>87349.251000000004</v>
      </c>
      <c r="BF194" s="71"/>
      <c r="BG194" s="72"/>
      <c r="BH194" s="71">
        <v>0</v>
      </c>
      <c r="BI194" s="71">
        <v>33.051000000000002</v>
      </c>
      <c r="BJ194" s="71">
        <v>3554.3939999999998</v>
      </c>
      <c r="BK194" s="71">
        <v>27.972000000000001</v>
      </c>
      <c r="BL194" s="71">
        <v>85.521000000000001</v>
      </c>
      <c r="BM194" s="71">
        <v>0</v>
      </c>
      <c r="BN194" s="72"/>
      <c r="BO194" s="71">
        <v>0</v>
      </c>
      <c r="BP194" s="71">
        <v>1</v>
      </c>
      <c r="BQ194" s="71">
        <v>25</v>
      </c>
      <c r="BR194" s="71">
        <v>2</v>
      </c>
      <c r="BS194" s="71">
        <v>11</v>
      </c>
      <c r="BT194" s="71">
        <v>0</v>
      </c>
      <c r="BU194"/>
      <c r="BV194" s="70">
        <v>2945.4940000000001</v>
      </c>
      <c r="BW194" s="70">
        <v>127.773</v>
      </c>
      <c r="BX194" s="70">
        <v>605.30899999999997</v>
      </c>
      <c r="BY194" s="70">
        <v>0</v>
      </c>
      <c r="BZ194" s="70">
        <v>22.361999999999998</v>
      </c>
      <c r="CA194" s="70">
        <v>0</v>
      </c>
      <c r="CB194" s="70">
        <v>0</v>
      </c>
      <c r="CC194" s="70">
        <v>0</v>
      </c>
      <c r="CD194" s="70">
        <v>0</v>
      </c>
    </row>
    <row r="195" spans="1:82">
      <c r="A195" s="70" t="s">
        <v>1743</v>
      </c>
      <c r="B195" s="70">
        <v>51</v>
      </c>
      <c r="C195" s="70">
        <v>19</v>
      </c>
      <c r="D195" s="70">
        <v>3</v>
      </c>
      <c r="E195" s="70">
        <v>2022</v>
      </c>
      <c r="F195" s="70" t="s">
        <v>161</v>
      </c>
      <c r="G195" s="70" t="s">
        <v>1741</v>
      </c>
      <c r="H195" s="70" t="s">
        <v>1742</v>
      </c>
      <c r="I195" s="148"/>
      <c r="J195" s="71">
        <v>1034.1726951498683</v>
      </c>
      <c r="K195" s="71">
        <v>31.350253269105622</v>
      </c>
      <c r="L195" s="71">
        <v>45.745991342232095</v>
      </c>
      <c r="M195" s="71">
        <v>361.96072157501555</v>
      </c>
      <c r="N195" s="71">
        <v>536.9028128884222</v>
      </c>
      <c r="O195" s="71">
        <v>194.43017992323593</v>
      </c>
      <c r="P195" s="71">
        <v>156.0290062598869</v>
      </c>
      <c r="Q195" s="71">
        <v>13.023716387999745</v>
      </c>
      <c r="R195" s="71">
        <v>127.07515186563457</v>
      </c>
      <c r="S195" s="71">
        <v>35.307511786951913</v>
      </c>
      <c r="T195" s="72"/>
      <c r="U195" s="71">
        <v>61122202</v>
      </c>
      <c r="V195" s="71">
        <v>9640</v>
      </c>
      <c r="W195" s="71">
        <v>1207</v>
      </c>
      <c r="X195" s="71">
        <v>90068</v>
      </c>
      <c r="Y195" s="71">
        <v>110195</v>
      </c>
      <c r="Z195" s="71">
        <v>135917</v>
      </c>
      <c r="AA195" s="71">
        <v>34091</v>
      </c>
      <c r="AB195" s="71">
        <v>221229</v>
      </c>
      <c r="AC195" s="71">
        <v>22127893.999999996</v>
      </c>
      <c r="AD195" s="71">
        <v>35.307511786951913</v>
      </c>
      <c r="AE195" s="72"/>
      <c r="AF195" s="71">
        <v>606561284.47870588</v>
      </c>
      <c r="AG195" s="71">
        <v>25852065.802540295</v>
      </c>
      <c r="AH195" s="71">
        <v>9306994.5357333869</v>
      </c>
      <c r="AI195" s="71">
        <v>535115531.17867506</v>
      </c>
      <c r="AJ195" s="71">
        <v>631322989.33903873</v>
      </c>
      <c r="AK195" s="71">
        <v>0</v>
      </c>
      <c r="AL195" s="71">
        <v>0</v>
      </c>
      <c r="AM195" s="71">
        <v>28566702.214391768</v>
      </c>
      <c r="AN195" s="71">
        <v>0</v>
      </c>
      <c r="AO195" s="71">
        <v>0</v>
      </c>
      <c r="AP195" s="71">
        <v>1836725567.5490851</v>
      </c>
      <c r="AQ195" s="72"/>
      <c r="AR195" s="71">
        <v>4910</v>
      </c>
      <c r="AS195" s="71">
        <v>1155</v>
      </c>
      <c r="AT195" s="71">
        <v>2</v>
      </c>
      <c r="AU195" s="71">
        <v>2</v>
      </c>
      <c r="AV195" s="71">
        <v>0</v>
      </c>
      <c r="AW195" s="71">
        <v>2</v>
      </c>
      <c r="AX195" s="71"/>
      <c r="AY195" s="72"/>
      <c r="AZ195" s="71">
        <v>23984.00000000008</v>
      </c>
      <c r="BA195" s="71">
        <v>112155.39999999997</v>
      </c>
      <c r="BB195" s="71">
        <v>39.299999999999997</v>
      </c>
      <c r="BC195" s="71">
        <v>1575</v>
      </c>
      <c r="BD195" s="71">
        <v>0</v>
      </c>
      <c r="BE195" s="71">
        <v>87350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1946</v>
      </c>
      <c r="B196" s="70">
        <v>51</v>
      </c>
      <c r="C196" s="70">
        <v>20</v>
      </c>
      <c r="D196" s="70">
        <v>3</v>
      </c>
      <c r="E196" s="70">
        <v>2023</v>
      </c>
      <c r="F196" s="70" t="s">
        <v>1539</v>
      </c>
      <c r="G196" s="70" t="s">
        <v>1741</v>
      </c>
      <c r="H196" s="70" t="s">
        <v>1742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5228</v>
      </c>
      <c r="AS196" s="71">
        <v>1166</v>
      </c>
      <c r="AT196" s="71">
        <v>2</v>
      </c>
      <c r="AU196" s="71">
        <v>2</v>
      </c>
      <c r="AV196" s="71">
        <v>0</v>
      </c>
      <c r="AW196" s="71">
        <v>2</v>
      </c>
      <c r="AX196" s="71"/>
      <c r="AY196" s="72"/>
      <c r="AZ196" s="71">
        <v>26017.400000000205</v>
      </c>
      <c r="BA196" s="71">
        <v>112607.89999999997</v>
      </c>
      <c r="BB196" s="71">
        <v>39.299999999999997</v>
      </c>
      <c r="BC196" s="71">
        <v>1575</v>
      </c>
      <c r="BD196" s="71">
        <v>0</v>
      </c>
      <c r="BE196" s="71">
        <v>87350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1740</v>
      </c>
      <c r="B197" s="70">
        <v>51</v>
      </c>
      <c r="C197" s="70">
        <v>21</v>
      </c>
      <c r="D197" s="70">
        <v>3</v>
      </c>
      <c r="E197" s="70">
        <v>2024</v>
      </c>
      <c r="F197" s="70" t="s">
        <v>1554</v>
      </c>
      <c r="G197" s="1064" t="s">
        <v>1741</v>
      </c>
      <c r="H197" s="70" t="s">
        <v>1742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1947</v>
      </c>
      <c r="B198" s="70">
        <v>256</v>
      </c>
      <c r="C198" s="70">
        <v>1</v>
      </c>
      <c r="D198" s="70">
        <v>16</v>
      </c>
      <c r="E198" s="70">
        <v>1990</v>
      </c>
      <c r="F198" s="70" t="s">
        <v>787</v>
      </c>
      <c r="G198" s="1064" t="s">
        <v>1948</v>
      </c>
      <c r="H198" s="70" t="s">
        <v>1949</v>
      </c>
      <c r="I198" s="148"/>
      <c r="J198" s="71">
        <v>145.71870567488989</v>
      </c>
      <c r="K198" s="71">
        <v>41.632727754066892</v>
      </c>
      <c r="L198" s="71">
        <v>1.3136712377135951</v>
      </c>
      <c r="M198" s="71">
        <v>533.91587204089296</v>
      </c>
      <c r="N198" s="71">
        <v>153.51085705706069</v>
      </c>
      <c r="O198" s="71">
        <v>80.90701165642021</v>
      </c>
      <c r="P198" s="71">
        <v>108.3517216197471</v>
      </c>
      <c r="Q198" s="71">
        <v>10.0371333597315</v>
      </c>
      <c r="R198" s="71">
        <v>0</v>
      </c>
      <c r="S198" s="71">
        <v>12.62218240076578</v>
      </c>
      <c r="T198" s="72"/>
      <c r="U198" s="71">
        <v>36348894</v>
      </c>
      <c r="V198" s="71">
        <v>15985</v>
      </c>
      <c r="W198" s="71">
        <v>12</v>
      </c>
      <c r="X198" s="71">
        <v>222706</v>
      </c>
      <c r="Y198" s="71">
        <v>67201</v>
      </c>
      <c r="Z198" s="71">
        <v>33278</v>
      </c>
      <c r="AA198" s="71">
        <v>26309</v>
      </c>
      <c r="AB198" s="71">
        <v>162969</v>
      </c>
      <c r="AC198" s="71">
        <v>0</v>
      </c>
      <c r="AD198" s="71">
        <v>12.62218240076578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1950</v>
      </c>
      <c r="B199" s="70">
        <v>257</v>
      </c>
      <c r="C199" s="70">
        <v>2</v>
      </c>
      <c r="D199" s="70">
        <v>16</v>
      </c>
      <c r="E199" s="70">
        <v>2005</v>
      </c>
      <c r="F199" s="70" t="s">
        <v>789</v>
      </c>
      <c r="G199" s="70" t="s">
        <v>1948</v>
      </c>
      <c r="H199" s="70" t="s">
        <v>1949</v>
      </c>
      <c r="I199" s="148"/>
      <c r="J199" s="71">
        <v>95.569227906528923</v>
      </c>
      <c r="K199" s="71">
        <v>25.529521801684879</v>
      </c>
      <c r="L199" s="71">
        <v>0.83252473011934425</v>
      </c>
      <c r="M199" s="71">
        <v>782.23946268726638</v>
      </c>
      <c r="N199" s="71">
        <v>225.24759330736751</v>
      </c>
      <c r="O199" s="71">
        <v>70.996659693356463</v>
      </c>
      <c r="P199" s="71">
        <v>73.695063710241513</v>
      </c>
      <c r="Q199" s="71">
        <v>9.4682377041379198</v>
      </c>
      <c r="R199" s="71">
        <v>0</v>
      </c>
      <c r="S199" s="71">
        <v>10.389077861169181</v>
      </c>
      <c r="T199" s="72"/>
      <c r="U199" s="71">
        <v>12144603</v>
      </c>
      <c r="V199" s="71">
        <v>11964</v>
      </c>
      <c r="W199" s="71">
        <v>10</v>
      </c>
      <c r="X199" s="71">
        <v>186290</v>
      </c>
      <c r="Y199" s="71">
        <v>85103</v>
      </c>
      <c r="Z199" s="71">
        <v>33792</v>
      </c>
      <c r="AA199" s="71">
        <v>14655</v>
      </c>
      <c r="AB199" s="71">
        <v>160712</v>
      </c>
      <c r="AC199" s="71">
        <v>0</v>
      </c>
      <c r="AD199" s="71">
        <v>10.389077861169181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1951</v>
      </c>
      <c r="B200" s="70">
        <v>258</v>
      </c>
      <c r="C200" s="70">
        <v>3</v>
      </c>
      <c r="D200" s="70">
        <v>16</v>
      </c>
      <c r="E200" s="70">
        <v>2006</v>
      </c>
      <c r="F200" s="70" t="s">
        <v>790</v>
      </c>
      <c r="G200" s="70" t="s">
        <v>1948</v>
      </c>
      <c r="H200" s="70" t="s">
        <v>1949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1952</v>
      </c>
      <c r="B201" s="70">
        <v>259</v>
      </c>
      <c r="C201" s="70">
        <v>4</v>
      </c>
      <c r="D201" s="70">
        <v>16</v>
      </c>
      <c r="E201" s="70">
        <v>2007</v>
      </c>
      <c r="F201" s="70" t="s">
        <v>791</v>
      </c>
      <c r="G201" s="70" t="s">
        <v>1948</v>
      </c>
      <c r="H201" s="70" t="s">
        <v>1949</v>
      </c>
      <c r="I201" s="148"/>
      <c r="J201" s="71">
        <v>123.23105933752269</v>
      </c>
      <c r="K201" s="71">
        <v>27.81162940307328</v>
      </c>
      <c r="L201" s="71">
        <v>14.175592555929949</v>
      </c>
      <c r="M201" s="71">
        <v>750.65050309369906</v>
      </c>
      <c r="N201" s="71">
        <v>246.79484660958499</v>
      </c>
      <c r="O201" s="71">
        <v>67.398115838071931</v>
      </c>
      <c r="P201" s="71">
        <v>70.607595001431903</v>
      </c>
      <c r="Q201" s="71">
        <v>10.178690281039801</v>
      </c>
      <c r="R201" s="71">
        <v>0</v>
      </c>
      <c r="S201" s="71">
        <v>15.515334099552231</v>
      </c>
      <c r="T201" s="72"/>
      <c r="U201" s="71">
        <v>13553952</v>
      </c>
      <c r="V201" s="71">
        <v>11734</v>
      </c>
      <c r="W201" s="71">
        <v>127</v>
      </c>
      <c r="X201" s="71">
        <v>191485</v>
      </c>
      <c r="Y201" s="71">
        <v>88838</v>
      </c>
      <c r="Z201" s="71">
        <v>33348</v>
      </c>
      <c r="AA201" s="71">
        <v>13827</v>
      </c>
      <c r="AB201" s="71">
        <v>163635</v>
      </c>
      <c r="AC201" s="71">
        <v>0</v>
      </c>
      <c r="AD201" s="71">
        <v>15.515334099552231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1953</v>
      </c>
      <c r="B202" s="70">
        <v>260</v>
      </c>
      <c r="C202" s="70">
        <v>5</v>
      </c>
      <c r="D202" s="70">
        <v>16</v>
      </c>
      <c r="E202" s="70">
        <v>2008</v>
      </c>
      <c r="F202" s="70" t="s">
        <v>792</v>
      </c>
      <c r="G202" s="70" t="s">
        <v>1948</v>
      </c>
      <c r="H202" s="70" t="s">
        <v>1949</v>
      </c>
      <c r="I202" s="148"/>
      <c r="J202" s="71">
        <v>93.311087041275783</v>
      </c>
      <c r="K202" s="71">
        <v>22.061865176818859</v>
      </c>
      <c r="L202" s="71">
        <v>12.685365181220281</v>
      </c>
      <c r="M202" s="71">
        <v>749.07208992290612</v>
      </c>
      <c r="N202" s="71">
        <v>249.49042812200591</v>
      </c>
      <c r="O202" s="71">
        <v>63.765530074638541</v>
      </c>
      <c r="P202" s="71">
        <v>67.844168570745381</v>
      </c>
      <c r="Q202" s="71">
        <v>10.155346857230899</v>
      </c>
      <c r="R202" s="71">
        <v>0</v>
      </c>
      <c r="S202" s="71">
        <v>18.260041407862829</v>
      </c>
      <c r="T202" s="72"/>
      <c r="U202" s="71">
        <v>13088174</v>
      </c>
      <c r="V202" s="71">
        <v>11734</v>
      </c>
      <c r="W202" s="71">
        <v>127</v>
      </c>
      <c r="X202" s="71">
        <v>191485</v>
      </c>
      <c r="Y202" s="71">
        <v>91350</v>
      </c>
      <c r="Z202" s="71">
        <v>32658</v>
      </c>
      <c r="AA202" s="71">
        <v>13301</v>
      </c>
      <c r="AB202" s="71">
        <v>165945</v>
      </c>
      <c r="AC202" s="71">
        <v>0</v>
      </c>
      <c r="AD202" s="71">
        <v>18.260041407862829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1954</v>
      </c>
      <c r="B203" s="70">
        <v>261</v>
      </c>
      <c r="C203" s="70">
        <v>6</v>
      </c>
      <c r="D203" s="70">
        <v>16</v>
      </c>
      <c r="E203" s="70">
        <v>2009</v>
      </c>
      <c r="F203" s="70" t="s">
        <v>176</v>
      </c>
      <c r="G203" s="70" t="s">
        <v>1948</v>
      </c>
      <c r="H203" s="70" t="s">
        <v>1949</v>
      </c>
      <c r="I203" s="148"/>
      <c r="J203" s="71">
        <v>80.100489846151746</v>
      </c>
      <c r="K203" s="71">
        <v>19.691473662607351</v>
      </c>
      <c r="L203" s="71">
        <v>3.1104699142104022</v>
      </c>
      <c r="M203" s="71">
        <v>746.58715609798583</v>
      </c>
      <c r="N203" s="71">
        <v>232.38209303204971</v>
      </c>
      <c r="O203" s="71">
        <v>62.683420404805197</v>
      </c>
      <c r="P203" s="71">
        <v>64.237178980561737</v>
      </c>
      <c r="Q203" s="71">
        <v>9.7637581722791502</v>
      </c>
      <c r="R203" s="71">
        <v>0</v>
      </c>
      <c r="S203" s="71">
        <v>20.40291271739812</v>
      </c>
      <c r="T203" s="72"/>
      <c r="U203" s="71">
        <v>9895090</v>
      </c>
      <c r="V203" s="71">
        <v>12075</v>
      </c>
      <c r="W203" s="71">
        <v>30</v>
      </c>
      <c r="X203" s="71">
        <v>218075</v>
      </c>
      <c r="Y203" s="71">
        <v>93237</v>
      </c>
      <c r="Z203" s="71">
        <v>31688</v>
      </c>
      <c r="AA203" s="71">
        <v>12929</v>
      </c>
      <c r="AB203" s="71">
        <v>167482</v>
      </c>
      <c r="AC203" s="71">
        <v>0</v>
      </c>
      <c r="AD203" s="71">
        <v>20.40291271739812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12.446999999999999</v>
      </c>
      <c r="BK203" s="71">
        <v>0</v>
      </c>
      <c r="BL203" s="71">
        <v>56.221000000000004</v>
      </c>
      <c r="BM203" s="71">
        <v>0</v>
      </c>
      <c r="BN203" s="72"/>
      <c r="BO203" s="71">
        <v>0</v>
      </c>
      <c r="BP203" s="71">
        <v>0</v>
      </c>
      <c r="BQ203" s="71">
        <v>3</v>
      </c>
      <c r="BR203" s="71">
        <v>0</v>
      </c>
      <c r="BS203" s="71">
        <v>11</v>
      </c>
      <c r="BT203" s="71">
        <v>0</v>
      </c>
      <c r="BU203"/>
      <c r="BV203" s="70">
        <v>68.668000000000006</v>
      </c>
      <c r="BW203" s="70">
        <v>0</v>
      </c>
      <c r="BX203" s="70">
        <v>0</v>
      </c>
      <c r="BY203" s="70">
        <v>0</v>
      </c>
      <c r="BZ203" s="70">
        <v>0</v>
      </c>
      <c r="CA203" s="70">
        <v>0</v>
      </c>
      <c r="CB203" s="70">
        <v>0</v>
      </c>
      <c r="CC203" s="70">
        <v>0</v>
      </c>
      <c r="CD203" s="70">
        <v>0</v>
      </c>
    </row>
    <row r="204" spans="1:82">
      <c r="A204" s="70" t="s">
        <v>1955</v>
      </c>
      <c r="B204" s="70">
        <v>262</v>
      </c>
      <c r="C204" s="70">
        <v>7</v>
      </c>
      <c r="D204" s="70">
        <v>16</v>
      </c>
      <c r="E204" s="70">
        <v>2010</v>
      </c>
      <c r="F204" s="70" t="s">
        <v>177</v>
      </c>
      <c r="G204" s="70" t="s">
        <v>1948</v>
      </c>
      <c r="H204" s="70" t="s">
        <v>1949</v>
      </c>
      <c r="I204" s="148"/>
      <c r="J204" s="71">
        <v>63.882150475078518</v>
      </c>
      <c r="K204" s="71">
        <v>17.65263566601331</v>
      </c>
      <c r="L204" s="71">
        <v>2.905343212506847</v>
      </c>
      <c r="M204" s="71">
        <v>755.27199691145722</v>
      </c>
      <c r="N204" s="71">
        <v>239.8066591104652</v>
      </c>
      <c r="O204" s="71">
        <v>61.958342629709527</v>
      </c>
      <c r="P204" s="71">
        <v>64.277357840842683</v>
      </c>
      <c r="Q204" s="71">
        <v>10.2762489420512</v>
      </c>
      <c r="R204" s="71">
        <v>0</v>
      </c>
      <c r="S204" s="71">
        <v>26.463171138465569</v>
      </c>
      <c r="T204" s="72"/>
      <c r="U204" s="71">
        <v>8435396</v>
      </c>
      <c r="V204" s="71">
        <v>12075</v>
      </c>
      <c r="W204" s="71">
        <v>30</v>
      </c>
      <c r="X204" s="71">
        <v>218075</v>
      </c>
      <c r="Y204" s="71">
        <v>94908</v>
      </c>
      <c r="Z204" s="71">
        <v>31467</v>
      </c>
      <c r="AA204" s="71">
        <v>12614</v>
      </c>
      <c r="AB204" s="71">
        <v>168909</v>
      </c>
      <c r="AC204" s="71">
        <v>0</v>
      </c>
      <c r="AD204" s="71">
        <v>26.463171138465569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15.222</v>
      </c>
      <c r="BK204" s="71">
        <v>0</v>
      </c>
      <c r="BL204" s="71">
        <v>65.60499999999999</v>
      </c>
      <c r="BM204" s="71">
        <v>0</v>
      </c>
      <c r="BN204" s="72"/>
      <c r="BO204" s="71">
        <v>0</v>
      </c>
      <c r="BP204" s="71">
        <v>0</v>
      </c>
      <c r="BQ204" s="71">
        <v>2</v>
      </c>
      <c r="BR204" s="71">
        <v>0</v>
      </c>
      <c r="BS204" s="71">
        <v>13</v>
      </c>
      <c r="BT204" s="71">
        <v>0</v>
      </c>
      <c r="BU204"/>
      <c r="BV204" s="70">
        <v>78.447999999999993</v>
      </c>
      <c r="BW204" s="70">
        <v>0</v>
      </c>
      <c r="BX204" s="70">
        <v>2.379</v>
      </c>
      <c r="BY204" s="70">
        <v>0</v>
      </c>
      <c r="BZ204" s="70">
        <v>0</v>
      </c>
      <c r="CA204" s="70">
        <v>0</v>
      </c>
      <c r="CB204" s="70">
        <v>0</v>
      </c>
      <c r="CC204" s="70">
        <v>0</v>
      </c>
      <c r="CD204" s="70">
        <v>0</v>
      </c>
    </row>
    <row r="205" spans="1:82">
      <c r="A205" s="70" t="s">
        <v>1956</v>
      </c>
      <c r="B205" s="70">
        <v>263</v>
      </c>
      <c r="C205" s="70">
        <v>8</v>
      </c>
      <c r="D205" s="70">
        <v>16</v>
      </c>
      <c r="E205" s="70">
        <v>2011</v>
      </c>
      <c r="F205" s="70" t="s">
        <v>178</v>
      </c>
      <c r="G205" s="70" t="s">
        <v>1948</v>
      </c>
      <c r="H205" s="70" t="s">
        <v>1949</v>
      </c>
      <c r="I205" s="148"/>
      <c r="J205" s="71">
        <v>99.846473613565536</v>
      </c>
      <c r="K205" s="71">
        <v>26.64932433046101</v>
      </c>
      <c r="L205" s="71">
        <v>1.2810485400710909</v>
      </c>
      <c r="M205" s="71">
        <v>960.41976471363478</v>
      </c>
      <c r="N205" s="71">
        <v>282.20595359942922</v>
      </c>
      <c r="O205" s="71">
        <v>60.342214011542708</v>
      </c>
      <c r="P205" s="71">
        <v>61.524175058955919</v>
      </c>
      <c r="Q205" s="71">
        <v>11.9679225321518</v>
      </c>
      <c r="R205" s="71">
        <v>0</v>
      </c>
      <c r="S205" s="71">
        <v>24.099207183202768</v>
      </c>
      <c r="T205" s="72"/>
      <c r="U205" s="71">
        <v>12387528</v>
      </c>
      <c r="V205" s="71">
        <v>12075</v>
      </c>
      <c r="W205" s="71">
        <v>30</v>
      </c>
      <c r="X205" s="71">
        <v>218075</v>
      </c>
      <c r="Y205" s="71">
        <v>96692</v>
      </c>
      <c r="Z205" s="71">
        <v>31312</v>
      </c>
      <c r="AA205" s="71">
        <v>12433</v>
      </c>
      <c r="AB205" s="71">
        <v>170539</v>
      </c>
      <c r="AC205" s="71">
        <v>0</v>
      </c>
      <c r="AD205" s="71">
        <v>24.099207183202768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76.408000000000001</v>
      </c>
      <c r="BM205" s="71">
        <v>0</v>
      </c>
      <c r="BN205" s="72"/>
      <c r="BO205" s="71">
        <v>0</v>
      </c>
      <c r="BP205" s="71">
        <v>0</v>
      </c>
      <c r="BQ205" s="71">
        <v>0</v>
      </c>
      <c r="BR205" s="71">
        <v>0</v>
      </c>
      <c r="BS205" s="71">
        <v>16</v>
      </c>
      <c r="BT205" s="71">
        <v>0</v>
      </c>
      <c r="BU205"/>
      <c r="BV205" s="70">
        <v>76.408000000000001</v>
      </c>
      <c r="BW205" s="70">
        <v>0</v>
      </c>
      <c r="BX205" s="70">
        <v>0</v>
      </c>
      <c r="BY205" s="70">
        <v>0</v>
      </c>
      <c r="BZ205" s="70">
        <v>0</v>
      </c>
      <c r="CA205" s="70">
        <v>0</v>
      </c>
      <c r="CB205" s="70">
        <v>0</v>
      </c>
      <c r="CC205" s="70">
        <v>0</v>
      </c>
      <c r="CD205" s="70">
        <v>0</v>
      </c>
    </row>
    <row r="206" spans="1:82">
      <c r="A206" s="70" t="s">
        <v>1957</v>
      </c>
      <c r="B206" s="70">
        <v>264</v>
      </c>
      <c r="C206" s="70">
        <v>9</v>
      </c>
      <c r="D206" s="70">
        <v>16</v>
      </c>
      <c r="E206" s="70">
        <v>2012</v>
      </c>
      <c r="F206" s="70" t="s">
        <v>179</v>
      </c>
      <c r="G206" s="70" t="s">
        <v>1948</v>
      </c>
      <c r="H206" s="70" t="s">
        <v>1949</v>
      </c>
      <c r="I206" s="148"/>
      <c r="J206" s="71">
        <v>56.844596908703018</v>
      </c>
      <c r="K206" s="71">
        <v>26.287678118233622</v>
      </c>
      <c r="L206" s="71">
        <v>1.268305479916638</v>
      </c>
      <c r="M206" s="71">
        <v>1011.239361320083</v>
      </c>
      <c r="N206" s="71">
        <v>327.96312846757968</v>
      </c>
      <c r="O206" s="71">
        <v>60.008857115366155</v>
      </c>
      <c r="P206" s="71">
        <v>60.326490782120096</v>
      </c>
      <c r="Q206" s="71">
        <v>14.1744255742418</v>
      </c>
      <c r="R206" s="71">
        <v>0</v>
      </c>
      <c r="S206" s="71">
        <v>24.79573292991892</v>
      </c>
      <c r="T206" s="72"/>
      <c r="U206" s="71">
        <v>7604736</v>
      </c>
      <c r="V206" s="71">
        <v>12075</v>
      </c>
      <c r="W206" s="71">
        <v>30</v>
      </c>
      <c r="X206" s="71">
        <v>218075</v>
      </c>
      <c r="Y206" s="71">
        <v>106433</v>
      </c>
      <c r="Z206" s="71">
        <v>31386</v>
      </c>
      <c r="AA206" s="71">
        <v>12122</v>
      </c>
      <c r="AB206" s="71">
        <v>185904</v>
      </c>
      <c r="AC206" s="71">
        <v>0</v>
      </c>
      <c r="AD206" s="71">
        <v>24.79573292991892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2.3090000000000002</v>
      </c>
      <c r="BK206" s="71">
        <v>0</v>
      </c>
      <c r="BL206" s="71">
        <v>82.74</v>
      </c>
      <c r="BM206" s="71">
        <v>0</v>
      </c>
      <c r="BN206" s="72"/>
      <c r="BO206" s="71">
        <v>0</v>
      </c>
      <c r="BP206" s="71">
        <v>0</v>
      </c>
      <c r="BQ206" s="71">
        <v>1</v>
      </c>
      <c r="BR206" s="71">
        <v>0</v>
      </c>
      <c r="BS206" s="71">
        <v>16</v>
      </c>
      <c r="BT206" s="71">
        <v>0</v>
      </c>
      <c r="BU206"/>
      <c r="BV206" s="70">
        <v>85.049000000000007</v>
      </c>
      <c r="BW206" s="70">
        <v>0</v>
      </c>
      <c r="BX206" s="70">
        <v>0</v>
      </c>
      <c r="BY206" s="70">
        <v>0</v>
      </c>
      <c r="BZ206" s="70">
        <v>0</v>
      </c>
      <c r="CA206" s="70">
        <v>0</v>
      </c>
      <c r="CB206" s="70">
        <v>0</v>
      </c>
      <c r="CC206" s="70">
        <v>0</v>
      </c>
      <c r="CD206" s="70">
        <v>0</v>
      </c>
    </row>
    <row r="207" spans="1:82">
      <c r="A207" s="70" t="s">
        <v>1958</v>
      </c>
      <c r="B207" s="70">
        <v>265</v>
      </c>
      <c r="C207" s="70">
        <v>10</v>
      </c>
      <c r="D207" s="70">
        <v>16</v>
      </c>
      <c r="E207" s="70">
        <v>2013</v>
      </c>
      <c r="F207" s="70" t="s">
        <v>180</v>
      </c>
      <c r="G207" s="70" t="s">
        <v>1948</v>
      </c>
      <c r="H207" s="70" t="s">
        <v>1949</v>
      </c>
      <c r="I207" s="148"/>
      <c r="J207" s="71">
        <v>58.94346241432897</v>
      </c>
      <c r="K207" s="71">
        <v>22.668608104278551</v>
      </c>
      <c r="L207" s="71">
        <v>1.162433551312134</v>
      </c>
      <c r="M207" s="71">
        <v>1075.978288349128</v>
      </c>
      <c r="N207" s="71">
        <v>319.76769991779457</v>
      </c>
      <c r="O207" s="71">
        <v>57.295834724784079</v>
      </c>
      <c r="P207" s="71">
        <v>59.564719380736534</v>
      </c>
      <c r="Q207" s="71">
        <v>14.526630216114199</v>
      </c>
      <c r="R207" s="71">
        <v>0</v>
      </c>
      <c r="S207" s="71">
        <v>27.611379413529889</v>
      </c>
      <c r="T207" s="72"/>
      <c r="U207" s="71">
        <v>7630173</v>
      </c>
      <c r="V207" s="71">
        <v>12075</v>
      </c>
      <c r="W207" s="71">
        <v>30</v>
      </c>
      <c r="X207" s="71">
        <v>218075</v>
      </c>
      <c r="Y207" s="71">
        <v>107941</v>
      </c>
      <c r="Z207" s="71">
        <v>31305</v>
      </c>
      <c r="AA207" s="71">
        <v>11924</v>
      </c>
      <c r="AB207" s="71">
        <v>187792</v>
      </c>
      <c r="AC207" s="71">
        <v>0</v>
      </c>
      <c r="AD207" s="71">
        <v>27.611379413529889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2.6339999999999999</v>
      </c>
      <c r="BK207" s="71">
        <v>0</v>
      </c>
      <c r="BL207" s="71">
        <v>74.434999999999988</v>
      </c>
      <c r="BM207" s="71">
        <v>0</v>
      </c>
      <c r="BN207" s="72"/>
      <c r="BO207" s="71">
        <v>0</v>
      </c>
      <c r="BP207" s="71">
        <v>0</v>
      </c>
      <c r="BQ207" s="71">
        <v>1</v>
      </c>
      <c r="BR207" s="71">
        <v>0</v>
      </c>
      <c r="BS207" s="71">
        <v>14</v>
      </c>
      <c r="BT207" s="71">
        <v>0</v>
      </c>
      <c r="BU207"/>
      <c r="BV207" s="70">
        <v>77.069000000000003</v>
      </c>
      <c r="BW207" s="70">
        <v>0</v>
      </c>
      <c r="BX207" s="70">
        <v>0</v>
      </c>
      <c r="BY207" s="70">
        <v>0</v>
      </c>
      <c r="BZ207" s="70">
        <v>0</v>
      </c>
      <c r="CA207" s="70">
        <v>0</v>
      </c>
      <c r="CB207" s="70">
        <v>0</v>
      </c>
      <c r="CC207" s="70">
        <v>0</v>
      </c>
      <c r="CD207" s="70">
        <v>0</v>
      </c>
    </row>
    <row r="208" spans="1:82">
      <c r="A208" s="70" t="s">
        <v>1959</v>
      </c>
      <c r="B208" s="70">
        <v>266</v>
      </c>
      <c r="C208" s="70">
        <v>11</v>
      </c>
      <c r="D208" s="70">
        <v>16</v>
      </c>
      <c r="E208" s="70">
        <v>2014</v>
      </c>
      <c r="F208" s="70" t="s">
        <v>181</v>
      </c>
      <c r="G208" s="70" t="s">
        <v>1948</v>
      </c>
      <c r="H208" s="70" t="s">
        <v>1949</v>
      </c>
      <c r="I208" s="148"/>
      <c r="J208" s="71">
        <v>49.124717567237568</v>
      </c>
      <c r="K208" s="71">
        <v>22.700838345154668</v>
      </c>
      <c r="L208" s="71">
        <v>0.26547993835203171</v>
      </c>
      <c r="M208" s="71">
        <v>949.7166074770297</v>
      </c>
      <c r="N208" s="71">
        <v>291.64530571447727</v>
      </c>
      <c r="O208" s="71">
        <v>54.633360964984355</v>
      </c>
      <c r="P208" s="71">
        <v>58.935339160855222</v>
      </c>
      <c r="Q208" s="71">
        <v>14.0860939166741</v>
      </c>
      <c r="R208" s="71">
        <v>0</v>
      </c>
      <c r="S208" s="71">
        <v>27.009243808744561</v>
      </c>
      <c r="T208" s="72"/>
      <c r="U208" s="71">
        <v>7294133</v>
      </c>
      <c r="V208" s="71">
        <v>11562</v>
      </c>
      <c r="W208" s="71">
        <v>3</v>
      </c>
      <c r="X208" s="71">
        <v>212569</v>
      </c>
      <c r="Y208" s="71">
        <v>109735</v>
      </c>
      <c r="Z208" s="71">
        <v>31439</v>
      </c>
      <c r="AA208" s="71">
        <v>11737</v>
      </c>
      <c r="AB208" s="71">
        <v>189795</v>
      </c>
      <c r="AC208" s="71">
        <v>0</v>
      </c>
      <c r="AD208" s="71">
        <v>27.009243808744561</v>
      </c>
      <c r="AE208" s="72"/>
      <c r="AF208" s="71"/>
      <c r="AG208" s="71"/>
      <c r="AH208" s="71"/>
      <c r="AI208" s="71"/>
      <c r="AJ208" s="71"/>
      <c r="AK208" s="71"/>
      <c r="AL208" s="71"/>
      <c r="AM208" s="71"/>
      <c r="AN208" s="71"/>
      <c r="AO208" s="71"/>
      <c r="AP208" s="71"/>
      <c r="AQ208" s="72"/>
      <c r="AR208" s="71">
        <v>277</v>
      </c>
      <c r="AS208" s="71">
        <v>6</v>
      </c>
      <c r="AT208" s="71">
        <v>0</v>
      </c>
      <c r="AU208" s="71">
        <v>0</v>
      </c>
      <c r="AV208" s="71">
        <v>0</v>
      </c>
      <c r="AW208" s="71">
        <v>0</v>
      </c>
      <c r="AX208" s="71"/>
      <c r="AY208" s="72"/>
      <c r="AZ208" s="71">
        <v>1004.2</v>
      </c>
      <c r="BA208" s="71">
        <v>72.5</v>
      </c>
      <c r="BB208" s="71">
        <v>0</v>
      </c>
      <c r="BC208" s="71">
        <v>0</v>
      </c>
      <c r="BD208" s="71">
        <v>0</v>
      </c>
      <c r="BE208" s="71">
        <v>0</v>
      </c>
      <c r="BF208" s="71"/>
      <c r="BG208" s="72"/>
      <c r="BH208" s="71">
        <v>0</v>
      </c>
      <c r="BI208" s="71">
        <v>0</v>
      </c>
      <c r="BJ208" s="71">
        <v>2.8079999999999998</v>
      </c>
      <c r="BK208" s="71">
        <v>0</v>
      </c>
      <c r="BL208" s="71">
        <v>77.091000000000008</v>
      </c>
      <c r="BM208" s="71">
        <v>0</v>
      </c>
      <c r="BN208" s="72"/>
      <c r="BO208" s="71">
        <v>0</v>
      </c>
      <c r="BP208" s="71">
        <v>0</v>
      </c>
      <c r="BQ208" s="71">
        <v>1</v>
      </c>
      <c r="BR208" s="71">
        <v>0</v>
      </c>
      <c r="BS208" s="71">
        <v>15</v>
      </c>
      <c r="BT208" s="71">
        <v>0</v>
      </c>
      <c r="BU208"/>
      <c r="BV208" s="70">
        <v>79.899000000000001</v>
      </c>
      <c r="BW208" s="70">
        <v>0</v>
      </c>
      <c r="BX208" s="70">
        <v>0</v>
      </c>
      <c r="BY208" s="70">
        <v>0</v>
      </c>
      <c r="BZ208" s="70">
        <v>0</v>
      </c>
      <c r="CA208" s="70">
        <v>0</v>
      </c>
      <c r="CB208" s="70">
        <v>0</v>
      </c>
      <c r="CC208" s="70">
        <v>0</v>
      </c>
      <c r="CD208" s="70">
        <v>0</v>
      </c>
    </row>
    <row r="209" spans="1:82">
      <c r="A209" s="70" t="s">
        <v>1960</v>
      </c>
      <c r="B209" s="70">
        <v>267</v>
      </c>
      <c r="C209" s="70">
        <v>12</v>
      </c>
      <c r="D209" s="70">
        <v>16</v>
      </c>
      <c r="E209" s="70">
        <v>2015</v>
      </c>
      <c r="F209" s="70" t="s">
        <v>182</v>
      </c>
      <c r="G209" s="70" t="s">
        <v>1948</v>
      </c>
      <c r="H209" s="70" t="s">
        <v>1949</v>
      </c>
      <c r="I209" s="148"/>
      <c r="J209" s="71">
        <v>71.954681470491124</v>
      </c>
      <c r="K209" s="71">
        <v>24.142650945064251</v>
      </c>
      <c r="L209" s="71">
        <v>0.33091369818854072</v>
      </c>
      <c r="M209" s="71">
        <v>1010.44092652836</v>
      </c>
      <c r="N209" s="71">
        <v>295.9380283750707</v>
      </c>
      <c r="O209" s="71">
        <v>54.145288625307437</v>
      </c>
      <c r="P209" s="71">
        <v>58.464296013943432</v>
      </c>
      <c r="Q209" s="71">
        <v>13.9313441536369</v>
      </c>
      <c r="R209" s="71">
        <v>0</v>
      </c>
      <c r="S209" s="71">
        <v>28.00769057421282</v>
      </c>
      <c r="T209" s="72"/>
      <c r="U209" s="71">
        <v>9692262</v>
      </c>
      <c r="V209" s="71">
        <v>11562</v>
      </c>
      <c r="W209" s="71">
        <v>3</v>
      </c>
      <c r="X209" s="71">
        <v>212569</v>
      </c>
      <c r="Y209" s="71">
        <v>111848</v>
      </c>
      <c r="Z209" s="71">
        <v>31458</v>
      </c>
      <c r="AA209" s="71">
        <v>11634</v>
      </c>
      <c r="AB209" s="71">
        <v>191749</v>
      </c>
      <c r="AC209" s="71">
        <v>0</v>
      </c>
      <c r="AD209" s="71">
        <v>28.00769057421282</v>
      </c>
      <c r="AE209" s="72"/>
      <c r="AF209" s="71">
        <v>97465113.982386619</v>
      </c>
      <c r="AG209" s="71">
        <v>20011104.78935403</v>
      </c>
      <c r="AH209" s="71">
        <v>67443.399046023231</v>
      </c>
      <c r="AI209" s="71">
        <v>1243741501.0370481</v>
      </c>
      <c r="AJ209" s="71">
        <v>436558362.64226741</v>
      </c>
      <c r="AK209" s="71">
        <v>0</v>
      </c>
      <c r="AL209" s="71">
        <v>0</v>
      </c>
      <c r="AM209" s="71">
        <v>26278396.093197439</v>
      </c>
      <c r="AN209" s="71">
        <v>0</v>
      </c>
      <c r="AO209" s="71">
        <v>0</v>
      </c>
      <c r="AP209" s="71">
        <v>1824121921.9432995</v>
      </c>
      <c r="AQ209" s="72"/>
      <c r="AR209" s="71">
        <v>297</v>
      </c>
      <c r="AS209" s="71">
        <v>8</v>
      </c>
      <c r="AT209" s="71">
        <v>0</v>
      </c>
      <c r="AU209" s="71">
        <v>0</v>
      </c>
      <c r="AV209" s="71">
        <v>0</v>
      </c>
      <c r="AW209" s="71">
        <v>0</v>
      </c>
      <c r="AX209" s="71"/>
      <c r="AY209" s="72"/>
      <c r="AZ209" s="71">
        <v>1081.5999999999999</v>
      </c>
      <c r="BA209" s="71">
        <v>95.9</v>
      </c>
      <c r="BB209" s="71">
        <v>0</v>
      </c>
      <c r="BC209" s="71">
        <v>0</v>
      </c>
      <c r="BD209" s="71">
        <v>0</v>
      </c>
      <c r="BE209" s="71">
        <v>0</v>
      </c>
      <c r="BF209" s="71"/>
      <c r="BG209" s="72"/>
      <c r="BH209" s="71">
        <v>0</v>
      </c>
      <c r="BI209" s="71">
        <v>0</v>
      </c>
      <c r="BJ209" s="71">
        <v>2.4420000000000002</v>
      </c>
      <c r="BK209" s="71">
        <v>0</v>
      </c>
      <c r="BL209" s="71">
        <v>72.305999999999997</v>
      </c>
      <c r="BM209" s="71">
        <v>0</v>
      </c>
      <c r="BN209" s="72"/>
      <c r="BO209" s="71">
        <v>0</v>
      </c>
      <c r="BP209" s="71">
        <v>0</v>
      </c>
      <c r="BQ209" s="71">
        <v>1</v>
      </c>
      <c r="BR209" s="71">
        <v>0</v>
      </c>
      <c r="BS209" s="71">
        <v>15</v>
      </c>
      <c r="BT209" s="71">
        <v>0</v>
      </c>
      <c r="BU209"/>
      <c r="BV209" s="70">
        <v>74.748000000000005</v>
      </c>
      <c r="BW209" s="70">
        <v>0</v>
      </c>
      <c r="BX209" s="70">
        <v>0</v>
      </c>
      <c r="BY209" s="70">
        <v>0</v>
      </c>
      <c r="BZ209" s="70">
        <v>0</v>
      </c>
      <c r="CA209" s="70">
        <v>0</v>
      </c>
      <c r="CB209" s="70">
        <v>0</v>
      </c>
      <c r="CC209" s="70">
        <v>0</v>
      </c>
      <c r="CD209" s="70">
        <v>0</v>
      </c>
    </row>
    <row r="210" spans="1:82">
      <c r="A210" s="70" t="s">
        <v>1961</v>
      </c>
      <c r="B210" s="70">
        <v>268</v>
      </c>
      <c r="C210" s="70">
        <v>13</v>
      </c>
      <c r="D210" s="70">
        <v>16</v>
      </c>
      <c r="E210" s="70">
        <v>2016</v>
      </c>
      <c r="F210" s="70" t="s">
        <v>155</v>
      </c>
      <c r="G210" s="70" t="s">
        <v>1948</v>
      </c>
      <c r="H210" s="70" t="s">
        <v>1949</v>
      </c>
      <c r="I210" s="148"/>
      <c r="J210" s="71">
        <v>43.874846973780201</v>
      </c>
      <c r="K210" s="71">
        <v>24.866649026995617</v>
      </c>
      <c r="L210" s="71">
        <v>0.37394676570250651</v>
      </c>
      <c r="M210" s="71">
        <v>778.30002483785904</v>
      </c>
      <c r="N210" s="71">
        <v>286.06362136708083</v>
      </c>
      <c r="O210" s="71">
        <v>53.547286543311913</v>
      </c>
      <c r="P210" s="71">
        <v>56.030781343588203</v>
      </c>
      <c r="Q210" s="71">
        <v>13.690040902195847</v>
      </c>
      <c r="R210" s="71">
        <v>0</v>
      </c>
      <c r="S210" s="71">
        <v>34.160355983260821</v>
      </c>
      <c r="T210" s="72"/>
      <c r="U210" s="71">
        <v>6910478</v>
      </c>
      <c r="V210" s="71">
        <v>11562</v>
      </c>
      <c r="W210" s="71">
        <v>3</v>
      </c>
      <c r="X210" s="71">
        <v>212569</v>
      </c>
      <c r="Y210" s="71">
        <v>113981</v>
      </c>
      <c r="Z210" s="71">
        <v>31493</v>
      </c>
      <c r="AA210" s="71">
        <v>11532</v>
      </c>
      <c r="AB210" s="71">
        <v>193822</v>
      </c>
      <c r="AC210" s="71">
        <v>0</v>
      </c>
      <c r="AD210" s="71">
        <v>34.160355983260821</v>
      </c>
      <c r="AE210" s="72"/>
      <c r="AF210" s="71">
        <v>63131149.05916141</v>
      </c>
      <c r="AG210" s="71">
        <v>19671446.767362129</v>
      </c>
      <c r="AH210" s="71">
        <v>58002.395382727067</v>
      </c>
      <c r="AI210" s="71">
        <v>1202529523.7061231</v>
      </c>
      <c r="AJ210" s="71">
        <v>401459510.20311773</v>
      </c>
      <c r="AK210" s="71">
        <v>0</v>
      </c>
      <c r="AL210" s="71">
        <v>0</v>
      </c>
      <c r="AM210" s="71">
        <v>26583128.497321889</v>
      </c>
      <c r="AN210" s="71">
        <v>0</v>
      </c>
      <c r="AO210" s="71">
        <v>0</v>
      </c>
      <c r="AP210" s="71">
        <v>1713432760.6284688</v>
      </c>
      <c r="AQ210" s="72"/>
      <c r="AR210" s="71">
        <v>315</v>
      </c>
      <c r="AS210" s="71">
        <v>13</v>
      </c>
      <c r="AT210" s="71">
        <v>0</v>
      </c>
      <c r="AU210" s="71">
        <v>0</v>
      </c>
      <c r="AV210" s="71">
        <v>0</v>
      </c>
      <c r="AW210" s="71">
        <v>0</v>
      </c>
      <c r="AX210" s="71"/>
      <c r="AY210" s="72"/>
      <c r="AZ210" s="71">
        <v>1166.4000000000001</v>
      </c>
      <c r="BA210" s="71">
        <v>151.5</v>
      </c>
      <c r="BB210" s="71">
        <v>0</v>
      </c>
      <c r="BC210" s="71">
        <v>0</v>
      </c>
      <c r="BD210" s="71">
        <v>0</v>
      </c>
      <c r="BE210" s="71">
        <v>0</v>
      </c>
      <c r="BF210" s="71"/>
      <c r="BG210" s="72"/>
      <c r="BH210" s="71">
        <v>0</v>
      </c>
      <c r="BI210" s="71">
        <v>0</v>
      </c>
      <c r="BJ210" s="71">
        <v>0</v>
      </c>
      <c r="BK210" s="71">
        <v>0</v>
      </c>
      <c r="BL210" s="71">
        <v>67.234999999999999</v>
      </c>
      <c r="BM210" s="71">
        <v>0</v>
      </c>
      <c r="BN210" s="72"/>
      <c r="BO210" s="71">
        <v>0</v>
      </c>
      <c r="BP210" s="71">
        <v>0</v>
      </c>
      <c r="BQ210" s="71">
        <v>0</v>
      </c>
      <c r="BR210" s="71">
        <v>0</v>
      </c>
      <c r="BS210" s="71">
        <v>13</v>
      </c>
      <c r="BT210" s="71">
        <v>0</v>
      </c>
      <c r="BU210"/>
      <c r="BV210" s="70">
        <v>67.234999999999999</v>
      </c>
      <c r="BW210" s="70">
        <v>0</v>
      </c>
      <c r="BX210" s="70">
        <v>0</v>
      </c>
      <c r="BY210" s="70">
        <v>0</v>
      </c>
      <c r="BZ210" s="70">
        <v>0</v>
      </c>
      <c r="CA210" s="70">
        <v>0</v>
      </c>
      <c r="CB210" s="70">
        <v>0</v>
      </c>
      <c r="CC210" s="70">
        <v>0</v>
      </c>
      <c r="CD210" s="70">
        <v>0</v>
      </c>
    </row>
    <row r="211" spans="1:82">
      <c r="A211" s="70" t="s">
        <v>1962</v>
      </c>
      <c r="B211" s="70">
        <v>269</v>
      </c>
      <c r="C211" s="70">
        <v>14</v>
      </c>
      <c r="D211" s="70">
        <v>16</v>
      </c>
      <c r="E211" s="70">
        <v>2017</v>
      </c>
      <c r="F211" s="70" t="s">
        <v>156</v>
      </c>
      <c r="G211" s="70" t="s">
        <v>1948</v>
      </c>
      <c r="H211" s="70" t="s">
        <v>1949</v>
      </c>
      <c r="I211" s="148"/>
      <c r="J211" s="71">
        <v>37.117609385350612</v>
      </c>
      <c r="K211" s="71">
        <v>25.439018562550093</v>
      </c>
      <c r="L211" s="71">
        <v>0.30798187803950083</v>
      </c>
      <c r="M211" s="71">
        <v>780.83166082301182</v>
      </c>
      <c r="N211" s="71">
        <v>297.41423599030645</v>
      </c>
      <c r="O211" s="71">
        <v>52.753804672003234</v>
      </c>
      <c r="P211" s="71">
        <v>54.690945843864085</v>
      </c>
      <c r="Q211" s="71">
        <v>13.396490221103299</v>
      </c>
      <c r="R211" s="71">
        <v>0</v>
      </c>
      <c r="S211" s="71">
        <v>36.108341806522276</v>
      </c>
      <c r="T211" s="72"/>
      <c r="U211" s="71">
        <v>6315019</v>
      </c>
      <c r="V211" s="71">
        <v>11562</v>
      </c>
      <c r="W211" s="71">
        <v>3</v>
      </c>
      <c r="X211" s="71">
        <v>212569</v>
      </c>
      <c r="Y211" s="71">
        <v>116158</v>
      </c>
      <c r="Z211" s="71">
        <v>31541</v>
      </c>
      <c r="AA211" s="71">
        <v>11328</v>
      </c>
      <c r="AB211" s="71">
        <v>196134</v>
      </c>
      <c r="AC211" s="71">
        <v>0</v>
      </c>
      <c r="AD211" s="71">
        <v>36.108341806522283</v>
      </c>
      <c r="AE211" s="72"/>
      <c r="AF211" s="71">
        <v>54882458.822072439</v>
      </c>
      <c r="AG211" s="71">
        <v>20572948.427239321</v>
      </c>
      <c r="AH211" s="71">
        <v>64910.933023828387</v>
      </c>
      <c r="AI211" s="71">
        <v>1258576270.0980151</v>
      </c>
      <c r="AJ211" s="71">
        <v>441073525.92227781</v>
      </c>
      <c r="AK211" s="71">
        <v>0</v>
      </c>
      <c r="AL211" s="71">
        <v>0</v>
      </c>
      <c r="AM211" s="71">
        <v>26942316.068595611</v>
      </c>
      <c r="AN211" s="71">
        <v>0</v>
      </c>
      <c r="AO211" s="71">
        <v>0</v>
      </c>
      <c r="AP211" s="71">
        <v>1802112430.2712243</v>
      </c>
      <c r="AQ211" s="72"/>
      <c r="AR211" s="71">
        <v>329</v>
      </c>
      <c r="AS211" s="71">
        <v>13</v>
      </c>
      <c r="AT211" s="71">
        <v>0</v>
      </c>
      <c r="AU211" s="71">
        <v>0</v>
      </c>
      <c r="AV211" s="71">
        <v>0</v>
      </c>
      <c r="AW211" s="71">
        <v>0</v>
      </c>
      <c r="AX211" s="71"/>
      <c r="AY211" s="72"/>
      <c r="AZ211" s="71">
        <v>1225.0999999999999</v>
      </c>
      <c r="BA211" s="71">
        <v>151.5</v>
      </c>
      <c r="BB211" s="71">
        <v>0</v>
      </c>
      <c r="BC211" s="71">
        <v>0</v>
      </c>
      <c r="BD211" s="71">
        <v>0</v>
      </c>
      <c r="BE211" s="71">
        <v>0</v>
      </c>
      <c r="BF211" s="71"/>
      <c r="BG211" s="72"/>
      <c r="BH211" s="71">
        <v>0</v>
      </c>
      <c r="BI211" s="71">
        <v>0</v>
      </c>
      <c r="BJ211" s="71">
        <v>0</v>
      </c>
      <c r="BK211" s="71">
        <v>0</v>
      </c>
      <c r="BL211" s="71">
        <v>65.204000000000008</v>
      </c>
      <c r="BM211" s="71">
        <v>0</v>
      </c>
      <c r="BN211" s="72"/>
      <c r="BO211" s="71">
        <v>0</v>
      </c>
      <c r="BP211" s="71">
        <v>0</v>
      </c>
      <c r="BQ211" s="71">
        <v>0</v>
      </c>
      <c r="BR211" s="71">
        <v>0</v>
      </c>
      <c r="BS211" s="71">
        <v>12</v>
      </c>
      <c r="BT211" s="71">
        <v>0</v>
      </c>
      <c r="BU211"/>
      <c r="BV211" s="70">
        <v>65.203999999999994</v>
      </c>
      <c r="BW211" s="70">
        <v>0</v>
      </c>
      <c r="BX211" s="70">
        <v>0</v>
      </c>
      <c r="BY211" s="70">
        <v>0</v>
      </c>
      <c r="BZ211" s="70">
        <v>0</v>
      </c>
      <c r="CA211" s="70">
        <v>0</v>
      </c>
      <c r="CB211" s="70">
        <v>0</v>
      </c>
      <c r="CC211" s="70">
        <v>0</v>
      </c>
      <c r="CD211" s="70">
        <v>0</v>
      </c>
    </row>
    <row r="212" spans="1:82">
      <c r="A212" s="70" t="s">
        <v>1963</v>
      </c>
      <c r="B212" s="70">
        <v>270</v>
      </c>
      <c r="C212" s="70">
        <v>15</v>
      </c>
      <c r="D212" s="70">
        <v>16</v>
      </c>
      <c r="E212" s="70">
        <v>2018</v>
      </c>
      <c r="F212" s="70" t="s">
        <v>183</v>
      </c>
      <c r="G212" s="70" t="s">
        <v>1948</v>
      </c>
      <c r="H212" s="70" t="s">
        <v>1949</v>
      </c>
      <c r="I212" s="148"/>
      <c r="J212" s="71">
        <v>34.592567355032429</v>
      </c>
      <c r="K212" s="71">
        <v>23.91578842436433</v>
      </c>
      <c r="L212" s="71">
        <v>0.28781831658984969</v>
      </c>
      <c r="M212" s="71">
        <v>774.87783181962936</v>
      </c>
      <c r="N212" s="71">
        <v>289.53632734038723</v>
      </c>
      <c r="O212" s="71">
        <v>51.761034690928398</v>
      </c>
      <c r="P212" s="71">
        <v>53.353078249706265</v>
      </c>
      <c r="Q212" s="71">
        <v>12.631293046006601</v>
      </c>
      <c r="R212" s="71">
        <v>0</v>
      </c>
      <c r="S212" s="71">
        <v>35.966551332100686</v>
      </c>
      <c r="T212" s="72"/>
      <c r="U212" s="71">
        <v>5946115</v>
      </c>
      <c r="V212" s="71">
        <v>11562</v>
      </c>
      <c r="W212" s="71">
        <v>3</v>
      </c>
      <c r="X212" s="71">
        <v>212569</v>
      </c>
      <c r="Y212" s="71">
        <v>118858</v>
      </c>
      <c r="Z212" s="71">
        <v>31540</v>
      </c>
      <c r="AA212" s="71">
        <v>11162</v>
      </c>
      <c r="AB212" s="71">
        <v>199292</v>
      </c>
      <c r="AC212" s="71">
        <v>0</v>
      </c>
      <c r="AD212" s="71">
        <v>35.966551332100693</v>
      </c>
      <c r="AE212" s="72"/>
      <c r="AF212" s="71">
        <v>50262216.856005162</v>
      </c>
      <c r="AG212" s="71">
        <v>18246726.139407389</v>
      </c>
      <c r="AH212" s="71">
        <v>61828.781095962273</v>
      </c>
      <c r="AI212" s="71">
        <v>1205220515.723474</v>
      </c>
      <c r="AJ212" s="71">
        <v>421086713.88801312</v>
      </c>
      <c r="AK212" s="71">
        <v>0</v>
      </c>
      <c r="AL212" s="71">
        <v>0</v>
      </c>
      <c r="AM212" s="71">
        <v>27432765.155945931</v>
      </c>
      <c r="AN212" s="71">
        <v>0</v>
      </c>
      <c r="AO212" s="71">
        <v>0</v>
      </c>
      <c r="AP212" s="71">
        <v>1722310766.5439417</v>
      </c>
      <c r="AQ212" s="72"/>
      <c r="AR212" s="71">
        <v>341</v>
      </c>
      <c r="AS212" s="71">
        <v>15</v>
      </c>
      <c r="AT212" s="71">
        <v>0</v>
      </c>
      <c r="AU212" s="71">
        <v>0</v>
      </c>
      <c r="AV212" s="71">
        <v>0</v>
      </c>
      <c r="AW212" s="71">
        <v>0</v>
      </c>
      <c r="AX212" s="71"/>
      <c r="AY212" s="72"/>
      <c r="AZ212" s="71">
        <v>1267.4000000000001</v>
      </c>
      <c r="BA212" s="71">
        <v>174.5</v>
      </c>
      <c r="BB212" s="71">
        <v>0</v>
      </c>
      <c r="BC212" s="71">
        <v>0</v>
      </c>
      <c r="BD212" s="71">
        <v>0</v>
      </c>
      <c r="BE212" s="71">
        <v>0</v>
      </c>
      <c r="BF212" s="71"/>
      <c r="BG212" s="72"/>
      <c r="BH212" s="71">
        <v>0</v>
      </c>
      <c r="BI212" s="71">
        <v>0</v>
      </c>
      <c r="BJ212" s="71">
        <v>0</v>
      </c>
      <c r="BK212" s="71">
        <v>0</v>
      </c>
      <c r="BL212" s="71">
        <v>67.381</v>
      </c>
      <c r="BM212" s="71">
        <v>0</v>
      </c>
      <c r="BN212" s="72"/>
      <c r="BO212" s="71">
        <v>0</v>
      </c>
      <c r="BP212" s="71">
        <v>0</v>
      </c>
      <c r="BQ212" s="71">
        <v>0</v>
      </c>
      <c r="BR212" s="71">
        <v>0</v>
      </c>
      <c r="BS212" s="71">
        <v>12</v>
      </c>
      <c r="BT212" s="71">
        <v>0</v>
      </c>
      <c r="BU212"/>
      <c r="BV212" s="70">
        <v>67.381</v>
      </c>
      <c r="BW212" s="70">
        <v>0</v>
      </c>
      <c r="BX212" s="70">
        <v>0</v>
      </c>
      <c r="BY212" s="70">
        <v>0</v>
      </c>
      <c r="BZ212" s="70">
        <v>0</v>
      </c>
      <c r="CA212" s="70">
        <v>0</v>
      </c>
      <c r="CB212" s="70">
        <v>0</v>
      </c>
      <c r="CC212" s="70">
        <v>0</v>
      </c>
      <c r="CD212" s="70">
        <v>0</v>
      </c>
    </row>
    <row r="213" spans="1:82">
      <c r="A213" s="70" t="s">
        <v>1964</v>
      </c>
      <c r="B213" s="70">
        <v>271</v>
      </c>
      <c r="C213" s="70">
        <v>16</v>
      </c>
      <c r="D213" s="70">
        <v>16</v>
      </c>
      <c r="E213" s="70">
        <v>2019</v>
      </c>
      <c r="F213" s="70" t="s">
        <v>158</v>
      </c>
      <c r="G213" s="70" t="s">
        <v>1948</v>
      </c>
      <c r="H213" s="70" t="s">
        <v>1949</v>
      </c>
      <c r="I213" s="148"/>
      <c r="J213" s="71">
        <v>33.426834859353825</v>
      </c>
      <c r="K213" s="71">
        <v>21.657215586769222</v>
      </c>
      <c r="L213" s="71">
        <v>0.29182979044696294</v>
      </c>
      <c r="M213" s="71">
        <v>749.72884402303055</v>
      </c>
      <c r="N213" s="71">
        <v>277.18997853219929</v>
      </c>
      <c r="O213" s="71">
        <v>49.870060681571637</v>
      </c>
      <c r="P213" s="71">
        <v>52.729647818231065</v>
      </c>
      <c r="Q213" s="71">
        <v>12.492061452506199</v>
      </c>
      <c r="R213" s="71">
        <v>0</v>
      </c>
      <c r="S213" s="71">
        <v>39.360381671809485</v>
      </c>
      <c r="T213" s="72"/>
      <c r="U213" s="71">
        <v>6007949</v>
      </c>
      <c r="V213" s="71">
        <v>11562</v>
      </c>
      <c r="W213" s="71">
        <v>3</v>
      </c>
      <c r="X213" s="71">
        <v>212569</v>
      </c>
      <c r="Y213" s="71">
        <v>121489</v>
      </c>
      <c r="Z213" s="71">
        <v>31222</v>
      </c>
      <c r="AA213" s="71">
        <v>10949</v>
      </c>
      <c r="AB213" s="71">
        <v>202431</v>
      </c>
      <c r="AC213" s="71">
        <v>0</v>
      </c>
      <c r="AD213" s="71">
        <v>39.360381671809478</v>
      </c>
      <c r="AE213" s="72"/>
      <c r="AF213" s="71">
        <v>51094880.862521708</v>
      </c>
      <c r="AG213" s="71">
        <v>17599563.115727231</v>
      </c>
      <c r="AH213" s="71">
        <v>65722.485807967998</v>
      </c>
      <c r="AI213" s="71">
        <v>1216880238.241082</v>
      </c>
      <c r="AJ213" s="71">
        <v>418156076.33626252</v>
      </c>
      <c r="AK213" s="71">
        <v>0</v>
      </c>
      <c r="AL213" s="71">
        <v>0</v>
      </c>
      <c r="AM213" s="71">
        <v>27569578.300247889</v>
      </c>
      <c r="AN213" s="71">
        <v>0</v>
      </c>
      <c r="AO213" s="71">
        <v>0</v>
      </c>
      <c r="AP213" s="71">
        <v>1731366059.3416493</v>
      </c>
      <c r="AQ213" s="72"/>
      <c r="AR213" s="71">
        <v>363</v>
      </c>
      <c r="AS213" s="71">
        <v>17</v>
      </c>
      <c r="AT213" s="71">
        <v>0</v>
      </c>
      <c r="AU213" s="71">
        <v>0</v>
      </c>
      <c r="AV213" s="71">
        <v>0</v>
      </c>
      <c r="AW213" s="71">
        <v>0</v>
      </c>
      <c r="AX213" s="71"/>
      <c r="AY213" s="72"/>
      <c r="AZ213" s="71">
        <v>1374</v>
      </c>
      <c r="BA213" s="71">
        <v>194.3</v>
      </c>
      <c r="BB213" s="71">
        <v>0</v>
      </c>
      <c r="BC213" s="71">
        <v>0</v>
      </c>
      <c r="BD213" s="71">
        <v>0</v>
      </c>
      <c r="BE213" s="71">
        <v>0</v>
      </c>
      <c r="BF213" s="71"/>
      <c r="BG213" s="72"/>
      <c r="BH213" s="71">
        <v>0</v>
      </c>
      <c r="BI213" s="71">
        <v>0</v>
      </c>
      <c r="BJ213" s="71">
        <v>0</v>
      </c>
      <c r="BK213" s="71">
        <v>0</v>
      </c>
      <c r="BL213" s="71">
        <v>65.977000000000004</v>
      </c>
      <c r="BM213" s="71">
        <v>0</v>
      </c>
      <c r="BN213" s="72"/>
      <c r="BO213" s="71">
        <v>0</v>
      </c>
      <c r="BP213" s="71">
        <v>0</v>
      </c>
      <c r="BQ213" s="71">
        <v>0</v>
      </c>
      <c r="BR213" s="71">
        <v>0</v>
      </c>
      <c r="BS213" s="71">
        <v>12</v>
      </c>
      <c r="BT213" s="71">
        <v>0</v>
      </c>
      <c r="BU213"/>
      <c r="BV213" s="70">
        <v>65.977000000000004</v>
      </c>
      <c r="BW213" s="70">
        <v>0</v>
      </c>
      <c r="BX213" s="70">
        <v>0</v>
      </c>
      <c r="BY213" s="70">
        <v>0</v>
      </c>
      <c r="BZ213" s="70">
        <v>0</v>
      </c>
      <c r="CA213" s="70">
        <v>0</v>
      </c>
      <c r="CB213" s="70">
        <v>0</v>
      </c>
      <c r="CC213" s="70">
        <v>0</v>
      </c>
      <c r="CD213" s="70">
        <v>0</v>
      </c>
    </row>
    <row r="214" spans="1:82">
      <c r="A214" s="70" t="s">
        <v>1965</v>
      </c>
      <c r="B214" s="70">
        <v>272</v>
      </c>
      <c r="C214" s="70">
        <v>17</v>
      </c>
      <c r="D214" s="70">
        <v>16</v>
      </c>
      <c r="E214" s="70">
        <v>2020</v>
      </c>
      <c r="F214" s="70" t="s">
        <v>159</v>
      </c>
      <c r="G214" s="70" t="s">
        <v>1948</v>
      </c>
      <c r="H214" s="70" t="s">
        <v>1949</v>
      </c>
      <c r="I214" s="148"/>
      <c r="J214" s="71">
        <v>35.664671012743568</v>
      </c>
      <c r="K214" s="71">
        <v>23.159873547387225</v>
      </c>
      <c r="L214" s="71">
        <v>3.1694911537410211</v>
      </c>
      <c r="M214" s="71">
        <v>646.98306687020624</v>
      </c>
      <c r="N214" s="71">
        <v>282.19897094734</v>
      </c>
      <c r="O214" s="71">
        <v>43.550481354884077</v>
      </c>
      <c r="P214" s="71">
        <v>48.232064520809615</v>
      </c>
      <c r="Q214" s="71">
        <v>12.007174438019799</v>
      </c>
      <c r="R214" s="71">
        <v>0</v>
      </c>
      <c r="S214" s="71">
        <v>37.093730734496653</v>
      </c>
      <c r="T214" s="72"/>
      <c r="U214" s="71">
        <v>7040248</v>
      </c>
      <c r="V214" s="71">
        <v>12256</v>
      </c>
      <c r="W214" s="71">
        <v>40</v>
      </c>
      <c r="X214" s="71">
        <v>210188</v>
      </c>
      <c r="Y214" s="71">
        <v>123068</v>
      </c>
      <c r="Z214" s="71">
        <v>31120</v>
      </c>
      <c r="AA214" s="71">
        <v>10645</v>
      </c>
      <c r="AB214" s="71">
        <v>203647</v>
      </c>
      <c r="AC214" s="71">
        <v>0</v>
      </c>
      <c r="AD214" s="71">
        <v>37.093730734496653</v>
      </c>
      <c r="AE214" s="72"/>
      <c r="AF214" s="71">
        <v>56088934.025420457</v>
      </c>
      <c r="AG214" s="71">
        <v>17718812.736229736</v>
      </c>
      <c r="AH214" s="71">
        <v>741436.85105001146</v>
      </c>
      <c r="AI214" s="71">
        <v>1066409076.6405922</v>
      </c>
      <c r="AJ214" s="71">
        <v>436940890.8275395</v>
      </c>
      <c r="AK214" s="71"/>
      <c r="AL214" s="71"/>
      <c r="AM214" s="71">
        <v>26578196.065360431</v>
      </c>
      <c r="AN214" s="71"/>
      <c r="AO214" s="71"/>
      <c r="AP214" s="71">
        <v>1604477347.1461923</v>
      </c>
      <c r="AQ214" s="72"/>
      <c r="AR214" s="71">
        <v>392</v>
      </c>
      <c r="AS214" s="71">
        <v>17</v>
      </c>
      <c r="AT214" s="71">
        <v>0</v>
      </c>
      <c r="AU214" s="71">
        <v>0</v>
      </c>
      <c r="AV214" s="71">
        <v>0</v>
      </c>
      <c r="AW214" s="71">
        <v>0</v>
      </c>
      <c r="AX214" s="71"/>
      <c r="AY214" s="72"/>
      <c r="AZ214" s="71">
        <v>1481.6</v>
      </c>
      <c r="BA214" s="71">
        <v>194.3</v>
      </c>
      <c r="BB214" s="71">
        <v>0</v>
      </c>
      <c r="BC214" s="71">
        <v>0</v>
      </c>
      <c r="BD214" s="71">
        <v>0</v>
      </c>
      <c r="BE214" s="71">
        <v>0</v>
      </c>
      <c r="BF214" s="71"/>
      <c r="BG214" s="72"/>
      <c r="BH214" s="71">
        <v>0</v>
      </c>
      <c r="BI214" s="71">
        <v>0</v>
      </c>
      <c r="BJ214" s="71">
        <v>0</v>
      </c>
      <c r="BK214" s="71">
        <v>0</v>
      </c>
      <c r="BL214" s="71">
        <v>55.44700000000001</v>
      </c>
      <c r="BM214" s="71">
        <v>0</v>
      </c>
      <c r="BN214" s="72"/>
      <c r="BO214" s="71">
        <v>0</v>
      </c>
      <c r="BP214" s="71">
        <v>0</v>
      </c>
      <c r="BQ214" s="71">
        <v>0</v>
      </c>
      <c r="BR214" s="71">
        <v>0</v>
      </c>
      <c r="BS214" s="71">
        <v>12</v>
      </c>
      <c r="BT214" s="71">
        <v>0</v>
      </c>
      <c r="BU214"/>
      <c r="BV214" s="70">
        <v>55.447000000000003</v>
      </c>
      <c r="BW214" s="70">
        <v>0</v>
      </c>
      <c r="BX214" s="70">
        <v>0</v>
      </c>
      <c r="BY214" s="70">
        <v>0</v>
      </c>
      <c r="BZ214" s="70">
        <v>0</v>
      </c>
      <c r="CA214" s="70">
        <v>0</v>
      </c>
      <c r="CB214" s="70">
        <v>0</v>
      </c>
      <c r="CC214" s="70">
        <v>0</v>
      </c>
      <c r="CD214" s="70">
        <v>0</v>
      </c>
    </row>
    <row r="215" spans="1:82">
      <c r="A215" s="70" t="s">
        <v>1966</v>
      </c>
      <c r="B215" s="70">
        <v>272</v>
      </c>
      <c r="C215" s="70">
        <v>18</v>
      </c>
      <c r="D215" s="70">
        <v>16</v>
      </c>
      <c r="E215" s="70">
        <v>2021</v>
      </c>
      <c r="F215" s="70" t="s">
        <v>160</v>
      </c>
      <c r="G215" s="70" t="s">
        <v>1948</v>
      </c>
      <c r="H215" s="70" t="s">
        <v>1949</v>
      </c>
      <c r="I215" s="148"/>
      <c r="J215" s="71">
        <v>59.491612288766923</v>
      </c>
      <c r="K215" s="71">
        <v>26.52607130104338</v>
      </c>
      <c r="L215" s="71">
        <v>3.4067638384725472</v>
      </c>
      <c r="M215" s="71">
        <v>707.65198702025361</v>
      </c>
      <c r="N215" s="71">
        <v>287.02742155731164</v>
      </c>
      <c r="O215" s="71">
        <v>42.236499995387902</v>
      </c>
      <c r="P215" s="71">
        <v>48.756877697782038</v>
      </c>
      <c r="Q215" s="71">
        <v>11.893979260824301</v>
      </c>
      <c r="R215" s="71">
        <v>0</v>
      </c>
      <c r="S215" s="71">
        <v>36.672460090987528</v>
      </c>
      <c r="T215" s="72"/>
      <c r="U215" s="71">
        <v>11585382</v>
      </c>
      <c r="V215" s="71">
        <v>12256</v>
      </c>
      <c r="W215" s="71">
        <v>40</v>
      </c>
      <c r="X215" s="71">
        <v>210188</v>
      </c>
      <c r="Y215" s="71">
        <v>124181</v>
      </c>
      <c r="Z215" s="71">
        <v>31076</v>
      </c>
      <c r="AA215" s="71">
        <v>10493</v>
      </c>
      <c r="AB215" s="71">
        <v>203709</v>
      </c>
      <c r="AC215" s="71">
        <v>0</v>
      </c>
      <c r="AD215" s="71">
        <v>36.672460090987528</v>
      </c>
      <c r="AE215" s="72"/>
      <c r="AF215" s="71">
        <v>92036393.375877693</v>
      </c>
      <c r="AG215" s="71">
        <v>20337457.435682837</v>
      </c>
      <c r="AH215" s="71">
        <v>758274.37590847549</v>
      </c>
      <c r="AI215" s="71">
        <v>1152889759.5529387</v>
      </c>
      <c r="AJ215" s="71">
        <v>424936914.55535358</v>
      </c>
      <c r="AK215" s="71">
        <v>0</v>
      </c>
      <c r="AL215" s="71">
        <v>0</v>
      </c>
      <c r="AM215" s="71">
        <v>26739635.321439724</v>
      </c>
      <c r="AN215" s="71">
        <v>0</v>
      </c>
      <c r="AO215" s="71">
        <v>0</v>
      </c>
      <c r="AP215" s="71">
        <v>1717698434.6172011</v>
      </c>
      <c r="AQ215" s="72"/>
      <c r="AR215" s="71">
        <v>403</v>
      </c>
      <c r="AS215" s="71">
        <v>17</v>
      </c>
      <c r="AT215" s="71">
        <v>0</v>
      </c>
      <c r="AU215" s="71">
        <v>0</v>
      </c>
      <c r="AV215" s="71">
        <v>0</v>
      </c>
      <c r="AW215" s="71">
        <v>0</v>
      </c>
      <c r="AX215" s="71"/>
      <c r="AY215" s="72"/>
      <c r="AZ215" s="71">
        <v>1533.6</v>
      </c>
      <c r="BA215" s="71">
        <v>194.3</v>
      </c>
      <c r="BB215" s="71">
        <v>0</v>
      </c>
      <c r="BC215" s="71">
        <v>0</v>
      </c>
      <c r="BD215" s="71">
        <v>0</v>
      </c>
      <c r="BE215" s="71">
        <v>0</v>
      </c>
      <c r="BF215" s="71"/>
      <c r="BG215" s="72"/>
      <c r="BH215" s="71">
        <v>0</v>
      </c>
      <c r="BI215" s="71">
        <v>0</v>
      </c>
      <c r="BJ215" s="71">
        <v>0</v>
      </c>
      <c r="BK215" s="71">
        <v>0</v>
      </c>
      <c r="BL215" s="71">
        <v>54.887999999999998</v>
      </c>
      <c r="BM215" s="71">
        <v>0</v>
      </c>
      <c r="BN215" s="72"/>
      <c r="BO215" s="71">
        <v>0</v>
      </c>
      <c r="BP215" s="71">
        <v>0</v>
      </c>
      <c r="BQ215" s="71">
        <v>0</v>
      </c>
      <c r="BR215" s="71">
        <v>0</v>
      </c>
      <c r="BS215" s="71">
        <v>12</v>
      </c>
      <c r="BT215" s="71">
        <v>0</v>
      </c>
      <c r="BU215"/>
      <c r="BV215" s="70">
        <v>54.887999999999998</v>
      </c>
      <c r="BW215" s="70">
        <v>0</v>
      </c>
      <c r="BX215" s="70">
        <v>0</v>
      </c>
      <c r="BY215" s="70">
        <v>0</v>
      </c>
      <c r="BZ215" s="70">
        <v>0</v>
      </c>
      <c r="CA215" s="70">
        <v>0</v>
      </c>
      <c r="CB215" s="70">
        <v>0</v>
      </c>
      <c r="CC215" s="70">
        <v>0</v>
      </c>
      <c r="CD215" s="70">
        <v>0</v>
      </c>
    </row>
    <row r="216" spans="1:82">
      <c r="A216" s="70" t="s">
        <v>1967</v>
      </c>
      <c r="B216" s="70">
        <v>272</v>
      </c>
      <c r="C216" s="70">
        <v>19</v>
      </c>
      <c r="D216" s="70">
        <v>16</v>
      </c>
      <c r="E216" s="70">
        <v>2022</v>
      </c>
      <c r="F216" s="70" t="s">
        <v>161</v>
      </c>
      <c r="G216" s="1064" t="s">
        <v>1948</v>
      </c>
      <c r="H216" s="70" t="s">
        <v>1949</v>
      </c>
      <c r="I216" s="148"/>
      <c r="J216" s="71">
        <v>59.214639399413727</v>
      </c>
      <c r="K216" s="71">
        <v>25.038057242526161</v>
      </c>
      <c r="L216" s="71">
        <v>2.9863831163126058</v>
      </c>
      <c r="M216" s="71">
        <v>696.64498312723072</v>
      </c>
      <c r="N216" s="71">
        <v>302.37708753388267</v>
      </c>
      <c r="O216" s="71">
        <v>44.431538280095261</v>
      </c>
      <c r="P216" s="71">
        <v>47.219244304457277</v>
      </c>
      <c r="Q216" s="71">
        <v>12.214256053527336</v>
      </c>
      <c r="R216" s="71">
        <v>0</v>
      </c>
      <c r="S216" s="71">
        <v>32.929027825100981</v>
      </c>
      <c r="T216" s="72"/>
      <c r="U216" s="71">
        <v>13864543</v>
      </c>
      <c r="V216" s="71">
        <v>12256</v>
      </c>
      <c r="W216" s="71">
        <v>40</v>
      </c>
      <c r="X216" s="71">
        <v>210188</v>
      </c>
      <c r="Y216" s="71">
        <v>128550</v>
      </c>
      <c r="Z216" s="71">
        <v>31060</v>
      </c>
      <c r="AA216" s="71">
        <v>10317</v>
      </c>
      <c r="AB216" s="71">
        <v>207479</v>
      </c>
      <c r="AC216" s="71">
        <v>0</v>
      </c>
      <c r="AD216" s="71">
        <v>32.929027825100981</v>
      </c>
      <c r="AE216" s="72"/>
      <c r="AF216" s="71">
        <v>89507409.35180822</v>
      </c>
      <c r="AG216" s="71">
        <v>20551592.695628278</v>
      </c>
      <c r="AH216" s="71">
        <v>755684.55669728585</v>
      </c>
      <c r="AI216" s="71">
        <v>1121479737.3295429</v>
      </c>
      <c r="AJ216" s="71">
        <v>469672640.75284797</v>
      </c>
      <c r="AK216" s="71">
        <v>0</v>
      </c>
      <c r="AL216" s="71">
        <v>0</v>
      </c>
      <c r="AM216" s="71">
        <v>26791201.91629393</v>
      </c>
      <c r="AN216" s="71">
        <v>0</v>
      </c>
      <c r="AO216" s="71">
        <v>0</v>
      </c>
      <c r="AP216" s="71">
        <v>1728758266.6028185</v>
      </c>
      <c r="AQ216" s="72"/>
      <c r="AR216" s="71">
        <v>425</v>
      </c>
      <c r="AS216" s="71">
        <v>17</v>
      </c>
      <c r="AT216" s="71">
        <v>0</v>
      </c>
      <c r="AU216" s="71">
        <v>0</v>
      </c>
      <c r="AV216" s="71">
        <v>0</v>
      </c>
      <c r="AW216" s="71">
        <v>0</v>
      </c>
      <c r="AX216" s="71"/>
      <c r="AY216" s="72"/>
      <c r="AZ216" s="71">
        <v>1617.400000000001</v>
      </c>
      <c r="BA216" s="71">
        <v>194.3</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1968</v>
      </c>
      <c r="B217" s="70">
        <v>272</v>
      </c>
      <c r="C217" s="70">
        <v>20</v>
      </c>
      <c r="D217" s="70">
        <v>16</v>
      </c>
      <c r="E217" s="70">
        <v>2023</v>
      </c>
      <c r="F217" s="70" t="s">
        <v>1539</v>
      </c>
      <c r="G217" s="1064" t="s">
        <v>1948</v>
      </c>
      <c r="H217" s="70" t="s">
        <v>1949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453</v>
      </c>
      <c r="AS217" s="71">
        <v>17</v>
      </c>
      <c r="AT217" s="71">
        <v>0</v>
      </c>
      <c r="AU217" s="71">
        <v>0</v>
      </c>
      <c r="AV217" s="71">
        <v>0</v>
      </c>
      <c r="AW217" s="71">
        <v>0</v>
      </c>
      <c r="AX217" s="71"/>
      <c r="AY217" s="72"/>
      <c r="AZ217" s="71">
        <v>1737.8000000000006</v>
      </c>
      <c r="BA217" s="71">
        <v>194.3</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1969</v>
      </c>
      <c r="B218" s="70">
        <v>272</v>
      </c>
      <c r="C218" s="70">
        <v>21</v>
      </c>
      <c r="D218" s="70">
        <v>16</v>
      </c>
      <c r="E218" s="70">
        <v>2024</v>
      </c>
      <c r="F218" s="70" t="s">
        <v>1554</v>
      </c>
      <c r="G218" s="70" t="s">
        <v>1948</v>
      </c>
      <c r="H218" s="70" t="s">
        <v>1949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1970</v>
      </c>
      <c r="B219" s="70">
        <v>171</v>
      </c>
      <c r="C219" s="70">
        <v>1</v>
      </c>
      <c r="D219" s="70">
        <v>11</v>
      </c>
      <c r="E219" s="70">
        <v>1990</v>
      </c>
      <c r="F219" s="70" t="s">
        <v>787</v>
      </c>
      <c r="G219" s="70" t="s">
        <v>1971</v>
      </c>
      <c r="H219" s="70" t="s">
        <v>1972</v>
      </c>
      <c r="I219" s="148"/>
      <c r="J219" s="71">
        <v>502.9920075855926</v>
      </c>
      <c r="K219" s="71">
        <v>15.87524020219781</v>
      </c>
      <c r="L219" s="71">
        <v>8.8313842598733885</v>
      </c>
      <c r="M219" s="71">
        <v>106.14632684461429</v>
      </c>
      <c r="N219" s="71">
        <v>150.09900939939831</v>
      </c>
      <c r="O219" s="71">
        <v>180.24286964842739</v>
      </c>
      <c r="P219" s="71">
        <v>190.37845161710561</v>
      </c>
      <c r="Q219" s="71">
        <v>10.7937569097582</v>
      </c>
      <c r="R219" s="71">
        <v>0</v>
      </c>
      <c r="S219" s="71">
        <v>11.46482911856743</v>
      </c>
      <c r="T219" s="72"/>
      <c r="U219" s="71">
        <v>97412586</v>
      </c>
      <c r="V219" s="71">
        <v>5597</v>
      </c>
      <c r="W219" s="71">
        <v>121</v>
      </c>
      <c r="X219" s="71">
        <v>42202</v>
      </c>
      <c r="Y219" s="71">
        <v>52498</v>
      </c>
      <c r="Z219" s="71">
        <v>74136</v>
      </c>
      <c r="AA219" s="71">
        <v>46226</v>
      </c>
      <c r="AB219" s="71">
        <v>175254</v>
      </c>
      <c r="AC219" s="71">
        <v>0</v>
      </c>
      <c r="AD219" s="71">
        <v>11.46482911856743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1973</v>
      </c>
      <c r="B220" s="70">
        <v>172</v>
      </c>
      <c r="C220" s="70">
        <v>2</v>
      </c>
      <c r="D220" s="70">
        <v>11</v>
      </c>
      <c r="E220" s="70">
        <v>2005</v>
      </c>
      <c r="F220" s="70" t="s">
        <v>789</v>
      </c>
      <c r="G220" s="70" t="s">
        <v>1971</v>
      </c>
      <c r="H220" s="70" t="s">
        <v>1972</v>
      </c>
      <c r="I220" s="148"/>
      <c r="J220" s="71">
        <v>599.08895687156109</v>
      </c>
      <c r="K220" s="71">
        <v>10.88792076669375</v>
      </c>
      <c r="L220" s="71">
        <v>10.40243752593911</v>
      </c>
      <c r="M220" s="71">
        <v>219.07776548626859</v>
      </c>
      <c r="N220" s="71">
        <v>241.2980854297933</v>
      </c>
      <c r="O220" s="71">
        <v>283.61476351402348</v>
      </c>
      <c r="P220" s="71">
        <v>190.60646160852909</v>
      </c>
      <c r="Q220" s="71">
        <v>11.6113048971647</v>
      </c>
      <c r="R220" s="71">
        <v>0</v>
      </c>
      <c r="S220" s="71">
        <v>26.37527376000001</v>
      </c>
      <c r="T220" s="72"/>
      <c r="U220" s="71">
        <v>106394316</v>
      </c>
      <c r="V220" s="71">
        <v>4834</v>
      </c>
      <c r="W220" s="71">
        <v>133</v>
      </c>
      <c r="X220" s="71">
        <v>47673</v>
      </c>
      <c r="Y220" s="71">
        <v>70555</v>
      </c>
      <c r="Z220" s="71">
        <v>134991</v>
      </c>
      <c r="AA220" s="71">
        <v>37904</v>
      </c>
      <c r="AB220" s="71">
        <v>197088</v>
      </c>
      <c r="AC220" s="71">
        <v>0</v>
      </c>
      <c r="AD220" s="71">
        <v>26.37527376000001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1974</v>
      </c>
      <c r="B221" s="70">
        <v>173</v>
      </c>
      <c r="C221" s="70">
        <v>3</v>
      </c>
      <c r="D221" s="70">
        <v>11</v>
      </c>
      <c r="E221" s="70">
        <v>2006</v>
      </c>
      <c r="F221" s="70" t="s">
        <v>790</v>
      </c>
      <c r="G221" s="70" t="s">
        <v>1971</v>
      </c>
      <c r="H221" s="70" t="s">
        <v>1972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1975</v>
      </c>
      <c r="B222" s="70">
        <v>174</v>
      </c>
      <c r="C222" s="70">
        <v>4</v>
      </c>
      <c r="D222" s="70">
        <v>11</v>
      </c>
      <c r="E222" s="70">
        <v>2007</v>
      </c>
      <c r="F222" s="70" t="s">
        <v>791</v>
      </c>
      <c r="G222" s="70" t="s">
        <v>1971</v>
      </c>
      <c r="H222" s="70" t="s">
        <v>1972</v>
      </c>
      <c r="I222" s="148"/>
      <c r="J222" s="71">
        <v>612.91745622509507</v>
      </c>
      <c r="K222" s="71">
        <v>11.235260332633301</v>
      </c>
      <c r="L222" s="71">
        <v>5.3898463021159424</v>
      </c>
      <c r="M222" s="71">
        <v>244.3453240637279</v>
      </c>
      <c r="N222" s="71">
        <v>244.9361176460545</v>
      </c>
      <c r="O222" s="71">
        <v>275.78295240146662</v>
      </c>
      <c r="P222" s="71">
        <v>190.03334348617099</v>
      </c>
      <c r="Q222" s="71">
        <v>12.3568124363298</v>
      </c>
      <c r="R222" s="71">
        <v>0</v>
      </c>
      <c r="S222" s="71">
        <v>16.662884004999999</v>
      </c>
      <c r="T222" s="72"/>
      <c r="U222" s="71">
        <v>109788594</v>
      </c>
      <c r="V222" s="71">
        <v>4798</v>
      </c>
      <c r="W222" s="71">
        <v>128</v>
      </c>
      <c r="X222" s="71">
        <v>56981</v>
      </c>
      <c r="Y222" s="71">
        <v>72821</v>
      </c>
      <c r="Z222" s="71">
        <v>136455</v>
      </c>
      <c r="AA222" s="71">
        <v>37214</v>
      </c>
      <c r="AB222" s="71">
        <v>198651</v>
      </c>
      <c r="AC222" s="71">
        <v>0</v>
      </c>
      <c r="AD222" s="71">
        <v>16.662884004999999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1976</v>
      </c>
      <c r="B223" s="70">
        <v>175</v>
      </c>
      <c r="C223" s="70">
        <v>5</v>
      </c>
      <c r="D223" s="70">
        <v>11</v>
      </c>
      <c r="E223" s="70">
        <v>2008</v>
      </c>
      <c r="F223" s="70" t="s">
        <v>792</v>
      </c>
      <c r="G223" s="70" t="s">
        <v>1971</v>
      </c>
      <c r="H223" s="70" t="s">
        <v>1972</v>
      </c>
      <c r="I223" s="148"/>
      <c r="J223" s="71">
        <v>652.93838247222777</v>
      </c>
      <c r="K223" s="71">
        <v>8.3935584531213792</v>
      </c>
      <c r="L223" s="71">
        <v>4.7501708083685976</v>
      </c>
      <c r="M223" s="71">
        <v>259.04445856728432</v>
      </c>
      <c r="N223" s="71">
        <v>256.27953112635032</v>
      </c>
      <c r="O223" s="71">
        <v>268.92894602548432</v>
      </c>
      <c r="P223" s="71">
        <v>183.76226307031379</v>
      </c>
      <c r="Q223" s="71">
        <v>12.207345624713</v>
      </c>
      <c r="R223" s="71">
        <v>0</v>
      </c>
      <c r="S223" s="71">
        <v>24.055775019920009</v>
      </c>
      <c r="T223" s="72"/>
      <c r="U223" s="71">
        <v>122648542</v>
      </c>
      <c r="V223" s="71">
        <v>4798</v>
      </c>
      <c r="W223" s="71">
        <v>128</v>
      </c>
      <c r="X223" s="71">
        <v>56981</v>
      </c>
      <c r="Y223" s="71">
        <v>73733</v>
      </c>
      <c r="Z223" s="71">
        <v>137734</v>
      </c>
      <c r="AA223" s="71">
        <v>36027</v>
      </c>
      <c r="AB223" s="71">
        <v>199476</v>
      </c>
      <c r="AC223" s="71">
        <v>0</v>
      </c>
      <c r="AD223" s="71">
        <v>24.055775019920009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1977</v>
      </c>
      <c r="B224" s="70">
        <v>176</v>
      </c>
      <c r="C224" s="70">
        <v>6</v>
      </c>
      <c r="D224" s="70">
        <v>11</v>
      </c>
      <c r="E224" s="70">
        <v>2009</v>
      </c>
      <c r="F224" s="70" t="s">
        <v>176</v>
      </c>
      <c r="G224" s="70" t="s">
        <v>1971</v>
      </c>
      <c r="H224" s="70" t="s">
        <v>1972</v>
      </c>
      <c r="I224" s="148"/>
      <c r="J224" s="71">
        <v>567.41447649576776</v>
      </c>
      <c r="K224" s="71">
        <v>8.6983189726093695</v>
      </c>
      <c r="L224" s="71">
        <v>8.4332935255081498</v>
      </c>
      <c r="M224" s="71">
        <v>270.77521786791459</v>
      </c>
      <c r="N224" s="71">
        <v>229.8798555615754</v>
      </c>
      <c r="O224" s="71">
        <v>274.58218314662332</v>
      </c>
      <c r="P224" s="71">
        <v>175.71941441762911</v>
      </c>
      <c r="Q224" s="71">
        <v>11.6489781468147</v>
      </c>
      <c r="R224" s="71">
        <v>0</v>
      </c>
      <c r="S224" s="71">
        <v>18.592882664320001</v>
      </c>
      <c r="T224" s="72"/>
      <c r="U224" s="71">
        <v>95992164</v>
      </c>
      <c r="V224" s="71">
        <v>5256</v>
      </c>
      <c r="W224" s="71">
        <v>329</v>
      </c>
      <c r="X224" s="71">
        <v>63728</v>
      </c>
      <c r="Y224" s="71">
        <v>74582</v>
      </c>
      <c r="Z224" s="71">
        <v>138808</v>
      </c>
      <c r="AA224" s="71">
        <v>35367</v>
      </c>
      <c r="AB224" s="71">
        <v>199820</v>
      </c>
      <c r="AC224" s="71">
        <v>0</v>
      </c>
      <c r="AD224" s="71">
        <v>18.592882664320001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350.92554000000001</v>
      </c>
      <c r="BK224" s="71">
        <v>0</v>
      </c>
      <c r="BL224" s="71">
        <v>43.707999999999998</v>
      </c>
      <c r="BM224" s="71">
        <v>0</v>
      </c>
      <c r="BN224" s="72"/>
      <c r="BO224" s="71">
        <v>0</v>
      </c>
      <c r="BP224" s="71">
        <v>0</v>
      </c>
      <c r="BQ224" s="71">
        <v>41</v>
      </c>
      <c r="BR224" s="71">
        <v>0</v>
      </c>
      <c r="BS224" s="71">
        <v>6</v>
      </c>
      <c r="BT224" s="71">
        <v>0</v>
      </c>
      <c r="BU224"/>
      <c r="BV224" s="70">
        <v>378.03854000000001</v>
      </c>
      <c r="BW224" s="70">
        <v>0</v>
      </c>
      <c r="BX224" s="70">
        <v>13.359</v>
      </c>
      <c r="BY224" s="70">
        <v>0</v>
      </c>
      <c r="BZ224" s="70">
        <v>0</v>
      </c>
      <c r="CA224" s="70">
        <v>3.2360000000000002</v>
      </c>
      <c r="CB224" s="70">
        <v>0</v>
      </c>
      <c r="CC224" s="70">
        <v>0</v>
      </c>
      <c r="CD224" s="70">
        <v>0</v>
      </c>
    </row>
    <row r="225" spans="1:82">
      <c r="A225" s="70" t="s">
        <v>1978</v>
      </c>
      <c r="B225" s="70">
        <v>177</v>
      </c>
      <c r="C225" s="70">
        <v>7</v>
      </c>
      <c r="D225" s="70">
        <v>11</v>
      </c>
      <c r="E225" s="70">
        <v>2010</v>
      </c>
      <c r="F225" s="70" t="s">
        <v>177</v>
      </c>
      <c r="G225" s="70" t="s">
        <v>1971</v>
      </c>
      <c r="H225" s="70" t="s">
        <v>1972</v>
      </c>
      <c r="I225" s="148"/>
      <c r="J225" s="71">
        <v>562.50205614147217</v>
      </c>
      <c r="K225" s="71">
        <v>9.2754794348561891</v>
      </c>
      <c r="L225" s="71">
        <v>8.104779626880168</v>
      </c>
      <c r="M225" s="71">
        <v>280.31276019669963</v>
      </c>
      <c r="N225" s="71">
        <v>248.11374544334609</v>
      </c>
      <c r="O225" s="71">
        <v>276.10812820665802</v>
      </c>
      <c r="P225" s="71">
        <v>177.41753352977801</v>
      </c>
      <c r="Q225" s="71">
        <v>12.1870791924934</v>
      </c>
      <c r="R225" s="71">
        <v>0</v>
      </c>
      <c r="S225" s="71">
        <v>29.730195701304002</v>
      </c>
      <c r="T225" s="72"/>
      <c r="U225" s="71">
        <v>102333038</v>
      </c>
      <c r="V225" s="71">
        <v>5256</v>
      </c>
      <c r="W225" s="71">
        <v>329</v>
      </c>
      <c r="X225" s="71">
        <v>63728</v>
      </c>
      <c r="Y225" s="71">
        <v>75643</v>
      </c>
      <c r="Z225" s="71">
        <v>140228</v>
      </c>
      <c r="AA225" s="71">
        <v>34817</v>
      </c>
      <c r="AB225" s="71">
        <v>200317</v>
      </c>
      <c r="AC225" s="71">
        <v>0</v>
      </c>
      <c r="AD225" s="71">
        <v>29.730195701304002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361.21800000000002</v>
      </c>
      <c r="BK225" s="71">
        <v>0</v>
      </c>
      <c r="BL225" s="71">
        <v>55.724000000000004</v>
      </c>
      <c r="BM225" s="71">
        <v>0</v>
      </c>
      <c r="BN225" s="72"/>
      <c r="BO225" s="71">
        <v>0</v>
      </c>
      <c r="BP225" s="71">
        <v>0</v>
      </c>
      <c r="BQ225" s="71">
        <v>44</v>
      </c>
      <c r="BR225" s="71">
        <v>0</v>
      </c>
      <c r="BS225" s="71">
        <v>7</v>
      </c>
      <c r="BT225" s="71">
        <v>0</v>
      </c>
      <c r="BU225"/>
      <c r="BV225" s="70">
        <v>387.80900000000003</v>
      </c>
      <c r="BW225" s="70">
        <v>0</v>
      </c>
      <c r="BX225" s="70">
        <v>23.722999999999999</v>
      </c>
      <c r="BY225" s="70">
        <v>0</v>
      </c>
      <c r="BZ225" s="70">
        <v>0</v>
      </c>
      <c r="CA225" s="70">
        <v>5.41</v>
      </c>
      <c r="CB225" s="70">
        <v>0</v>
      </c>
      <c r="CC225" s="70">
        <v>0</v>
      </c>
      <c r="CD225" s="70">
        <v>0</v>
      </c>
    </row>
    <row r="226" spans="1:82">
      <c r="A226" s="70" t="s">
        <v>1979</v>
      </c>
      <c r="B226" s="70">
        <v>178</v>
      </c>
      <c r="C226" s="70">
        <v>8</v>
      </c>
      <c r="D226" s="70">
        <v>11</v>
      </c>
      <c r="E226" s="70">
        <v>2011</v>
      </c>
      <c r="F226" s="70" t="s">
        <v>178</v>
      </c>
      <c r="G226" s="70" t="s">
        <v>1971</v>
      </c>
      <c r="H226" s="70" t="s">
        <v>1972</v>
      </c>
      <c r="I226" s="148"/>
      <c r="J226" s="71">
        <v>663.27932985994926</v>
      </c>
      <c r="K226" s="71">
        <v>12.123151027172369</v>
      </c>
      <c r="L226" s="71">
        <v>12.762167823807371</v>
      </c>
      <c r="M226" s="71">
        <v>330.8435447070151</v>
      </c>
      <c r="N226" s="71">
        <v>267.35142795571619</v>
      </c>
      <c r="O226" s="71">
        <v>274.0105404140653</v>
      </c>
      <c r="P226" s="71">
        <v>172.04797864150078</v>
      </c>
      <c r="Q226" s="71">
        <v>14.087970965039901</v>
      </c>
      <c r="R226" s="71">
        <v>0</v>
      </c>
      <c r="S226" s="71">
        <v>29.921402716799999</v>
      </c>
      <c r="T226" s="72"/>
      <c r="U226" s="71">
        <v>107130526</v>
      </c>
      <c r="V226" s="71">
        <v>5256</v>
      </c>
      <c r="W226" s="71">
        <v>329</v>
      </c>
      <c r="X226" s="71">
        <v>63728</v>
      </c>
      <c r="Y226" s="71">
        <v>76805</v>
      </c>
      <c r="Z226" s="71">
        <v>142186</v>
      </c>
      <c r="AA226" s="71">
        <v>34768</v>
      </c>
      <c r="AB226" s="71">
        <v>200749</v>
      </c>
      <c r="AC226" s="71">
        <v>0</v>
      </c>
      <c r="AD226" s="71">
        <v>29.921402716799999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342.738</v>
      </c>
      <c r="BK226" s="71">
        <v>0</v>
      </c>
      <c r="BL226" s="71">
        <v>60.539000000000001</v>
      </c>
      <c r="BM226" s="71">
        <v>0</v>
      </c>
      <c r="BN226" s="72"/>
      <c r="BO226" s="71">
        <v>0</v>
      </c>
      <c r="BP226" s="71">
        <v>0</v>
      </c>
      <c r="BQ226" s="71">
        <v>43</v>
      </c>
      <c r="BR226" s="71">
        <v>0</v>
      </c>
      <c r="BS226" s="71">
        <v>8</v>
      </c>
      <c r="BT226" s="71">
        <v>0</v>
      </c>
      <c r="BU226"/>
      <c r="BV226" s="70">
        <v>371.90800000000002</v>
      </c>
      <c r="BW226" s="70">
        <v>0</v>
      </c>
      <c r="BX226" s="70">
        <v>27.064</v>
      </c>
      <c r="BY226" s="70">
        <v>0</v>
      </c>
      <c r="BZ226" s="70">
        <v>0</v>
      </c>
      <c r="CA226" s="70">
        <v>4.3049999999999997</v>
      </c>
      <c r="CB226" s="70">
        <v>0</v>
      </c>
      <c r="CC226" s="70">
        <v>0</v>
      </c>
      <c r="CD226" s="70">
        <v>0</v>
      </c>
    </row>
    <row r="227" spans="1:82">
      <c r="A227" s="70" t="s">
        <v>1980</v>
      </c>
      <c r="B227" s="70">
        <v>179</v>
      </c>
      <c r="C227" s="70">
        <v>9</v>
      </c>
      <c r="D227" s="70">
        <v>11</v>
      </c>
      <c r="E227" s="70">
        <v>2012</v>
      </c>
      <c r="F227" s="70" t="s">
        <v>179</v>
      </c>
      <c r="G227" s="70" t="s">
        <v>1971</v>
      </c>
      <c r="H227" s="70" t="s">
        <v>1972</v>
      </c>
      <c r="I227" s="148"/>
      <c r="J227" s="71">
        <v>716.75644499904047</v>
      </c>
      <c r="K227" s="71">
        <v>11.534806470882449</v>
      </c>
      <c r="L227" s="71">
        <v>12.634779408377829</v>
      </c>
      <c r="M227" s="71">
        <v>337.24548381895238</v>
      </c>
      <c r="N227" s="71">
        <v>336.36719832831898</v>
      </c>
      <c r="O227" s="71">
        <v>276.85026768138351</v>
      </c>
      <c r="P227" s="71">
        <v>171.60353532000209</v>
      </c>
      <c r="Q227" s="71">
        <v>16.119840780621399</v>
      </c>
      <c r="R227" s="71">
        <v>0</v>
      </c>
      <c r="S227" s="71">
        <v>25.940141155235999</v>
      </c>
      <c r="T227" s="72"/>
      <c r="U227" s="71">
        <v>109506166</v>
      </c>
      <c r="V227" s="71">
        <v>5256</v>
      </c>
      <c r="W227" s="71">
        <v>329</v>
      </c>
      <c r="X227" s="71">
        <v>63728</v>
      </c>
      <c r="Y227" s="71">
        <v>82332</v>
      </c>
      <c r="Z227" s="71">
        <v>144799</v>
      </c>
      <c r="AA227" s="71">
        <v>34482</v>
      </c>
      <c r="AB227" s="71">
        <v>211419</v>
      </c>
      <c r="AC227" s="71">
        <v>0</v>
      </c>
      <c r="AD227" s="71">
        <v>25.940141155235999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387.03199999999998</v>
      </c>
      <c r="BK227" s="71">
        <v>0</v>
      </c>
      <c r="BL227" s="71">
        <v>55.8</v>
      </c>
      <c r="BM227" s="71">
        <v>0</v>
      </c>
      <c r="BN227" s="72"/>
      <c r="BO227" s="71">
        <v>0</v>
      </c>
      <c r="BP227" s="71">
        <v>0</v>
      </c>
      <c r="BQ227" s="71">
        <v>44</v>
      </c>
      <c r="BR227" s="71">
        <v>0</v>
      </c>
      <c r="BS227" s="71">
        <v>7</v>
      </c>
      <c r="BT227" s="71">
        <v>0</v>
      </c>
      <c r="BU227"/>
      <c r="BV227" s="70">
        <v>417.25400000000002</v>
      </c>
      <c r="BW227" s="70">
        <v>0</v>
      </c>
      <c r="BX227" s="70">
        <v>21.260999999999999</v>
      </c>
      <c r="BY227" s="70">
        <v>0</v>
      </c>
      <c r="BZ227" s="70">
        <v>0</v>
      </c>
      <c r="CA227" s="70">
        <v>4.3170000000000002</v>
      </c>
      <c r="CB227" s="70">
        <v>0</v>
      </c>
      <c r="CC227" s="70">
        <v>0</v>
      </c>
      <c r="CD227" s="70">
        <v>0</v>
      </c>
    </row>
    <row r="228" spans="1:82">
      <c r="A228" s="70" t="s">
        <v>1981</v>
      </c>
      <c r="B228" s="70">
        <v>180</v>
      </c>
      <c r="C228" s="70">
        <v>10</v>
      </c>
      <c r="D228" s="70">
        <v>11</v>
      </c>
      <c r="E228" s="70">
        <v>2013</v>
      </c>
      <c r="F228" s="70" t="s">
        <v>180</v>
      </c>
      <c r="G228" s="70" t="s">
        <v>1971</v>
      </c>
      <c r="H228" s="70" t="s">
        <v>1972</v>
      </c>
      <c r="I228" s="148"/>
      <c r="J228" s="71">
        <v>707.95717799477859</v>
      </c>
      <c r="K228" s="71">
        <v>9.9339375662994662</v>
      </c>
      <c r="L228" s="71">
        <v>12.21171461010948</v>
      </c>
      <c r="M228" s="71">
        <v>320.58248190098078</v>
      </c>
      <c r="N228" s="71">
        <v>278.51135038266381</v>
      </c>
      <c r="O228" s="71">
        <v>270.26868941509071</v>
      </c>
      <c r="P228" s="71">
        <v>171.5557831006906</v>
      </c>
      <c r="Q228" s="71">
        <v>16.325827690962001</v>
      </c>
      <c r="R228" s="71">
        <v>0</v>
      </c>
      <c r="S228" s="71">
        <v>26.1430358904</v>
      </c>
      <c r="T228" s="72"/>
      <c r="U228" s="71">
        <v>104135798</v>
      </c>
      <c r="V228" s="71">
        <v>5256</v>
      </c>
      <c r="W228" s="71">
        <v>329</v>
      </c>
      <c r="X228" s="71">
        <v>63728</v>
      </c>
      <c r="Y228" s="71">
        <v>82567</v>
      </c>
      <c r="Z228" s="71">
        <v>147668</v>
      </c>
      <c r="AA228" s="71">
        <v>34343</v>
      </c>
      <c r="AB228" s="71">
        <v>211051</v>
      </c>
      <c r="AC228" s="71">
        <v>0</v>
      </c>
      <c r="AD228" s="71">
        <v>26.1430358904</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411.48399999999998</v>
      </c>
      <c r="BK228" s="71">
        <v>0</v>
      </c>
      <c r="BL228" s="71">
        <v>58.331999999999994</v>
      </c>
      <c r="BM228" s="71">
        <v>0</v>
      </c>
      <c r="BN228" s="72"/>
      <c r="BO228" s="71">
        <v>0</v>
      </c>
      <c r="BP228" s="71">
        <v>0</v>
      </c>
      <c r="BQ228" s="71">
        <v>42</v>
      </c>
      <c r="BR228" s="71">
        <v>0</v>
      </c>
      <c r="BS228" s="71">
        <v>6</v>
      </c>
      <c r="BT228" s="71">
        <v>0</v>
      </c>
      <c r="BU228"/>
      <c r="BV228" s="70">
        <v>435.85500000000002</v>
      </c>
      <c r="BW228" s="70">
        <v>0</v>
      </c>
      <c r="BX228" s="70">
        <v>29.896000000000001</v>
      </c>
      <c r="BY228" s="70">
        <v>0</v>
      </c>
      <c r="BZ228" s="70">
        <v>0</v>
      </c>
      <c r="CA228" s="70">
        <v>4.0650000000000004</v>
      </c>
      <c r="CB228" s="70">
        <v>0</v>
      </c>
      <c r="CC228" s="70">
        <v>0</v>
      </c>
      <c r="CD228" s="70">
        <v>0</v>
      </c>
    </row>
    <row r="229" spans="1:82">
      <c r="A229" s="70" t="s">
        <v>1982</v>
      </c>
      <c r="B229" s="70">
        <v>181</v>
      </c>
      <c r="C229" s="70">
        <v>11</v>
      </c>
      <c r="D229" s="70">
        <v>11</v>
      </c>
      <c r="E229" s="70">
        <v>2014</v>
      </c>
      <c r="F229" s="70" t="s">
        <v>181</v>
      </c>
      <c r="G229" s="70" t="s">
        <v>1971</v>
      </c>
      <c r="H229" s="70" t="s">
        <v>1972</v>
      </c>
      <c r="I229" s="148"/>
      <c r="J229" s="71">
        <v>676.35891426278386</v>
      </c>
      <c r="K229" s="71">
        <v>10.07677233100709</v>
      </c>
      <c r="L229" s="71">
        <v>9.889284551626444</v>
      </c>
      <c r="M229" s="71">
        <v>329.2044180662599</v>
      </c>
      <c r="N229" s="71">
        <v>292.16075428587402</v>
      </c>
      <c r="O229" s="71">
        <v>260.59412863987575</v>
      </c>
      <c r="P229" s="71">
        <v>171.39804608644732</v>
      </c>
      <c r="Q229" s="71">
        <v>15.681916732851199</v>
      </c>
      <c r="R229" s="71">
        <v>0</v>
      </c>
      <c r="S229" s="71">
        <v>22.87442449824</v>
      </c>
      <c r="T229" s="72"/>
      <c r="U229" s="71">
        <v>119105433</v>
      </c>
      <c r="V229" s="71">
        <v>4743</v>
      </c>
      <c r="W229" s="71">
        <v>420</v>
      </c>
      <c r="X229" s="71">
        <v>67491</v>
      </c>
      <c r="Y229" s="71">
        <v>83772</v>
      </c>
      <c r="Z229" s="71">
        <v>149960</v>
      </c>
      <c r="AA229" s="71">
        <v>34134</v>
      </c>
      <c r="AB229" s="71">
        <v>211297</v>
      </c>
      <c r="AC229" s="71">
        <v>0</v>
      </c>
      <c r="AD229" s="71">
        <v>22.87442449824</v>
      </c>
      <c r="AE229" s="72"/>
      <c r="AF229" s="71"/>
      <c r="AG229" s="71"/>
      <c r="AH229" s="71"/>
      <c r="AI229" s="71"/>
      <c r="AJ229" s="71"/>
      <c r="AK229" s="71"/>
      <c r="AL229" s="71"/>
      <c r="AM229" s="71"/>
      <c r="AN229" s="71"/>
      <c r="AO229" s="71"/>
      <c r="AP229" s="71"/>
      <c r="AQ229" s="72"/>
      <c r="AR229" s="71">
        <v>5435</v>
      </c>
      <c r="AS229" s="71">
        <v>1425</v>
      </c>
      <c r="AT229" s="71">
        <v>1</v>
      </c>
      <c r="AU229" s="71">
        <v>0</v>
      </c>
      <c r="AV229" s="71">
        <v>0</v>
      </c>
      <c r="AW229" s="71">
        <v>1</v>
      </c>
      <c r="AX229" s="71"/>
      <c r="AY229" s="72"/>
      <c r="AZ229" s="71">
        <v>22455.5</v>
      </c>
      <c r="BA229" s="71">
        <v>65754.399999999994</v>
      </c>
      <c r="BB229" s="71">
        <v>40</v>
      </c>
      <c r="BC229" s="71">
        <v>0</v>
      </c>
      <c r="BD229" s="71">
        <v>0</v>
      </c>
      <c r="BE229" s="71">
        <v>831.6</v>
      </c>
      <c r="BF229" s="71"/>
      <c r="BG229" s="72"/>
      <c r="BH229" s="71">
        <v>0</v>
      </c>
      <c r="BI229" s="71">
        <v>0</v>
      </c>
      <c r="BJ229" s="71">
        <v>445.10599999999999</v>
      </c>
      <c r="BK229" s="71">
        <v>0</v>
      </c>
      <c r="BL229" s="71">
        <v>50.117999999999995</v>
      </c>
      <c r="BM229" s="71">
        <v>0</v>
      </c>
      <c r="BN229" s="72"/>
      <c r="BO229" s="71">
        <v>0</v>
      </c>
      <c r="BP229" s="71">
        <v>0</v>
      </c>
      <c r="BQ229" s="71">
        <v>46</v>
      </c>
      <c r="BR229" s="71">
        <v>0</v>
      </c>
      <c r="BS229" s="71">
        <v>5</v>
      </c>
      <c r="BT229" s="71">
        <v>0</v>
      </c>
      <c r="BU229"/>
      <c r="BV229" s="70">
        <v>467.858</v>
      </c>
      <c r="BW229" s="70">
        <v>0</v>
      </c>
      <c r="BX229" s="70">
        <v>27.366</v>
      </c>
      <c r="BY229" s="70">
        <v>0</v>
      </c>
      <c r="BZ229" s="70">
        <v>0</v>
      </c>
      <c r="CA229" s="70">
        <v>0</v>
      </c>
      <c r="CB229" s="70">
        <v>0</v>
      </c>
      <c r="CC229" s="70">
        <v>0</v>
      </c>
      <c r="CD229" s="70">
        <v>0</v>
      </c>
    </row>
    <row r="230" spans="1:82">
      <c r="A230" s="70" t="s">
        <v>1983</v>
      </c>
      <c r="B230" s="70">
        <v>182</v>
      </c>
      <c r="C230" s="70">
        <v>12</v>
      </c>
      <c r="D230" s="70">
        <v>11</v>
      </c>
      <c r="E230" s="70">
        <v>2015</v>
      </c>
      <c r="F230" s="70" t="s">
        <v>182</v>
      </c>
      <c r="G230" s="70" t="s">
        <v>1971</v>
      </c>
      <c r="H230" s="70" t="s">
        <v>1972</v>
      </c>
      <c r="I230" s="148"/>
      <c r="J230" s="71">
        <v>597.25454928158956</v>
      </c>
      <c r="K230" s="71">
        <v>10.117256455796831</v>
      </c>
      <c r="L230" s="71">
        <v>10.633344369776459</v>
      </c>
      <c r="M230" s="71">
        <v>327.28610930521438</v>
      </c>
      <c r="N230" s="71">
        <v>273.31780046642939</v>
      </c>
      <c r="O230" s="71">
        <v>260.84507425382151</v>
      </c>
      <c r="P230" s="71">
        <v>170.92037442205984</v>
      </c>
      <c r="Q230" s="71">
        <v>15.3883487568267</v>
      </c>
      <c r="R230" s="71">
        <v>0</v>
      </c>
      <c r="S230" s="71">
        <v>23.161468546866001</v>
      </c>
      <c r="T230" s="72"/>
      <c r="U230" s="71">
        <v>120855791</v>
      </c>
      <c r="V230" s="71">
        <v>4743</v>
      </c>
      <c r="W230" s="71">
        <v>420</v>
      </c>
      <c r="X230" s="71">
        <v>67491</v>
      </c>
      <c r="Y230" s="71">
        <v>85055</v>
      </c>
      <c r="Z230" s="71">
        <v>151549</v>
      </c>
      <c r="AA230" s="71">
        <v>34012</v>
      </c>
      <c r="AB230" s="71">
        <v>211803</v>
      </c>
      <c r="AC230" s="71">
        <v>0</v>
      </c>
      <c r="AD230" s="71">
        <v>23.161468546866001</v>
      </c>
      <c r="AE230" s="72"/>
      <c r="AF230" s="71">
        <v>824392883.3315084</v>
      </c>
      <c r="AG230" s="71">
        <v>7895635.2125726966</v>
      </c>
      <c r="AH230" s="71">
        <v>2245228.139508409</v>
      </c>
      <c r="AI230" s="71">
        <v>430118503.38668942</v>
      </c>
      <c r="AJ230" s="71">
        <v>382208084.238132</v>
      </c>
      <c r="AK230" s="71">
        <v>0</v>
      </c>
      <c r="AL230" s="71">
        <v>0</v>
      </c>
      <c r="AM230" s="71">
        <v>29026712.66983138</v>
      </c>
      <c r="AN230" s="71">
        <v>0</v>
      </c>
      <c r="AO230" s="71">
        <v>0</v>
      </c>
      <c r="AP230" s="71">
        <v>1675887046.9782422</v>
      </c>
      <c r="AQ230" s="72"/>
      <c r="AR230" s="71">
        <v>5999</v>
      </c>
      <c r="AS230" s="71">
        <v>2072</v>
      </c>
      <c r="AT230" s="71">
        <v>1</v>
      </c>
      <c r="AU230" s="71">
        <v>0</v>
      </c>
      <c r="AV230" s="71">
        <v>0</v>
      </c>
      <c r="AW230" s="71">
        <v>1</v>
      </c>
      <c r="AX230" s="71"/>
      <c r="AY230" s="72"/>
      <c r="AZ230" s="71">
        <v>25125.599999999999</v>
      </c>
      <c r="BA230" s="71">
        <v>93833.599999999991</v>
      </c>
      <c r="BB230" s="71">
        <v>40</v>
      </c>
      <c r="BC230" s="71">
        <v>0</v>
      </c>
      <c r="BD230" s="71">
        <v>0</v>
      </c>
      <c r="BE230" s="71">
        <v>831.6</v>
      </c>
      <c r="BF230" s="71"/>
      <c r="BG230" s="72"/>
      <c r="BH230" s="71">
        <v>0</v>
      </c>
      <c r="BI230" s="71">
        <v>0</v>
      </c>
      <c r="BJ230" s="71">
        <v>410.31299999999999</v>
      </c>
      <c r="BK230" s="71">
        <v>0</v>
      </c>
      <c r="BL230" s="71">
        <v>45.91</v>
      </c>
      <c r="BM230" s="71">
        <v>0</v>
      </c>
      <c r="BN230" s="72"/>
      <c r="BO230" s="71">
        <v>0</v>
      </c>
      <c r="BP230" s="71">
        <v>0</v>
      </c>
      <c r="BQ230" s="71">
        <v>47</v>
      </c>
      <c r="BR230" s="71">
        <v>0</v>
      </c>
      <c r="BS230" s="71">
        <v>5</v>
      </c>
      <c r="BT230" s="71">
        <v>0</v>
      </c>
      <c r="BU230"/>
      <c r="BV230" s="70">
        <v>438.35</v>
      </c>
      <c r="BW230" s="70">
        <v>0</v>
      </c>
      <c r="BX230" s="70">
        <v>17.873000000000001</v>
      </c>
      <c r="BY230" s="70">
        <v>0</v>
      </c>
      <c r="BZ230" s="70">
        <v>0</v>
      </c>
      <c r="CA230" s="70">
        <v>0</v>
      </c>
      <c r="CB230" s="70">
        <v>0</v>
      </c>
      <c r="CC230" s="70">
        <v>0</v>
      </c>
      <c r="CD230" s="70">
        <v>0</v>
      </c>
    </row>
    <row r="231" spans="1:82">
      <c r="A231" s="70" t="s">
        <v>1984</v>
      </c>
      <c r="B231" s="70">
        <v>183</v>
      </c>
      <c r="C231" s="70">
        <v>13</v>
      </c>
      <c r="D231" s="70">
        <v>11</v>
      </c>
      <c r="E231" s="70">
        <v>2016</v>
      </c>
      <c r="F231" s="70" t="s">
        <v>155</v>
      </c>
      <c r="G231" s="70" t="s">
        <v>1971</v>
      </c>
      <c r="H231" s="70" t="s">
        <v>1972</v>
      </c>
      <c r="I231" s="148"/>
      <c r="J231" s="71">
        <v>575.03394214213813</v>
      </c>
      <c r="K231" s="71">
        <v>10.103243826149642</v>
      </c>
      <c r="L231" s="71">
        <v>11.486279763625786</v>
      </c>
      <c r="M231" s="71">
        <v>274.09644713785684</v>
      </c>
      <c r="N231" s="71">
        <v>273.80479017980275</v>
      </c>
      <c r="O231" s="71">
        <v>261.68169396887805</v>
      </c>
      <c r="P231" s="71">
        <v>167.27607874584243</v>
      </c>
      <c r="Q231" s="71">
        <v>14.977238977758047</v>
      </c>
      <c r="R231" s="71">
        <v>0</v>
      </c>
      <c r="S231" s="71">
        <v>22.789278832499999</v>
      </c>
      <c r="T231" s="72"/>
      <c r="U231" s="71">
        <v>113280427</v>
      </c>
      <c r="V231" s="71">
        <v>4743</v>
      </c>
      <c r="W231" s="71">
        <v>420</v>
      </c>
      <c r="X231" s="71">
        <v>67491</v>
      </c>
      <c r="Y231" s="71">
        <v>86316</v>
      </c>
      <c r="Z231" s="71">
        <v>153904</v>
      </c>
      <c r="AA231" s="71">
        <v>34428</v>
      </c>
      <c r="AB231" s="71">
        <v>212046</v>
      </c>
      <c r="AC231" s="71">
        <v>0</v>
      </c>
      <c r="AD231" s="71">
        <v>22.789278832499999</v>
      </c>
      <c r="AE231" s="72"/>
      <c r="AF231" s="71">
        <v>789044339.70663476</v>
      </c>
      <c r="AG231" s="71">
        <v>7592276.864274703</v>
      </c>
      <c r="AH231" s="71">
        <v>1864479.5067214831</v>
      </c>
      <c r="AI231" s="71">
        <v>424689314.68356419</v>
      </c>
      <c r="AJ231" s="71">
        <v>374432949.26034039</v>
      </c>
      <c r="AK231" s="71">
        <v>0</v>
      </c>
      <c r="AL231" s="71">
        <v>0</v>
      </c>
      <c r="AM231" s="71">
        <v>29082591.580641601</v>
      </c>
      <c r="AN231" s="71">
        <v>0</v>
      </c>
      <c r="AO231" s="71">
        <v>0</v>
      </c>
      <c r="AP231" s="71">
        <v>1626705951.6021771</v>
      </c>
      <c r="AQ231" s="72"/>
      <c r="AR231" s="71">
        <v>6563</v>
      </c>
      <c r="AS231" s="71">
        <v>2369</v>
      </c>
      <c r="AT231" s="71">
        <v>1</v>
      </c>
      <c r="AU231" s="71">
        <v>0</v>
      </c>
      <c r="AV231" s="71">
        <v>0</v>
      </c>
      <c r="AW231" s="71">
        <v>0</v>
      </c>
      <c r="AX231" s="71"/>
      <c r="AY231" s="72"/>
      <c r="AZ231" s="71">
        <v>27948.6</v>
      </c>
      <c r="BA231" s="71">
        <v>110140.4</v>
      </c>
      <c r="BB231" s="71">
        <v>40</v>
      </c>
      <c r="BC231" s="71">
        <v>0</v>
      </c>
      <c r="BD231" s="71">
        <v>0</v>
      </c>
      <c r="BE231" s="71">
        <v>0</v>
      </c>
      <c r="BF231" s="71"/>
      <c r="BG231" s="72"/>
      <c r="BH231" s="71">
        <v>0</v>
      </c>
      <c r="BI231" s="71">
        <v>0</v>
      </c>
      <c r="BJ231" s="71">
        <v>373.31799999999998</v>
      </c>
      <c r="BK231" s="71">
        <v>0</v>
      </c>
      <c r="BL231" s="71">
        <v>46.911999999999999</v>
      </c>
      <c r="BM231" s="71">
        <v>0</v>
      </c>
      <c r="BN231" s="72"/>
      <c r="BO231" s="71">
        <v>0</v>
      </c>
      <c r="BP231" s="71">
        <v>0</v>
      </c>
      <c r="BQ231" s="71">
        <v>43</v>
      </c>
      <c r="BR231" s="71">
        <v>0</v>
      </c>
      <c r="BS231" s="71">
        <v>6</v>
      </c>
      <c r="BT231" s="71">
        <v>0</v>
      </c>
      <c r="BU231"/>
      <c r="BV231" s="70">
        <v>403.52</v>
      </c>
      <c r="BW231" s="70">
        <v>0</v>
      </c>
      <c r="BX231" s="70">
        <v>16.71</v>
      </c>
      <c r="BY231" s="70">
        <v>0</v>
      </c>
      <c r="BZ231" s="70">
        <v>0</v>
      </c>
      <c r="CA231" s="70">
        <v>0</v>
      </c>
      <c r="CB231" s="70">
        <v>0</v>
      </c>
      <c r="CC231" s="70">
        <v>0</v>
      </c>
      <c r="CD231" s="70">
        <v>0</v>
      </c>
    </row>
    <row r="232" spans="1:82">
      <c r="A232" s="70" t="s">
        <v>1985</v>
      </c>
      <c r="B232" s="70">
        <v>184</v>
      </c>
      <c r="C232" s="70">
        <v>14</v>
      </c>
      <c r="D232" s="70">
        <v>11</v>
      </c>
      <c r="E232" s="70">
        <v>2017</v>
      </c>
      <c r="F232" s="70" t="s">
        <v>156</v>
      </c>
      <c r="G232" s="70" t="s">
        <v>1971</v>
      </c>
      <c r="H232" s="70" t="s">
        <v>1972</v>
      </c>
      <c r="I232" s="148"/>
      <c r="J232" s="71">
        <v>564.63611882156931</v>
      </c>
      <c r="K232" s="71">
        <v>10.184499991756711</v>
      </c>
      <c r="L232" s="71">
        <v>10.133426392506474</v>
      </c>
      <c r="M232" s="71">
        <v>258.81364055486961</v>
      </c>
      <c r="N232" s="71">
        <v>268.67281394647102</v>
      </c>
      <c r="O232" s="71">
        <v>260.33193929163002</v>
      </c>
      <c r="P232" s="71">
        <v>165.67088688490429</v>
      </c>
      <c r="Q232" s="71">
        <v>14.5460936907281</v>
      </c>
      <c r="R232" s="71">
        <v>0</v>
      </c>
      <c r="S232" s="71">
        <v>33.46590211254</v>
      </c>
      <c r="T232" s="72"/>
      <c r="U232" s="71">
        <v>117016660</v>
      </c>
      <c r="V232" s="71">
        <v>4743</v>
      </c>
      <c r="W232" s="71">
        <v>420</v>
      </c>
      <c r="X232" s="71">
        <v>67491</v>
      </c>
      <c r="Y232" s="71">
        <v>88087</v>
      </c>
      <c r="Z232" s="71">
        <v>155650</v>
      </c>
      <c r="AA232" s="71">
        <v>34315</v>
      </c>
      <c r="AB232" s="71">
        <v>212965</v>
      </c>
      <c r="AC232" s="71">
        <v>0</v>
      </c>
      <c r="AD232" s="71">
        <v>33.46590211254</v>
      </c>
      <c r="AE232" s="72"/>
      <c r="AF232" s="71">
        <v>809118592.85140836</v>
      </c>
      <c r="AG232" s="71">
        <v>7699091.6002514977</v>
      </c>
      <c r="AH232" s="71">
        <v>2169219.995078315</v>
      </c>
      <c r="AI232" s="71">
        <v>417425107.20164669</v>
      </c>
      <c r="AJ232" s="71">
        <v>386867690.63966382</v>
      </c>
      <c r="AK232" s="71">
        <v>0</v>
      </c>
      <c r="AL232" s="71">
        <v>0</v>
      </c>
      <c r="AM232" s="71">
        <v>29254338.062490251</v>
      </c>
      <c r="AN232" s="71">
        <v>0</v>
      </c>
      <c r="AO232" s="71">
        <v>0</v>
      </c>
      <c r="AP232" s="71">
        <v>1652534040.350539</v>
      </c>
      <c r="AQ232" s="72"/>
      <c r="AR232" s="71">
        <v>7045</v>
      </c>
      <c r="AS232" s="71">
        <v>2702</v>
      </c>
      <c r="AT232" s="71">
        <v>1</v>
      </c>
      <c r="AU232" s="71">
        <v>0</v>
      </c>
      <c r="AV232" s="71">
        <v>0</v>
      </c>
      <c r="AW232" s="71">
        <v>0</v>
      </c>
      <c r="AX232" s="71"/>
      <c r="AY232" s="72"/>
      <c r="AZ232" s="71">
        <v>30617.9</v>
      </c>
      <c r="BA232" s="71">
        <v>130279.3</v>
      </c>
      <c r="BB232" s="71">
        <v>40</v>
      </c>
      <c r="BC232" s="71">
        <v>0</v>
      </c>
      <c r="BD232" s="71">
        <v>0</v>
      </c>
      <c r="BE232" s="71">
        <v>0</v>
      </c>
      <c r="BF232" s="71"/>
      <c r="BG232" s="72"/>
      <c r="BH232" s="71">
        <v>0</v>
      </c>
      <c r="BI232" s="71">
        <v>0</v>
      </c>
      <c r="BJ232" s="71">
        <v>396.51400000000001</v>
      </c>
      <c r="BK232" s="71">
        <v>0</v>
      </c>
      <c r="BL232" s="71">
        <v>46.161999999999999</v>
      </c>
      <c r="BM232" s="71">
        <v>0</v>
      </c>
      <c r="BN232" s="72"/>
      <c r="BO232" s="71">
        <v>0</v>
      </c>
      <c r="BP232" s="71">
        <v>0</v>
      </c>
      <c r="BQ232" s="71">
        <v>45</v>
      </c>
      <c r="BR232" s="71">
        <v>0</v>
      </c>
      <c r="BS232" s="71">
        <v>6</v>
      </c>
      <c r="BT232" s="71">
        <v>0</v>
      </c>
      <c r="BU232"/>
      <c r="BV232" s="70">
        <v>423.37799999999999</v>
      </c>
      <c r="BW232" s="70">
        <v>0</v>
      </c>
      <c r="BX232" s="70">
        <v>19.297999999999998</v>
      </c>
      <c r="BY232" s="70">
        <v>0</v>
      </c>
      <c r="BZ232" s="70">
        <v>0</v>
      </c>
      <c r="CA232" s="70">
        <v>0</v>
      </c>
      <c r="CB232" s="70">
        <v>0</v>
      </c>
      <c r="CC232" s="70">
        <v>0</v>
      </c>
      <c r="CD232" s="70">
        <v>0</v>
      </c>
    </row>
    <row r="233" spans="1:82">
      <c r="A233" s="70" t="s">
        <v>1986</v>
      </c>
      <c r="B233" s="70">
        <v>185</v>
      </c>
      <c r="C233" s="70">
        <v>15</v>
      </c>
      <c r="D233" s="70">
        <v>11</v>
      </c>
      <c r="E233" s="70">
        <v>2018</v>
      </c>
      <c r="F233" s="70" t="s">
        <v>183</v>
      </c>
      <c r="G233" s="70" t="s">
        <v>1971</v>
      </c>
      <c r="H233" s="70" t="s">
        <v>1972</v>
      </c>
      <c r="I233" s="148"/>
      <c r="J233" s="71">
        <v>583.15222759896858</v>
      </c>
      <c r="K233" s="71">
        <v>9.5718570840407136</v>
      </c>
      <c r="L233" s="71">
        <v>9.1318795044349592</v>
      </c>
      <c r="M233" s="71">
        <v>255.22211057111952</v>
      </c>
      <c r="N233" s="71">
        <v>284.33119238623675</v>
      </c>
      <c r="O233" s="71">
        <v>258.14380069051884</v>
      </c>
      <c r="P233" s="71">
        <v>164.65270439595338</v>
      </c>
      <c r="Q233" s="71">
        <v>13.5399206733452</v>
      </c>
      <c r="R233" s="71">
        <v>0</v>
      </c>
      <c r="S233" s="71">
        <v>32.840659386326998</v>
      </c>
      <c r="T233" s="72"/>
      <c r="U233" s="71">
        <v>119420517</v>
      </c>
      <c r="V233" s="71">
        <v>4743</v>
      </c>
      <c r="W233" s="71">
        <v>420</v>
      </c>
      <c r="X233" s="71">
        <v>67491</v>
      </c>
      <c r="Y233" s="71">
        <v>89733</v>
      </c>
      <c r="Z233" s="71">
        <v>157297</v>
      </c>
      <c r="AA233" s="71">
        <v>34447</v>
      </c>
      <c r="AB233" s="71">
        <v>213628</v>
      </c>
      <c r="AC233" s="71">
        <v>0</v>
      </c>
      <c r="AD233" s="71">
        <v>32.840659386326998</v>
      </c>
      <c r="AE233" s="72"/>
      <c r="AF233" s="71">
        <v>841518614.28598595</v>
      </c>
      <c r="AG233" s="71">
        <v>6808042.324188455</v>
      </c>
      <c r="AH233" s="71">
        <v>2052487.620102895</v>
      </c>
      <c r="AI233" s="71">
        <v>400098435.76777643</v>
      </c>
      <c r="AJ233" s="71">
        <v>385375179.37859678</v>
      </c>
      <c r="AK233" s="71">
        <v>0</v>
      </c>
      <c r="AL233" s="71">
        <v>0</v>
      </c>
      <c r="AM233" s="71">
        <v>29406131.479108121</v>
      </c>
      <c r="AN233" s="71">
        <v>0</v>
      </c>
      <c r="AO233" s="71">
        <v>0</v>
      </c>
      <c r="AP233" s="71">
        <v>1665258890.8557587</v>
      </c>
      <c r="AQ233" s="72"/>
      <c r="AR233" s="71">
        <v>7506</v>
      </c>
      <c r="AS233" s="71">
        <v>3018</v>
      </c>
      <c r="AT233" s="71">
        <v>1</v>
      </c>
      <c r="AU233" s="71">
        <v>0</v>
      </c>
      <c r="AV233" s="71">
        <v>0</v>
      </c>
      <c r="AW233" s="71">
        <v>0</v>
      </c>
      <c r="AX233" s="71"/>
      <c r="AY233" s="72"/>
      <c r="AZ233" s="71">
        <v>33124.999999999993</v>
      </c>
      <c r="BA233" s="71">
        <v>143019.9</v>
      </c>
      <c r="BB233" s="71">
        <v>40</v>
      </c>
      <c r="BC233" s="71">
        <v>0</v>
      </c>
      <c r="BD233" s="71">
        <v>0</v>
      </c>
      <c r="BE233" s="71">
        <v>0</v>
      </c>
      <c r="BF233" s="71"/>
      <c r="BG233" s="72"/>
      <c r="BH233" s="71">
        <v>0</v>
      </c>
      <c r="BI233" s="71">
        <v>0</v>
      </c>
      <c r="BJ233" s="71">
        <v>402.08</v>
      </c>
      <c r="BK233" s="71">
        <v>0</v>
      </c>
      <c r="BL233" s="71">
        <v>38.935000000000002</v>
      </c>
      <c r="BM233" s="71">
        <v>0</v>
      </c>
      <c r="BN233" s="72"/>
      <c r="BO233" s="71">
        <v>0</v>
      </c>
      <c r="BP233" s="71">
        <v>0</v>
      </c>
      <c r="BQ233" s="71">
        <v>46</v>
      </c>
      <c r="BR233" s="71">
        <v>0</v>
      </c>
      <c r="BS233" s="71">
        <v>5</v>
      </c>
      <c r="BT233" s="71">
        <v>0</v>
      </c>
      <c r="BU233"/>
      <c r="BV233" s="70">
        <v>419.43099999999998</v>
      </c>
      <c r="BW233" s="70">
        <v>0</v>
      </c>
      <c r="BX233" s="70">
        <v>21.584</v>
      </c>
      <c r="BY233" s="70">
        <v>0</v>
      </c>
      <c r="BZ233" s="70">
        <v>0</v>
      </c>
      <c r="CA233" s="70">
        <v>0</v>
      </c>
      <c r="CB233" s="70">
        <v>0</v>
      </c>
      <c r="CC233" s="70">
        <v>0</v>
      </c>
      <c r="CD233" s="70">
        <v>0</v>
      </c>
    </row>
    <row r="234" spans="1:82">
      <c r="A234" s="70" t="s">
        <v>1987</v>
      </c>
      <c r="B234" s="70">
        <v>186</v>
      </c>
      <c r="C234" s="70">
        <v>16</v>
      </c>
      <c r="D234" s="70">
        <v>11</v>
      </c>
      <c r="E234" s="70">
        <v>2019</v>
      </c>
      <c r="F234" s="70" t="s">
        <v>158</v>
      </c>
      <c r="G234" s="70" t="s">
        <v>1971</v>
      </c>
      <c r="H234" s="70" t="s">
        <v>1972</v>
      </c>
      <c r="I234" s="148"/>
      <c r="J234" s="71">
        <v>551.36345874667131</v>
      </c>
      <c r="K234" s="71">
        <v>8.7689811640906097</v>
      </c>
      <c r="L234" s="71">
        <v>9.204926822193789</v>
      </c>
      <c r="M234" s="71">
        <v>241.25839121794081</v>
      </c>
      <c r="N234" s="71">
        <v>251.9006188725977</v>
      </c>
      <c r="O234" s="71">
        <v>254.18205453084056</v>
      </c>
      <c r="P234" s="71">
        <v>166.43863627710891</v>
      </c>
      <c r="Q234" s="71">
        <v>13.1668627032196</v>
      </c>
      <c r="R234" s="71">
        <v>0</v>
      </c>
      <c r="S234" s="71">
        <v>30.707063680384003</v>
      </c>
      <c r="T234" s="72"/>
      <c r="U234" s="71">
        <v>117889361</v>
      </c>
      <c r="V234" s="71">
        <v>4743</v>
      </c>
      <c r="W234" s="71">
        <v>420</v>
      </c>
      <c r="X234" s="71">
        <v>67491</v>
      </c>
      <c r="Y234" s="71">
        <v>90814</v>
      </c>
      <c r="Z234" s="71">
        <v>159135</v>
      </c>
      <c r="AA234" s="71">
        <v>34560</v>
      </c>
      <c r="AB234" s="71">
        <v>213366</v>
      </c>
      <c r="AC234" s="71">
        <v>0</v>
      </c>
      <c r="AD234" s="71">
        <v>30.707063680384</v>
      </c>
      <c r="AE234" s="72"/>
      <c r="AF234" s="71">
        <v>813186754.83695924</v>
      </c>
      <c r="AG234" s="71">
        <v>6582731.9709273307</v>
      </c>
      <c r="AH234" s="71">
        <v>2167822.6698563672</v>
      </c>
      <c r="AI234" s="71">
        <v>392717589.27178401</v>
      </c>
      <c r="AJ234" s="71">
        <v>352708866.38366818</v>
      </c>
      <c r="AK234" s="71">
        <v>0</v>
      </c>
      <c r="AL234" s="71">
        <v>0</v>
      </c>
      <c r="AM234" s="71">
        <v>29058842.981611963</v>
      </c>
      <c r="AN234" s="71">
        <v>0</v>
      </c>
      <c r="AO234" s="71">
        <v>0</v>
      </c>
      <c r="AP234" s="71">
        <v>1596422608.1148071</v>
      </c>
      <c r="AQ234" s="72"/>
      <c r="AR234" s="71">
        <v>8041</v>
      </c>
      <c r="AS234" s="71">
        <v>3303</v>
      </c>
      <c r="AT234" s="71">
        <v>1</v>
      </c>
      <c r="AU234" s="71">
        <v>0</v>
      </c>
      <c r="AV234" s="71">
        <v>0</v>
      </c>
      <c r="AW234" s="71">
        <v>0</v>
      </c>
      <c r="AX234" s="71"/>
      <c r="AY234" s="72"/>
      <c r="AZ234" s="71">
        <v>36050.300000000047</v>
      </c>
      <c r="BA234" s="71">
        <v>160743.59999999969</v>
      </c>
      <c r="BB234" s="71">
        <v>40</v>
      </c>
      <c r="BC234" s="71">
        <v>0</v>
      </c>
      <c r="BD234" s="71">
        <v>0</v>
      </c>
      <c r="BE234" s="71">
        <v>0</v>
      </c>
      <c r="BF234" s="71"/>
      <c r="BG234" s="72"/>
      <c r="BH234" s="71">
        <v>0</v>
      </c>
      <c r="BI234" s="71">
        <v>0</v>
      </c>
      <c r="BJ234" s="71">
        <v>395.726</v>
      </c>
      <c r="BK234" s="71">
        <v>0</v>
      </c>
      <c r="BL234" s="71">
        <v>44.051000000000002</v>
      </c>
      <c r="BM234" s="71">
        <v>0</v>
      </c>
      <c r="BN234" s="72"/>
      <c r="BO234" s="71">
        <v>0</v>
      </c>
      <c r="BP234" s="71">
        <v>0</v>
      </c>
      <c r="BQ234" s="71">
        <v>46</v>
      </c>
      <c r="BR234" s="71">
        <v>0</v>
      </c>
      <c r="BS234" s="71">
        <v>6</v>
      </c>
      <c r="BT234" s="71">
        <v>0</v>
      </c>
      <c r="BU234"/>
      <c r="BV234" s="70">
        <v>420.524</v>
      </c>
      <c r="BW234" s="70">
        <v>0</v>
      </c>
      <c r="BX234" s="70">
        <v>19.253</v>
      </c>
      <c r="BY234" s="70">
        <v>0</v>
      </c>
      <c r="BZ234" s="70">
        <v>0</v>
      </c>
      <c r="CA234" s="70">
        <v>0</v>
      </c>
      <c r="CB234" s="70">
        <v>0</v>
      </c>
      <c r="CC234" s="70">
        <v>0</v>
      </c>
      <c r="CD234" s="70">
        <v>0</v>
      </c>
    </row>
    <row r="235" spans="1:82">
      <c r="A235" s="70" t="s">
        <v>1988</v>
      </c>
      <c r="B235" s="70">
        <v>187</v>
      </c>
      <c r="C235" s="70">
        <v>17</v>
      </c>
      <c r="D235" s="70">
        <v>11</v>
      </c>
      <c r="E235" s="70">
        <v>2020</v>
      </c>
      <c r="F235" s="70" t="s">
        <v>159</v>
      </c>
      <c r="G235" s="1064" t="s">
        <v>1971</v>
      </c>
      <c r="H235" s="70" t="s">
        <v>1972</v>
      </c>
      <c r="I235" s="148"/>
      <c r="J235" s="71">
        <v>523.16247054448399</v>
      </c>
      <c r="K235" s="71">
        <v>10.057045452216476</v>
      </c>
      <c r="L235" s="71">
        <v>8.5751481262346854</v>
      </c>
      <c r="M235" s="71">
        <v>223.18272404380704</v>
      </c>
      <c r="N235" s="71">
        <v>240.50036285948113</v>
      </c>
      <c r="O235" s="71">
        <v>224.02328424714648</v>
      </c>
      <c r="P235" s="71">
        <v>158.98684001603462</v>
      </c>
      <c r="Q235" s="71">
        <v>12.5747893221812</v>
      </c>
      <c r="R235" s="71">
        <v>0</v>
      </c>
      <c r="S235" s="71">
        <v>32.346219486000003</v>
      </c>
      <c r="T235" s="72"/>
      <c r="U235" s="71">
        <v>100604886</v>
      </c>
      <c r="V235" s="71">
        <v>4694</v>
      </c>
      <c r="W235" s="71">
        <v>480</v>
      </c>
      <c r="X235" s="71">
        <v>65342</v>
      </c>
      <c r="Y235" s="71">
        <v>91984</v>
      </c>
      <c r="Z235" s="71">
        <v>160081</v>
      </c>
      <c r="AA235" s="71">
        <v>35089</v>
      </c>
      <c r="AB235" s="71">
        <v>213274</v>
      </c>
      <c r="AC235" s="71">
        <v>0</v>
      </c>
      <c r="AD235" s="71">
        <v>32.346219486000003</v>
      </c>
      <c r="AE235" s="72"/>
      <c r="AF235" s="71">
        <v>782938220.41072559</v>
      </c>
      <c r="AG235" s="71">
        <v>7102788.3531035762</v>
      </c>
      <c r="AH235" s="71">
        <v>2155897.2861822816</v>
      </c>
      <c r="AI235" s="71">
        <v>369725524.43205047</v>
      </c>
      <c r="AJ235" s="71">
        <v>366983756.69077837</v>
      </c>
      <c r="AK235" s="71"/>
      <c r="AL235" s="71"/>
      <c r="AM235" s="71">
        <v>27834626.523561262</v>
      </c>
      <c r="AN235" s="71"/>
      <c r="AO235" s="71"/>
      <c r="AP235" s="71">
        <v>1556740813.6964014</v>
      </c>
      <c r="AQ235" s="72"/>
      <c r="AR235" s="71">
        <v>8510</v>
      </c>
      <c r="AS235" s="71">
        <v>3453</v>
      </c>
      <c r="AT235" s="71">
        <v>1</v>
      </c>
      <c r="AU235" s="71">
        <v>0</v>
      </c>
      <c r="AV235" s="71">
        <v>0</v>
      </c>
      <c r="AW235" s="71">
        <v>0</v>
      </c>
      <c r="AX235" s="71"/>
      <c r="AY235" s="72"/>
      <c r="AZ235" s="71">
        <v>38666.900000000183</v>
      </c>
      <c r="BA235" s="71">
        <v>170219.39999999991</v>
      </c>
      <c r="BB235" s="71">
        <v>40</v>
      </c>
      <c r="BC235" s="71">
        <v>0</v>
      </c>
      <c r="BD235" s="71">
        <v>0</v>
      </c>
      <c r="BE235" s="71">
        <v>0</v>
      </c>
      <c r="BF235" s="71"/>
      <c r="BG235" s="72"/>
      <c r="BH235" s="71">
        <v>0</v>
      </c>
      <c r="BI235" s="71">
        <v>0</v>
      </c>
      <c r="BJ235" s="71">
        <v>348.18099999999998</v>
      </c>
      <c r="BK235" s="71">
        <v>0</v>
      </c>
      <c r="BL235" s="71">
        <v>51.073999999999998</v>
      </c>
      <c r="BM235" s="71">
        <v>0</v>
      </c>
      <c r="BN235" s="72"/>
      <c r="BO235" s="71">
        <v>0</v>
      </c>
      <c r="BP235" s="71">
        <v>0</v>
      </c>
      <c r="BQ235" s="71">
        <v>43</v>
      </c>
      <c r="BR235" s="71">
        <v>0</v>
      </c>
      <c r="BS235" s="71">
        <v>6</v>
      </c>
      <c r="BT235" s="71">
        <v>0</v>
      </c>
      <c r="BU235"/>
      <c r="BV235" s="70">
        <v>370.959</v>
      </c>
      <c r="BW235" s="70">
        <v>0</v>
      </c>
      <c r="BX235" s="70">
        <v>28.295999999999999</v>
      </c>
      <c r="BY235" s="70">
        <v>0</v>
      </c>
      <c r="BZ235" s="70">
        <v>0</v>
      </c>
      <c r="CA235" s="70">
        <v>0</v>
      </c>
      <c r="CB235" s="70">
        <v>0</v>
      </c>
      <c r="CC235" s="70">
        <v>0</v>
      </c>
      <c r="CD235" s="70">
        <v>0</v>
      </c>
    </row>
    <row r="236" spans="1:82">
      <c r="A236" s="70" t="s">
        <v>1989</v>
      </c>
      <c r="B236" s="70">
        <v>187</v>
      </c>
      <c r="C236" s="70">
        <v>18</v>
      </c>
      <c r="D236" s="70">
        <v>11</v>
      </c>
      <c r="E236" s="70">
        <v>2021</v>
      </c>
      <c r="F236" s="70" t="s">
        <v>160</v>
      </c>
      <c r="G236" s="1064" t="s">
        <v>1971</v>
      </c>
      <c r="H236" s="70" t="s">
        <v>1972</v>
      </c>
      <c r="I236" s="148"/>
      <c r="J236" s="71">
        <v>539.4561834915329</v>
      </c>
      <c r="K236" s="71">
        <v>11.038764436118667</v>
      </c>
      <c r="L236" s="71">
        <v>8.3986094612273874</v>
      </c>
      <c r="M236" s="71">
        <v>248.4478868601413</v>
      </c>
      <c r="N236" s="71">
        <v>265.25592234027926</v>
      </c>
      <c r="O236" s="71">
        <v>218.64959133279808</v>
      </c>
      <c r="P236" s="71">
        <v>164.60615576517</v>
      </c>
      <c r="Q236" s="71">
        <v>12.4093622578214</v>
      </c>
      <c r="R236" s="71">
        <v>0</v>
      </c>
      <c r="S236" s="71">
        <v>29.253639150720002</v>
      </c>
      <c r="T236" s="72"/>
      <c r="U236" s="71">
        <v>110177951</v>
      </c>
      <c r="V236" s="71">
        <v>4694</v>
      </c>
      <c r="W236" s="71">
        <v>480</v>
      </c>
      <c r="X236" s="71">
        <v>65342</v>
      </c>
      <c r="Y236" s="71">
        <v>92831</v>
      </c>
      <c r="Z236" s="71">
        <v>160874</v>
      </c>
      <c r="AA236" s="71">
        <v>35425</v>
      </c>
      <c r="AB236" s="71">
        <v>212536</v>
      </c>
      <c r="AC236" s="71">
        <v>0</v>
      </c>
      <c r="AD236" s="71">
        <v>29.253639150720002</v>
      </c>
      <c r="AE236" s="72"/>
      <c r="AF236" s="71">
        <v>793737917.49004638</v>
      </c>
      <c r="AG236" s="71">
        <v>7675946.7275310727</v>
      </c>
      <c r="AH236" s="71">
        <v>2015230.6886575068</v>
      </c>
      <c r="AI236" s="71">
        <v>407014029.64762443</v>
      </c>
      <c r="AJ236" s="71">
        <v>391851135.16676611</v>
      </c>
      <c r="AK236" s="71">
        <v>0</v>
      </c>
      <c r="AL236" s="71">
        <v>0</v>
      </c>
      <c r="AM236" s="71">
        <v>27898301.659119204</v>
      </c>
      <c r="AN236" s="71">
        <v>0</v>
      </c>
      <c r="AO236" s="71">
        <v>0</v>
      </c>
      <c r="AP236" s="71">
        <v>1630192561.3797448</v>
      </c>
      <c r="AQ236" s="72"/>
      <c r="AR236" s="71">
        <v>9038</v>
      </c>
      <c r="AS236" s="71">
        <v>3539</v>
      </c>
      <c r="AT236" s="71">
        <v>1</v>
      </c>
      <c r="AU236" s="71">
        <v>0</v>
      </c>
      <c r="AV236" s="71">
        <v>0</v>
      </c>
      <c r="AW236" s="71">
        <v>0</v>
      </c>
      <c r="AX236" s="71"/>
      <c r="AY236" s="72"/>
      <c r="AZ236" s="71">
        <v>41972.900000000292</v>
      </c>
      <c r="BA236" s="71">
        <v>176865.0999999998</v>
      </c>
      <c r="BB236" s="71">
        <v>40</v>
      </c>
      <c r="BC236" s="71">
        <v>0</v>
      </c>
      <c r="BD236" s="71">
        <v>0</v>
      </c>
      <c r="BE236" s="71">
        <v>0</v>
      </c>
      <c r="BF236" s="71"/>
      <c r="BG236" s="72"/>
      <c r="BH236" s="71">
        <v>0</v>
      </c>
      <c r="BI236" s="71">
        <v>0</v>
      </c>
      <c r="BJ236" s="71">
        <v>356.24900000000002</v>
      </c>
      <c r="BK236" s="71">
        <v>0</v>
      </c>
      <c r="BL236" s="71">
        <v>48.168999999999997</v>
      </c>
      <c r="BM236" s="71">
        <v>0</v>
      </c>
      <c r="BN236" s="72"/>
      <c r="BO236" s="71">
        <v>0</v>
      </c>
      <c r="BP236" s="71">
        <v>0</v>
      </c>
      <c r="BQ236" s="71">
        <v>44</v>
      </c>
      <c r="BR236" s="71">
        <v>0</v>
      </c>
      <c r="BS236" s="71">
        <v>6</v>
      </c>
      <c r="BT236" s="71">
        <v>0</v>
      </c>
      <c r="BU236"/>
      <c r="BV236" s="70">
        <v>378.97500000000002</v>
      </c>
      <c r="BW236" s="70">
        <v>0</v>
      </c>
      <c r="BX236" s="70">
        <v>25.443000000000001</v>
      </c>
      <c r="BY236" s="70">
        <v>0</v>
      </c>
      <c r="BZ236" s="70">
        <v>0</v>
      </c>
      <c r="CA236" s="70">
        <v>0</v>
      </c>
      <c r="CB236" s="70">
        <v>0</v>
      </c>
      <c r="CC236" s="70">
        <v>0</v>
      </c>
      <c r="CD236" s="70">
        <v>0</v>
      </c>
    </row>
    <row r="237" spans="1:82">
      <c r="A237" s="70" t="s">
        <v>1990</v>
      </c>
      <c r="B237" s="70">
        <v>187</v>
      </c>
      <c r="C237" s="70">
        <v>19</v>
      </c>
      <c r="D237" s="70">
        <v>11</v>
      </c>
      <c r="E237" s="70">
        <v>2022</v>
      </c>
      <c r="F237" s="70" t="s">
        <v>161</v>
      </c>
      <c r="G237" s="70" t="s">
        <v>1971</v>
      </c>
      <c r="H237" s="70" t="s">
        <v>1972</v>
      </c>
      <c r="I237" s="148"/>
      <c r="J237" s="71">
        <v>503.51263729440001</v>
      </c>
      <c r="K237" s="71">
        <v>9.7606723368207398</v>
      </c>
      <c r="L237" s="71">
        <v>8.1174878582180998</v>
      </c>
      <c r="M237" s="71">
        <v>238.86997264772006</v>
      </c>
      <c r="N237" s="71">
        <v>288.70177399850797</v>
      </c>
      <c r="O237" s="71">
        <v>232.18554340767102</v>
      </c>
      <c r="P237" s="71">
        <v>164.03389705066868</v>
      </c>
      <c r="Q237" s="71">
        <v>12.487941951342771</v>
      </c>
      <c r="R237" s="71">
        <v>0</v>
      </c>
      <c r="S237" s="71">
        <v>25.7504131456</v>
      </c>
      <c r="T237" s="72"/>
      <c r="U237" s="71">
        <v>120736257</v>
      </c>
      <c r="V237" s="71">
        <v>4694</v>
      </c>
      <c r="W237" s="71">
        <v>480</v>
      </c>
      <c r="X237" s="71">
        <v>65342</v>
      </c>
      <c r="Y237" s="71">
        <v>93918</v>
      </c>
      <c r="Z237" s="71">
        <v>162310</v>
      </c>
      <c r="AA237" s="71">
        <v>35840</v>
      </c>
      <c r="AB237" s="71">
        <v>212128</v>
      </c>
      <c r="AC237" s="71">
        <v>0</v>
      </c>
      <c r="AD237" s="71">
        <v>25.7504131456</v>
      </c>
      <c r="AE237" s="72"/>
      <c r="AF237" s="71">
        <v>729374901.36497974</v>
      </c>
      <c r="AG237" s="71">
        <v>7307017.8126758086</v>
      </c>
      <c r="AH237" s="71">
        <v>2279950.0296607437</v>
      </c>
      <c r="AI237" s="71">
        <v>382036671.39568931</v>
      </c>
      <c r="AJ237" s="71">
        <v>456801546.85577565</v>
      </c>
      <c r="AK237" s="71">
        <v>0</v>
      </c>
      <c r="AL237" s="71">
        <v>0</v>
      </c>
      <c r="AM237" s="71">
        <v>27391514.70799261</v>
      </c>
      <c r="AN237" s="71">
        <v>0</v>
      </c>
      <c r="AO237" s="71">
        <v>0</v>
      </c>
      <c r="AP237" s="71">
        <v>1605191602.1667738</v>
      </c>
      <c r="AQ237" s="72"/>
      <c r="AR237" s="71">
        <v>9647</v>
      </c>
      <c r="AS237" s="71">
        <v>3578</v>
      </c>
      <c r="AT237" s="71">
        <v>1</v>
      </c>
      <c r="AU237" s="71">
        <v>0</v>
      </c>
      <c r="AV237" s="71">
        <v>0</v>
      </c>
      <c r="AW237" s="71">
        <v>0</v>
      </c>
      <c r="AX237" s="71"/>
      <c r="AY237" s="72"/>
      <c r="AZ237" s="71">
        <v>45716.100000000442</v>
      </c>
      <c r="BA237" s="71">
        <v>180887.49999999985</v>
      </c>
      <c r="BB237" s="71">
        <v>40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1991</v>
      </c>
      <c r="B238" s="70">
        <v>187</v>
      </c>
      <c r="C238" s="70">
        <v>20</v>
      </c>
      <c r="D238" s="70">
        <v>11</v>
      </c>
      <c r="E238" s="70">
        <v>2023</v>
      </c>
      <c r="F238" s="70" t="s">
        <v>1539</v>
      </c>
      <c r="G238" s="70" t="s">
        <v>1971</v>
      </c>
      <c r="H238" s="70" t="s">
        <v>1972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10251</v>
      </c>
      <c r="AS238" s="71">
        <v>3586</v>
      </c>
      <c r="AT238" s="71">
        <v>1</v>
      </c>
      <c r="AU238" s="71">
        <v>0</v>
      </c>
      <c r="AV238" s="71">
        <v>0</v>
      </c>
      <c r="AW238" s="71">
        <v>0</v>
      </c>
      <c r="AX238" s="71"/>
      <c r="AY238" s="72"/>
      <c r="AZ238" s="71">
        <v>49298.400000000765</v>
      </c>
      <c r="BA238" s="71">
        <v>181236.39999999988</v>
      </c>
      <c r="BB238" s="71">
        <v>40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1992</v>
      </c>
      <c r="B239" s="70">
        <v>187</v>
      </c>
      <c r="C239" s="70">
        <v>21</v>
      </c>
      <c r="D239" s="70">
        <v>11</v>
      </c>
      <c r="E239" s="70">
        <v>2024</v>
      </c>
      <c r="F239" s="70" t="s">
        <v>1554</v>
      </c>
      <c r="G239" s="70" t="s">
        <v>1971</v>
      </c>
      <c r="H239" s="70" t="s">
        <v>1972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1993</v>
      </c>
      <c r="B240" s="70">
        <v>409</v>
      </c>
      <c r="C240" s="70">
        <v>1</v>
      </c>
      <c r="D240" s="70">
        <v>25</v>
      </c>
      <c r="E240" s="70">
        <v>1990</v>
      </c>
      <c r="F240" s="70" t="s">
        <v>787</v>
      </c>
      <c r="G240" s="70" t="s">
        <v>1994</v>
      </c>
      <c r="H240" s="70" t="s">
        <v>1995</v>
      </c>
      <c r="I240" s="148"/>
      <c r="J240" s="71">
        <v>332.73384233681168</v>
      </c>
      <c r="K240" s="71">
        <v>6.8875831937500447</v>
      </c>
      <c r="L240" s="71">
        <v>2.2747681437983371</v>
      </c>
      <c r="M240" s="71">
        <v>60.335396794191318</v>
      </c>
      <c r="N240" s="71">
        <v>98.36459012834716</v>
      </c>
      <c r="O240" s="71">
        <v>89.817529046911815</v>
      </c>
      <c r="P240" s="71">
        <v>43.799481524421708</v>
      </c>
      <c r="Q240" s="71">
        <v>8.6261243624900708</v>
      </c>
      <c r="R240" s="71">
        <v>0</v>
      </c>
      <c r="S240" s="71">
        <v>9.2072635464929871</v>
      </c>
      <c r="T240" s="72"/>
      <c r="U240" s="71">
        <v>8048209</v>
      </c>
      <c r="V240" s="71">
        <v>2340</v>
      </c>
      <c r="W240" s="71">
        <v>22</v>
      </c>
      <c r="X240" s="71">
        <v>20326</v>
      </c>
      <c r="Y240" s="71">
        <v>44270</v>
      </c>
      <c r="Z240" s="71">
        <v>36943</v>
      </c>
      <c r="AA240" s="71">
        <v>10635</v>
      </c>
      <c r="AB240" s="71">
        <v>140059</v>
      </c>
      <c r="AC240" s="71">
        <v>0</v>
      </c>
      <c r="AD240" s="71">
        <v>9.2072635464929871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1996</v>
      </c>
      <c r="B241" s="70">
        <v>410</v>
      </c>
      <c r="C241" s="70">
        <v>2</v>
      </c>
      <c r="D241" s="70">
        <v>25</v>
      </c>
      <c r="E241" s="70">
        <v>2005</v>
      </c>
      <c r="F241" s="70" t="s">
        <v>789</v>
      </c>
      <c r="G241" s="70" t="s">
        <v>1994</v>
      </c>
      <c r="H241" s="70" t="s">
        <v>1995</v>
      </c>
      <c r="I241" s="148"/>
      <c r="J241" s="71">
        <v>199.34707629245429</v>
      </c>
      <c r="K241" s="71">
        <v>5.5456689407437194</v>
      </c>
      <c r="L241" s="71">
        <v>3.0015898447851321</v>
      </c>
      <c r="M241" s="71">
        <v>123.3822069241495</v>
      </c>
      <c r="N241" s="71">
        <v>156.16733855936471</v>
      </c>
      <c r="O241" s="71">
        <v>124.1328019845697</v>
      </c>
      <c r="P241" s="71">
        <v>45.946898472908678</v>
      </c>
      <c r="Q241" s="71">
        <v>9.0154222641334094</v>
      </c>
      <c r="R241" s="71">
        <v>0</v>
      </c>
      <c r="S241" s="71">
        <v>18.55184155000001</v>
      </c>
      <c r="T241" s="72"/>
      <c r="U241" s="71">
        <v>5060394</v>
      </c>
      <c r="V241" s="71">
        <v>2344</v>
      </c>
      <c r="W241" s="71">
        <v>32</v>
      </c>
      <c r="X241" s="71">
        <v>23095</v>
      </c>
      <c r="Y241" s="71">
        <v>59479</v>
      </c>
      <c r="Z241" s="71">
        <v>59083</v>
      </c>
      <c r="AA241" s="71">
        <v>9137</v>
      </c>
      <c r="AB241" s="71">
        <v>153026</v>
      </c>
      <c r="AC241" s="71">
        <v>0</v>
      </c>
      <c r="AD241" s="71">
        <v>18.55184155000001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1997</v>
      </c>
      <c r="B242" s="70">
        <v>411</v>
      </c>
      <c r="C242" s="70">
        <v>3</v>
      </c>
      <c r="D242" s="70">
        <v>25</v>
      </c>
      <c r="E242" s="70">
        <v>2006</v>
      </c>
      <c r="F242" s="70" t="s">
        <v>790</v>
      </c>
      <c r="G242" s="70" t="s">
        <v>1994</v>
      </c>
      <c r="H242" s="70" t="s">
        <v>1995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1998</v>
      </c>
      <c r="B243" s="70">
        <v>412</v>
      </c>
      <c r="C243" s="70">
        <v>4</v>
      </c>
      <c r="D243" s="70">
        <v>25</v>
      </c>
      <c r="E243" s="70">
        <v>2007</v>
      </c>
      <c r="F243" s="70" t="s">
        <v>791</v>
      </c>
      <c r="G243" s="70" t="s">
        <v>1994</v>
      </c>
      <c r="H243" s="70" t="s">
        <v>1995</v>
      </c>
      <c r="I243" s="148"/>
      <c r="J243" s="71">
        <v>166.04485293780451</v>
      </c>
      <c r="K243" s="71">
        <v>5.894748929052259</v>
      </c>
      <c r="L243" s="71">
        <v>0.73340107450289949</v>
      </c>
      <c r="M243" s="71">
        <v>120.32673488044701</v>
      </c>
      <c r="N243" s="71">
        <v>195.1386523543209</v>
      </c>
      <c r="O243" s="71">
        <v>120.5841784623583</v>
      </c>
      <c r="P243" s="71">
        <v>45.340626022833142</v>
      </c>
      <c r="Q243" s="71">
        <v>9.7083064639760703</v>
      </c>
      <c r="R243" s="71">
        <v>0</v>
      </c>
      <c r="S243" s="71">
        <v>20.101166567820002</v>
      </c>
      <c r="T243" s="72"/>
      <c r="U243" s="71">
        <v>4735870</v>
      </c>
      <c r="V243" s="71">
        <v>2430</v>
      </c>
      <c r="W243" s="71">
        <v>9</v>
      </c>
      <c r="X243" s="71">
        <v>26969</v>
      </c>
      <c r="Y243" s="71">
        <v>62288</v>
      </c>
      <c r="Z243" s="71">
        <v>59664</v>
      </c>
      <c r="AA243" s="71">
        <v>8879</v>
      </c>
      <c r="AB243" s="71">
        <v>156073</v>
      </c>
      <c r="AC243" s="71">
        <v>0</v>
      </c>
      <c r="AD243" s="71">
        <v>20.101166567820002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1999</v>
      </c>
      <c r="B244" s="70">
        <v>413</v>
      </c>
      <c r="C244" s="70">
        <v>5</v>
      </c>
      <c r="D244" s="70">
        <v>25</v>
      </c>
      <c r="E244" s="70">
        <v>2008</v>
      </c>
      <c r="F244" s="70" t="s">
        <v>792</v>
      </c>
      <c r="G244" s="70" t="s">
        <v>1994</v>
      </c>
      <c r="H244" s="70" t="s">
        <v>1995</v>
      </c>
      <c r="I244" s="148"/>
      <c r="J244" s="71">
        <v>150.25145027938461</v>
      </c>
      <c r="K244" s="71">
        <v>4.6387859113517038</v>
      </c>
      <c r="L244" s="71">
        <v>0.64354363837989825</v>
      </c>
      <c r="M244" s="71">
        <v>135.83521357371859</v>
      </c>
      <c r="N244" s="71">
        <v>190.00795582357901</v>
      </c>
      <c r="O244" s="71">
        <v>116.604735625495</v>
      </c>
      <c r="P244" s="71">
        <v>44.498347989713757</v>
      </c>
      <c r="Q244" s="71">
        <v>9.6952061297638892</v>
      </c>
      <c r="R244" s="71">
        <v>0</v>
      </c>
      <c r="S244" s="71">
        <v>18.798081849719999</v>
      </c>
      <c r="T244" s="72"/>
      <c r="U244" s="71">
        <v>4950599</v>
      </c>
      <c r="V244" s="71">
        <v>2430</v>
      </c>
      <c r="W244" s="71">
        <v>9</v>
      </c>
      <c r="X244" s="71">
        <v>26969</v>
      </c>
      <c r="Y244" s="71">
        <v>63985</v>
      </c>
      <c r="Z244" s="71">
        <v>59720</v>
      </c>
      <c r="AA244" s="71">
        <v>8724</v>
      </c>
      <c r="AB244" s="71">
        <v>158426</v>
      </c>
      <c r="AC244" s="71">
        <v>0</v>
      </c>
      <c r="AD244" s="71">
        <v>18.798081849719999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2000</v>
      </c>
      <c r="B245" s="70">
        <v>414</v>
      </c>
      <c r="C245" s="70">
        <v>6</v>
      </c>
      <c r="D245" s="70">
        <v>25</v>
      </c>
      <c r="E245" s="70">
        <v>2009</v>
      </c>
      <c r="F245" s="70" t="s">
        <v>176</v>
      </c>
      <c r="G245" s="70" t="s">
        <v>1994</v>
      </c>
      <c r="H245" s="70" t="s">
        <v>1995</v>
      </c>
      <c r="I245" s="148"/>
      <c r="J245" s="71">
        <v>139.52866132567721</v>
      </c>
      <c r="K245" s="71">
        <v>4.4050075463315341</v>
      </c>
      <c r="L245" s="71">
        <v>2.2178783148589432</v>
      </c>
      <c r="M245" s="71">
        <v>132.4803284763176</v>
      </c>
      <c r="N245" s="71">
        <v>180.0201124908215</v>
      </c>
      <c r="O245" s="71">
        <v>119.23459506185429</v>
      </c>
      <c r="P245" s="71">
        <v>42.609486188978067</v>
      </c>
      <c r="Q245" s="71">
        <v>9.4009154138677093</v>
      </c>
      <c r="R245" s="71">
        <v>0</v>
      </c>
      <c r="S245" s="71">
        <v>20.092493817400001</v>
      </c>
      <c r="T245" s="72"/>
      <c r="U245" s="71">
        <v>3972600</v>
      </c>
      <c r="V245" s="71">
        <v>2966</v>
      </c>
      <c r="W245" s="71">
        <v>40</v>
      </c>
      <c r="X245" s="71">
        <v>29938</v>
      </c>
      <c r="Y245" s="71">
        <v>65792</v>
      </c>
      <c r="Z245" s="71">
        <v>60276</v>
      </c>
      <c r="AA245" s="71">
        <v>8576</v>
      </c>
      <c r="AB245" s="71">
        <v>161258</v>
      </c>
      <c r="AC245" s="71">
        <v>0</v>
      </c>
      <c r="AD245" s="71">
        <v>20.092493817400001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25.05</v>
      </c>
      <c r="BM245" s="71">
        <v>0</v>
      </c>
      <c r="BN245" s="72"/>
      <c r="BO245" s="71">
        <v>0</v>
      </c>
      <c r="BP245" s="71">
        <v>0</v>
      </c>
      <c r="BQ245" s="71">
        <v>0</v>
      </c>
      <c r="BR245" s="71">
        <v>0</v>
      </c>
      <c r="BS245" s="71">
        <v>4</v>
      </c>
      <c r="BT245" s="71">
        <v>0</v>
      </c>
      <c r="BU245"/>
      <c r="BV245" s="70">
        <v>25.05</v>
      </c>
      <c r="BW245" s="70">
        <v>0</v>
      </c>
      <c r="BX245" s="70">
        <v>0</v>
      </c>
      <c r="BY245" s="70">
        <v>0</v>
      </c>
      <c r="BZ245" s="70">
        <v>0</v>
      </c>
      <c r="CA245" s="70">
        <v>0</v>
      </c>
      <c r="CB245" s="70">
        <v>0</v>
      </c>
      <c r="CC245" s="70">
        <v>0</v>
      </c>
      <c r="CD245" s="70">
        <v>0</v>
      </c>
    </row>
    <row r="246" spans="1:82">
      <c r="A246" s="70" t="s">
        <v>2001</v>
      </c>
      <c r="B246" s="70">
        <v>415</v>
      </c>
      <c r="C246" s="70">
        <v>7</v>
      </c>
      <c r="D246" s="70">
        <v>25</v>
      </c>
      <c r="E246" s="70">
        <v>2010</v>
      </c>
      <c r="F246" s="70" t="s">
        <v>177</v>
      </c>
      <c r="G246" s="70" t="s">
        <v>1994</v>
      </c>
      <c r="H246" s="70" t="s">
        <v>1995</v>
      </c>
      <c r="I246" s="148"/>
      <c r="J246" s="71">
        <v>145.47407737481839</v>
      </c>
      <c r="K246" s="71">
        <v>4.6945276541769347</v>
      </c>
      <c r="L246" s="71">
        <v>2.0997910779114091</v>
      </c>
      <c r="M246" s="71">
        <v>132.2422894818404</v>
      </c>
      <c r="N246" s="71">
        <v>188.2522178505069</v>
      </c>
      <c r="O246" s="71">
        <v>119.78376629098361</v>
      </c>
      <c r="P246" s="71">
        <v>43.573464951406827</v>
      </c>
      <c r="Q246" s="71">
        <v>9.9954771130334699</v>
      </c>
      <c r="R246" s="71">
        <v>0</v>
      </c>
      <c r="S246" s="71">
        <v>20.08743372328</v>
      </c>
      <c r="T246" s="72"/>
      <c r="U246" s="71">
        <v>3758569</v>
      </c>
      <c r="V246" s="71">
        <v>2966</v>
      </c>
      <c r="W246" s="71">
        <v>40</v>
      </c>
      <c r="X246" s="71">
        <v>29938</v>
      </c>
      <c r="Y246" s="71">
        <v>67351</v>
      </c>
      <c r="Z246" s="71">
        <v>60835</v>
      </c>
      <c r="AA246" s="71">
        <v>8551</v>
      </c>
      <c r="AB246" s="71">
        <v>164294</v>
      </c>
      <c r="AC246" s="71">
        <v>0</v>
      </c>
      <c r="AD246" s="71">
        <v>20.08743372328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22.891999999999999</v>
      </c>
      <c r="BM246" s="71">
        <v>0</v>
      </c>
      <c r="BN246" s="72"/>
      <c r="BO246" s="71">
        <v>0</v>
      </c>
      <c r="BP246" s="71">
        <v>0</v>
      </c>
      <c r="BQ246" s="71">
        <v>0</v>
      </c>
      <c r="BR246" s="71">
        <v>0</v>
      </c>
      <c r="BS246" s="71">
        <v>4</v>
      </c>
      <c r="BT246" s="71">
        <v>0</v>
      </c>
      <c r="BU246"/>
      <c r="BV246" s="70">
        <v>22.891999999999999</v>
      </c>
      <c r="BW246" s="70">
        <v>0</v>
      </c>
      <c r="BX246" s="70">
        <v>0</v>
      </c>
      <c r="BY246" s="70">
        <v>0</v>
      </c>
      <c r="BZ246" s="70">
        <v>0</v>
      </c>
      <c r="CA246" s="70">
        <v>0</v>
      </c>
      <c r="CB246" s="70">
        <v>0</v>
      </c>
      <c r="CC246" s="70">
        <v>0</v>
      </c>
      <c r="CD246" s="70">
        <v>0</v>
      </c>
    </row>
    <row r="247" spans="1:82">
      <c r="A247" s="70" t="s">
        <v>2002</v>
      </c>
      <c r="B247" s="70">
        <v>416</v>
      </c>
      <c r="C247" s="70">
        <v>8</v>
      </c>
      <c r="D247" s="70">
        <v>25</v>
      </c>
      <c r="E247" s="70">
        <v>2011</v>
      </c>
      <c r="F247" s="70" t="s">
        <v>178</v>
      </c>
      <c r="G247" s="70" t="s">
        <v>1994</v>
      </c>
      <c r="H247" s="70" t="s">
        <v>1995</v>
      </c>
      <c r="I247" s="148"/>
      <c r="J247" s="71">
        <v>143.0007526173832</v>
      </c>
      <c r="K247" s="71">
        <v>7.4107641448019956</v>
      </c>
      <c r="L247" s="71">
        <v>2.0471741697590931</v>
      </c>
      <c r="M247" s="71">
        <v>153.20926449939051</v>
      </c>
      <c r="N247" s="71">
        <v>200.89947022571161</v>
      </c>
      <c r="O247" s="71">
        <v>118.74188357611189</v>
      </c>
      <c r="P247" s="71">
        <v>42.784365604418312</v>
      </c>
      <c r="Q247" s="71">
        <v>11.5928964207531</v>
      </c>
      <c r="R247" s="71">
        <v>0</v>
      </c>
      <c r="S247" s="71">
        <v>21.045490642080001</v>
      </c>
      <c r="T247" s="72"/>
      <c r="U247" s="71">
        <v>3868086</v>
      </c>
      <c r="V247" s="71">
        <v>2966</v>
      </c>
      <c r="W247" s="71">
        <v>40</v>
      </c>
      <c r="X247" s="71">
        <v>29938</v>
      </c>
      <c r="Y247" s="71">
        <v>68402</v>
      </c>
      <c r="Z247" s="71">
        <v>61616</v>
      </c>
      <c r="AA247" s="71">
        <v>8646</v>
      </c>
      <c r="AB247" s="71">
        <v>165195</v>
      </c>
      <c r="AC247" s="71">
        <v>0</v>
      </c>
      <c r="AD247" s="71">
        <v>21.045490642080001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20.652000000000001</v>
      </c>
      <c r="BM247" s="71">
        <v>0</v>
      </c>
      <c r="BN247" s="72"/>
      <c r="BO247" s="71">
        <v>0</v>
      </c>
      <c r="BP247" s="71">
        <v>0</v>
      </c>
      <c r="BQ247" s="71">
        <v>0</v>
      </c>
      <c r="BR247" s="71">
        <v>0</v>
      </c>
      <c r="BS247" s="71">
        <v>4</v>
      </c>
      <c r="BT247" s="71">
        <v>0</v>
      </c>
      <c r="BU247"/>
      <c r="BV247" s="70">
        <v>20.652000000000001</v>
      </c>
      <c r="BW247" s="70">
        <v>0</v>
      </c>
      <c r="BX247" s="70">
        <v>0</v>
      </c>
      <c r="BY247" s="70">
        <v>0</v>
      </c>
      <c r="BZ247" s="70">
        <v>0</v>
      </c>
      <c r="CA247" s="70">
        <v>0</v>
      </c>
      <c r="CB247" s="70">
        <v>0</v>
      </c>
      <c r="CC247" s="70">
        <v>0</v>
      </c>
      <c r="CD247" s="70">
        <v>0</v>
      </c>
    </row>
    <row r="248" spans="1:82">
      <c r="A248" s="70" t="s">
        <v>2003</v>
      </c>
      <c r="B248" s="70">
        <v>417</v>
      </c>
      <c r="C248" s="70">
        <v>9</v>
      </c>
      <c r="D248" s="70">
        <v>25</v>
      </c>
      <c r="E248" s="70">
        <v>2012</v>
      </c>
      <c r="F248" s="70" t="s">
        <v>179</v>
      </c>
      <c r="G248" s="70" t="s">
        <v>1994</v>
      </c>
      <c r="H248" s="70" t="s">
        <v>1995</v>
      </c>
      <c r="I248" s="148"/>
      <c r="J248" s="71">
        <v>147.92837894904869</v>
      </c>
      <c r="K248" s="71">
        <v>7.3527682555030349</v>
      </c>
      <c r="L248" s="71">
        <v>2.055343914615348</v>
      </c>
      <c r="M248" s="71">
        <v>171.21178345175261</v>
      </c>
      <c r="N248" s="71">
        <v>225.79849380129389</v>
      </c>
      <c r="O248" s="71">
        <v>119.22424976559252</v>
      </c>
      <c r="P248" s="71">
        <v>43.007880988210026</v>
      </c>
      <c r="Q248" s="71">
        <v>12.811148133910001</v>
      </c>
      <c r="R248" s="71">
        <v>0</v>
      </c>
      <c r="S248" s="71">
        <v>22.4944244</v>
      </c>
      <c r="T248" s="72"/>
      <c r="U248" s="71">
        <v>4020624</v>
      </c>
      <c r="V248" s="71">
        <v>2966</v>
      </c>
      <c r="W248" s="71">
        <v>40</v>
      </c>
      <c r="X248" s="71">
        <v>29938</v>
      </c>
      <c r="Y248" s="71">
        <v>69933</v>
      </c>
      <c r="Z248" s="71">
        <v>62357</v>
      </c>
      <c r="AA248" s="71">
        <v>8642</v>
      </c>
      <c r="AB248" s="71">
        <v>168024</v>
      </c>
      <c r="AC248" s="71">
        <v>0</v>
      </c>
      <c r="AD248" s="71">
        <v>22.4944244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25.367000000000001</v>
      </c>
      <c r="BM248" s="71">
        <v>0</v>
      </c>
      <c r="BN248" s="72"/>
      <c r="BO248" s="71">
        <v>0</v>
      </c>
      <c r="BP248" s="71">
        <v>0</v>
      </c>
      <c r="BQ248" s="71">
        <v>0</v>
      </c>
      <c r="BR248" s="71">
        <v>0</v>
      </c>
      <c r="BS248" s="71">
        <v>4</v>
      </c>
      <c r="BT248" s="71">
        <v>0</v>
      </c>
      <c r="BU248"/>
      <c r="BV248" s="70">
        <v>25.367000000000001</v>
      </c>
      <c r="BW248" s="70">
        <v>0</v>
      </c>
      <c r="BX248" s="70">
        <v>0</v>
      </c>
      <c r="BY248" s="70">
        <v>0</v>
      </c>
      <c r="BZ248" s="70">
        <v>0</v>
      </c>
      <c r="CA248" s="70">
        <v>0</v>
      </c>
      <c r="CB248" s="70">
        <v>0</v>
      </c>
      <c r="CC248" s="70">
        <v>0</v>
      </c>
      <c r="CD248" s="70">
        <v>0</v>
      </c>
    </row>
    <row r="249" spans="1:82">
      <c r="A249" s="70" t="s">
        <v>2004</v>
      </c>
      <c r="B249" s="70">
        <v>418</v>
      </c>
      <c r="C249" s="70">
        <v>10</v>
      </c>
      <c r="D249" s="70">
        <v>25</v>
      </c>
      <c r="E249" s="70">
        <v>2013</v>
      </c>
      <c r="F249" s="70" t="s">
        <v>180</v>
      </c>
      <c r="G249" s="70" t="s">
        <v>1994</v>
      </c>
      <c r="H249" s="70" t="s">
        <v>1995</v>
      </c>
      <c r="I249" s="148"/>
      <c r="J249" s="71">
        <v>152.62295300203249</v>
      </c>
      <c r="K249" s="71">
        <v>6.5534273346825316</v>
      </c>
      <c r="L249" s="71">
        <v>2.0558658408090418</v>
      </c>
      <c r="M249" s="71">
        <v>169.75418659388919</v>
      </c>
      <c r="N249" s="71">
        <v>240.9659836731785</v>
      </c>
      <c r="O249" s="71">
        <v>115.81244318416105</v>
      </c>
      <c r="P249" s="71">
        <v>42.740333698556</v>
      </c>
      <c r="Q249" s="71">
        <v>13.1337779983874</v>
      </c>
      <c r="R249" s="71">
        <v>0</v>
      </c>
      <c r="S249" s="71">
        <v>17.397681608799999</v>
      </c>
      <c r="T249" s="72"/>
      <c r="U249" s="71">
        <v>4040827</v>
      </c>
      <c r="V249" s="71">
        <v>2966</v>
      </c>
      <c r="W249" s="71">
        <v>40</v>
      </c>
      <c r="X249" s="71">
        <v>29938</v>
      </c>
      <c r="Y249" s="71">
        <v>71010</v>
      </c>
      <c r="Z249" s="71">
        <v>63277</v>
      </c>
      <c r="AA249" s="71">
        <v>8556</v>
      </c>
      <c r="AB249" s="71">
        <v>169786</v>
      </c>
      <c r="AC249" s="71">
        <v>0</v>
      </c>
      <c r="AD249" s="71">
        <v>17.397681608799999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3.798</v>
      </c>
      <c r="BK249" s="71">
        <v>0</v>
      </c>
      <c r="BL249" s="71">
        <v>26.507000000000001</v>
      </c>
      <c r="BM249" s="71">
        <v>0</v>
      </c>
      <c r="BN249" s="72"/>
      <c r="BO249" s="71">
        <v>0</v>
      </c>
      <c r="BP249" s="71">
        <v>0</v>
      </c>
      <c r="BQ249" s="71">
        <v>1</v>
      </c>
      <c r="BR249" s="71">
        <v>0</v>
      </c>
      <c r="BS249" s="71">
        <v>4</v>
      </c>
      <c r="BT249" s="71">
        <v>0</v>
      </c>
      <c r="BU249"/>
      <c r="BV249" s="70">
        <v>30.305</v>
      </c>
      <c r="BW249" s="70">
        <v>0</v>
      </c>
      <c r="BX249" s="70">
        <v>0</v>
      </c>
      <c r="BY249" s="70">
        <v>0</v>
      </c>
      <c r="BZ249" s="70">
        <v>0</v>
      </c>
      <c r="CA249" s="70">
        <v>0</v>
      </c>
      <c r="CB249" s="70">
        <v>0</v>
      </c>
      <c r="CC249" s="70">
        <v>0</v>
      </c>
      <c r="CD249" s="70">
        <v>0</v>
      </c>
    </row>
    <row r="250" spans="1:82">
      <c r="A250" s="70" t="s">
        <v>2005</v>
      </c>
      <c r="B250" s="70">
        <v>419</v>
      </c>
      <c r="C250" s="70">
        <v>11</v>
      </c>
      <c r="D250" s="70">
        <v>25</v>
      </c>
      <c r="E250" s="70">
        <v>2014</v>
      </c>
      <c r="F250" s="70" t="s">
        <v>181</v>
      </c>
      <c r="G250" s="70" t="s">
        <v>1994</v>
      </c>
      <c r="H250" s="70" t="s">
        <v>1995</v>
      </c>
      <c r="I250" s="148"/>
      <c r="J250" s="71">
        <v>147.31601177540631</v>
      </c>
      <c r="K250" s="71">
        <v>6.0920798655416952</v>
      </c>
      <c r="L250" s="71">
        <v>2.922636515621241</v>
      </c>
      <c r="M250" s="71">
        <v>179.83638881194119</v>
      </c>
      <c r="N250" s="71">
        <v>203.19998646711861</v>
      </c>
      <c r="O250" s="71">
        <v>110.8220149756655</v>
      </c>
      <c r="P250" s="71">
        <v>43.17840857495051</v>
      </c>
      <c r="Q250" s="71">
        <v>12.8143043260309</v>
      </c>
      <c r="R250" s="71">
        <v>0</v>
      </c>
      <c r="S250" s="71">
        <v>19.765910448300001</v>
      </c>
      <c r="T250" s="72"/>
      <c r="U250" s="71">
        <v>4293652</v>
      </c>
      <c r="V250" s="71">
        <v>2548</v>
      </c>
      <c r="W250" s="71">
        <v>51</v>
      </c>
      <c r="X250" s="71">
        <v>34487</v>
      </c>
      <c r="Y250" s="71">
        <v>72787</v>
      </c>
      <c r="Z250" s="71">
        <v>63773</v>
      </c>
      <c r="AA250" s="71">
        <v>8599</v>
      </c>
      <c r="AB250" s="71">
        <v>172659</v>
      </c>
      <c r="AC250" s="71">
        <v>0</v>
      </c>
      <c r="AD250" s="71">
        <v>19.765910448300001</v>
      </c>
      <c r="AE250" s="72"/>
      <c r="AF250" s="71"/>
      <c r="AG250" s="71"/>
      <c r="AH250" s="71"/>
      <c r="AI250" s="71"/>
      <c r="AJ250" s="71"/>
      <c r="AK250" s="71"/>
      <c r="AL250" s="71"/>
      <c r="AM250" s="71"/>
      <c r="AN250" s="71"/>
      <c r="AO250" s="71"/>
      <c r="AP250" s="71"/>
      <c r="AQ250" s="72"/>
      <c r="AR250" s="71">
        <v>2720</v>
      </c>
      <c r="AS250" s="71">
        <v>225</v>
      </c>
      <c r="AT250" s="71">
        <v>0</v>
      </c>
      <c r="AU250" s="71">
        <v>0</v>
      </c>
      <c r="AV250" s="71">
        <v>0</v>
      </c>
      <c r="AW250" s="71">
        <v>1</v>
      </c>
      <c r="AX250" s="71"/>
      <c r="AY250" s="72"/>
      <c r="AZ250" s="71">
        <v>10035.9</v>
      </c>
      <c r="BA250" s="71">
        <v>7567.8</v>
      </c>
      <c r="BB250" s="71">
        <v>0</v>
      </c>
      <c r="BC250" s="71">
        <v>0</v>
      </c>
      <c r="BD250" s="71">
        <v>0</v>
      </c>
      <c r="BE250" s="71">
        <v>1320</v>
      </c>
      <c r="BF250" s="71"/>
      <c r="BG250" s="72"/>
      <c r="BH250" s="71">
        <v>0</v>
      </c>
      <c r="BI250" s="71">
        <v>0</v>
      </c>
      <c r="BJ250" s="71">
        <v>0</v>
      </c>
      <c r="BK250" s="71">
        <v>0</v>
      </c>
      <c r="BL250" s="71">
        <v>27.271999999999998</v>
      </c>
      <c r="BM250" s="71">
        <v>0</v>
      </c>
      <c r="BN250" s="72"/>
      <c r="BO250" s="71">
        <v>0</v>
      </c>
      <c r="BP250" s="71">
        <v>0</v>
      </c>
      <c r="BQ250" s="71">
        <v>0</v>
      </c>
      <c r="BR250" s="71">
        <v>0</v>
      </c>
      <c r="BS250" s="71">
        <v>4</v>
      </c>
      <c r="BT250" s="71">
        <v>0</v>
      </c>
      <c r="BU250"/>
      <c r="BV250" s="70">
        <v>27.271999999999998</v>
      </c>
      <c r="BW250" s="70">
        <v>0</v>
      </c>
      <c r="BX250" s="70">
        <v>0</v>
      </c>
      <c r="BY250" s="70">
        <v>0</v>
      </c>
      <c r="BZ250" s="70">
        <v>0</v>
      </c>
      <c r="CA250" s="70">
        <v>0</v>
      </c>
      <c r="CB250" s="70">
        <v>0</v>
      </c>
      <c r="CC250" s="70">
        <v>0</v>
      </c>
      <c r="CD250" s="70">
        <v>0</v>
      </c>
    </row>
    <row r="251" spans="1:82">
      <c r="A251" s="70" t="s">
        <v>2006</v>
      </c>
      <c r="B251" s="70">
        <v>420</v>
      </c>
      <c r="C251" s="70">
        <v>12</v>
      </c>
      <c r="D251" s="70">
        <v>25</v>
      </c>
      <c r="E251" s="70">
        <v>2015</v>
      </c>
      <c r="F251" s="70" t="s">
        <v>182</v>
      </c>
      <c r="G251" s="70" t="s">
        <v>1994</v>
      </c>
      <c r="H251" s="70" t="s">
        <v>1995</v>
      </c>
      <c r="I251" s="148"/>
      <c r="J251" s="71">
        <v>173.42984868925029</v>
      </c>
      <c r="K251" s="71">
        <v>6.0499415973956783</v>
      </c>
      <c r="L251" s="71">
        <v>3.0699875884868941</v>
      </c>
      <c r="M251" s="71">
        <v>182.7073075482835</v>
      </c>
      <c r="N251" s="71">
        <v>194.40792987167799</v>
      </c>
      <c r="O251" s="71">
        <v>111.49715976409149</v>
      </c>
      <c r="P251" s="71">
        <v>43.066788451048239</v>
      </c>
      <c r="Q251" s="71">
        <v>12.8051335046869</v>
      </c>
      <c r="R251" s="71">
        <v>0</v>
      </c>
      <c r="S251" s="71">
        <v>17.439379865599999</v>
      </c>
      <c r="T251" s="72"/>
      <c r="U251" s="71">
        <v>4997549</v>
      </c>
      <c r="V251" s="71">
        <v>2548</v>
      </c>
      <c r="W251" s="71">
        <v>51</v>
      </c>
      <c r="X251" s="71">
        <v>34487</v>
      </c>
      <c r="Y251" s="71">
        <v>74925</v>
      </c>
      <c r="Z251" s="71">
        <v>64779</v>
      </c>
      <c r="AA251" s="71">
        <v>8570</v>
      </c>
      <c r="AB251" s="71">
        <v>176248</v>
      </c>
      <c r="AC251" s="71">
        <v>0</v>
      </c>
      <c r="AD251" s="71">
        <v>17.439379865599999</v>
      </c>
      <c r="AE251" s="72"/>
      <c r="AF251" s="71">
        <v>53673678.206604794</v>
      </c>
      <c r="AG251" s="71">
        <v>5206244.6118219905</v>
      </c>
      <c r="AH251" s="71">
        <v>641543.58958406921</v>
      </c>
      <c r="AI251" s="71">
        <v>259229590.1663262</v>
      </c>
      <c r="AJ251" s="71">
        <v>268168878.23598501</v>
      </c>
      <c r="AK251" s="71">
        <v>0</v>
      </c>
      <c r="AL251" s="71">
        <v>0</v>
      </c>
      <c r="AM251" s="71">
        <v>24154049.06744682</v>
      </c>
      <c r="AN251" s="71">
        <v>0</v>
      </c>
      <c r="AO251" s="71">
        <v>0</v>
      </c>
      <c r="AP251" s="71">
        <v>611073983.87776887</v>
      </c>
      <c r="AQ251" s="72"/>
      <c r="AR251" s="71">
        <v>3055</v>
      </c>
      <c r="AS251" s="71">
        <v>327</v>
      </c>
      <c r="AT251" s="71">
        <v>0</v>
      </c>
      <c r="AU251" s="71">
        <v>0</v>
      </c>
      <c r="AV251" s="71">
        <v>0</v>
      </c>
      <c r="AW251" s="71">
        <v>1</v>
      </c>
      <c r="AX251" s="71"/>
      <c r="AY251" s="72"/>
      <c r="AZ251" s="71">
        <v>11500.5</v>
      </c>
      <c r="BA251" s="71">
        <v>9327.1</v>
      </c>
      <c r="BB251" s="71">
        <v>0</v>
      </c>
      <c r="BC251" s="71">
        <v>0</v>
      </c>
      <c r="BD251" s="71">
        <v>0</v>
      </c>
      <c r="BE251" s="71">
        <v>1320</v>
      </c>
      <c r="BF251" s="71"/>
      <c r="BG251" s="72"/>
      <c r="BH251" s="71">
        <v>0</v>
      </c>
      <c r="BI251" s="71">
        <v>0</v>
      </c>
      <c r="BJ251" s="71">
        <v>3.0430000000000001</v>
      </c>
      <c r="BK251" s="71">
        <v>0</v>
      </c>
      <c r="BL251" s="71">
        <v>28.478999999999999</v>
      </c>
      <c r="BM251" s="71">
        <v>0</v>
      </c>
      <c r="BN251" s="72"/>
      <c r="BO251" s="71">
        <v>0</v>
      </c>
      <c r="BP251" s="71">
        <v>0</v>
      </c>
      <c r="BQ251" s="71">
        <v>1</v>
      </c>
      <c r="BR251" s="71">
        <v>0</v>
      </c>
      <c r="BS251" s="71">
        <v>3</v>
      </c>
      <c r="BT251" s="71">
        <v>0</v>
      </c>
      <c r="BU251"/>
      <c r="BV251" s="70">
        <v>31.521999999999998</v>
      </c>
      <c r="BW251" s="70">
        <v>0</v>
      </c>
      <c r="BX251" s="70">
        <v>0</v>
      </c>
      <c r="BY251" s="70">
        <v>0</v>
      </c>
      <c r="BZ251" s="70">
        <v>0</v>
      </c>
      <c r="CA251" s="70">
        <v>0</v>
      </c>
      <c r="CB251" s="70">
        <v>0</v>
      </c>
      <c r="CC251" s="70">
        <v>0</v>
      </c>
      <c r="CD251" s="70">
        <v>0</v>
      </c>
    </row>
    <row r="252" spans="1:82">
      <c r="A252" s="70" t="s">
        <v>2007</v>
      </c>
      <c r="B252" s="70">
        <v>421</v>
      </c>
      <c r="C252" s="70">
        <v>13</v>
      </c>
      <c r="D252" s="70">
        <v>25</v>
      </c>
      <c r="E252" s="70">
        <v>2016</v>
      </c>
      <c r="F252" s="70" t="s">
        <v>155</v>
      </c>
      <c r="G252" s="70" t="s">
        <v>1994</v>
      </c>
      <c r="H252" s="70" t="s">
        <v>1995</v>
      </c>
      <c r="I252" s="148"/>
      <c r="J252" s="71">
        <v>172.22199597782839</v>
      </c>
      <c r="K252" s="71">
        <v>5.8303593314173376</v>
      </c>
      <c r="L252" s="71">
        <v>3.5709373881804454</v>
      </c>
      <c r="M252" s="71">
        <v>157.13274954575516</v>
      </c>
      <c r="N252" s="71">
        <v>210.27314214834405</v>
      </c>
      <c r="O252" s="71">
        <v>112.22605344059821</v>
      </c>
      <c r="P252" s="71">
        <v>42.110543002504251</v>
      </c>
      <c r="Q252" s="71">
        <v>12.758757614976375</v>
      </c>
      <c r="R252" s="71">
        <v>0</v>
      </c>
      <c r="S252" s="71">
        <v>20.817795089600004</v>
      </c>
      <c r="T252" s="72"/>
      <c r="U252" s="71">
        <v>4688678</v>
      </c>
      <c r="V252" s="71">
        <v>2548</v>
      </c>
      <c r="W252" s="71">
        <v>51</v>
      </c>
      <c r="X252" s="71">
        <v>34487</v>
      </c>
      <c r="Y252" s="71">
        <v>77325</v>
      </c>
      <c r="Z252" s="71">
        <v>66004</v>
      </c>
      <c r="AA252" s="71">
        <v>8667</v>
      </c>
      <c r="AB252" s="71">
        <v>180637</v>
      </c>
      <c r="AC252" s="71">
        <v>0</v>
      </c>
      <c r="AD252" s="71">
        <v>20.817795089600001</v>
      </c>
      <c r="AE252" s="72"/>
      <c r="AF252" s="71">
        <v>55312780.347554177</v>
      </c>
      <c r="AG252" s="71">
        <v>4960729.539842763</v>
      </c>
      <c r="AH252" s="71">
        <v>590749.89732786512</v>
      </c>
      <c r="AI252" s="71">
        <v>241227028.50450799</v>
      </c>
      <c r="AJ252" s="71">
        <v>290488175.00783128</v>
      </c>
      <c r="AK252" s="71">
        <v>0</v>
      </c>
      <c r="AL252" s="71">
        <v>0</v>
      </c>
      <c r="AM252" s="71">
        <v>24774775.734285749</v>
      </c>
      <c r="AN252" s="71">
        <v>0</v>
      </c>
      <c r="AO252" s="71">
        <v>0</v>
      </c>
      <c r="AP252" s="71">
        <v>617354239.03134978</v>
      </c>
      <c r="AQ252" s="72"/>
      <c r="AR252" s="71">
        <v>3418</v>
      </c>
      <c r="AS252" s="71">
        <v>394</v>
      </c>
      <c r="AT252" s="71">
        <v>0</v>
      </c>
      <c r="AU252" s="71">
        <v>0</v>
      </c>
      <c r="AV252" s="71">
        <v>0</v>
      </c>
      <c r="AW252" s="71">
        <v>1</v>
      </c>
      <c r="AX252" s="71"/>
      <c r="AY252" s="72"/>
      <c r="AZ252" s="71">
        <v>13207.5</v>
      </c>
      <c r="BA252" s="71">
        <v>10735.8</v>
      </c>
      <c r="BB252" s="71">
        <v>0</v>
      </c>
      <c r="BC252" s="71">
        <v>0</v>
      </c>
      <c r="BD252" s="71">
        <v>0</v>
      </c>
      <c r="BE252" s="71">
        <v>1320</v>
      </c>
      <c r="BF252" s="71"/>
      <c r="BG252" s="72"/>
      <c r="BH252" s="71">
        <v>0</v>
      </c>
      <c r="BI252" s="71">
        <v>0</v>
      </c>
      <c r="BJ252" s="71">
        <v>3.1160000000000001</v>
      </c>
      <c r="BK252" s="71">
        <v>0</v>
      </c>
      <c r="BL252" s="71">
        <v>27.919</v>
      </c>
      <c r="BM252" s="71">
        <v>0</v>
      </c>
      <c r="BN252" s="72"/>
      <c r="BO252" s="71">
        <v>0</v>
      </c>
      <c r="BP252" s="71">
        <v>0</v>
      </c>
      <c r="BQ252" s="71">
        <v>1</v>
      </c>
      <c r="BR252" s="71">
        <v>0</v>
      </c>
      <c r="BS252" s="71">
        <v>3</v>
      </c>
      <c r="BT252" s="71">
        <v>0</v>
      </c>
      <c r="BU252"/>
      <c r="BV252" s="70">
        <v>31.035</v>
      </c>
      <c r="BW252" s="70">
        <v>0</v>
      </c>
      <c r="BX252" s="70">
        <v>0</v>
      </c>
      <c r="BY252" s="70">
        <v>0</v>
      </c>
      <c r="BZ252" s="70">
        <v>0</v>
      </c>
      <c r="CA252" s="70">
        <v>0</v>
      </c>
      <c r="CB252" s="70">
        <v>0</v>
      </c>
      <c r="CC252" s="70">
        <v>0</v>
      </c>
      <c r="CD252" s="70">
        <v>0</v>
      </c>
    </row>
    <row r="253" spans="1:82">
      <c r="A253" s="70" t="s">
        <v>2008</v>
      </c>
      <c r="B253" s="70">
        <v>422</v>
      </c>
      <c r="C253" s="70">
        <v>14</v>
      </c>
      <c r="D253" s="70">
        <v>25</v>
      </c>
      <c r="E253" s="70">
        <v>2017</v>
      </c>
      <c r="F253" s="70" t="s">
        <v>156</v>
      </c>
      <c r="G253" s="70" t="s">
        <v>1994</v>
      </c>
      <c r="H253" s="70" t="s">
        <v>1995</v>
      </c>
      <c r="I253" s="148"/>
      <c r="J253" s="71">
        <v>173.91985397345607</v>
      </c>
      <c r="K253" s="71">
        <v>5.8360302118236564</v>
      </c>
      <c r="L253" s="71">
        <v>3.2755138895243849</v>
      </c>
      <c r="M253" s="71">
        <v>159.42929324619274</v>
      </c>
      <c r="N253" s="71">
        <v>240.26778088526811</v>
      </c>
      <c r="O253" s="71">
        <v>112.38177748077872</v>
      </c>
      <c r="P253" s="71">
        <v>41.906551017367605</v>
      </c>
      <c r="Q253" s="71">
        <v>12.667426740931299</v>
      </c>
      <c r="R253" s="71">
        <v>0</v>
      </c>
      <c r="S253" s="71">
        <v>22.375959022449997</v>
      </c>
      <c r="T253" s="72"/>
      <c r="U253" s="71">
        <v>5044255</v>
      </c>
      <c r="V253" s="71">
        <v>2548</v>
      </c>
      <c r="W253" s="71">
        <v>51</v>
      </c>
      <c r="X253" s="71">
        <v>34487</v>
      </c>
      <c r="Y253" s="71">
        <v>79859</v>
      </c>
      <c r="Z253" s="71">
        <v>67192</v>
      </c>
      <c r="AA253" s="71">
        <v>8680</v>
      </c>
      <c r="AB253" s="71">
        <v>185460</v>
      </c>
      <c r="AC253" s="71">
        <v>0</v>
      </c>
      <c r="AD253" s="71">
        <v>22.375959022450001</v>
      </c>
      <c r="AE253" s="72"/>
      <c r="AF253" s="71">
        <v>55793598.617747068</v>
      </c>
      <c r="AG253" s="71">
        <v>5012848.2463180535</v>
      </c>
      <c r="AH253" s="71">
        <v>726400.4830523018</v>
      </c>
      <c r="AI253" s="71">
        <v>256563427.93761039</v>
      </c>
      <c r="AJ253" s="71">
        <v>336386417.35018212</v>
      </c>
      <c r="AK253" s="71">
        <v>0</v>
      </c>
      <c r="AL253" s="71">
        <v>0</v>
      </c>
      <c r="AM253" s="71">
        <v>25476061.96825508</v>
      </c>
      <c r="AN253" s="71">
        <v>0</v>
      </c>
      <c r="AO253" s="71">
        <v>0</v>
      </c>
      <c r="AP253" s="71">
        <v>679958754.60316491</v>
      </c>
      <c r="AQ253" s="72"/>
      <c r="AR253" s="71">
        <v>3758</v>
      </c>
      <c r="AS253" s="71">
        <v>437</v>
      </c>
      <c r="AT253" s="71">
        <v>0</v>
      </c>
      <c r="AU253" s="71">
        <v>0</v>
      </c>
      <c r="AV253" s="71">
        <v>0</v>
      </c>
      <c r="AW253" s="71">
        <v>1</v>
      </c>
      <c r="AX253" s="71"/>
      <c r="AY253" s="72"/>
      <c r="AZ253" s="71">
        <v>14927.9</v>
      </c>
      <c r="BA253" s="71">
        <v>11360.9</v>
      </c>
      <c r="BB253" s="71">
        <v>0</v>
      </c>
      <c r="BC253" s="71">
        <v>0</v>
      </c>
      <c r="BD253" s="71">
        <v>0</v>
      </c>
      <c r="BE253" s="71">
        <v>1320</v>
      </c>
      <c r="BF253" s="71"/>
      <c r="BG253" s="72"/>
      <c r="BH253" s="71">
        <v>0</v>
      </c>
      <c r="BI253" s="71">
        <v>0</v>
      </c>
      <c r="BJ253" s="71">
        <v>2.9660000000000002</v>
      </c>
      <c r="BK253" s="71">
        <v>0</v>
      </c>
      <c r="BL253" s="71">
        <v>53.677999999999997</v>
      </c>
      <c r="BM253" s="71">
        <v>0</v>
      </c>
      <c r="BN253" s="72"/>
      <c r="BO253" s="71">
        <v>0</v>
      </c>
      <c r="BP253" s="71">
        <v>0</v>
      </c>
      <c r="BQ253" s="71">
        <v>1</v>
      </c>
      <c r="BR253" s="71">
        <v>0</v>
      </c>
      <c r="BS253" s="71">
        <v>3</v>
      </c>
      <c r="BT253" s="71">
        <v>0</v>
      </c>
      <c r="BU253"/>
      <c r="BV253" s="70">
        <v>31.062999999999999</v>
      </c>
      <c r="BW253" s="70">
        <v>0</v>
      </c>
      <c r="BX253" s="70">
        <v>25.581</v>
      </c>
      <c r="BY253" s="70">
        <v>0</v>
      </c>
      <c r="BZ253" s="70">
        <v>0</v>
      </c>
      <c r="CA253" s="70">
        <v>0</v>
      </c>
      <c r="CB253" s="70">
        <v>0</v>
      </c>
      <c r="CC253" s="70">
        <v>0</v>
      </c>
      <c r="CD253" s="70">
        <v>0</v>
      </c>
    </row>
    <row r="254" spans="1:82">
      <c r="A254" s="70" t="s">
        <v>2009</v>
      </c>
      <c r="B254" s="70">
        <v>423</v>
      </c>
      <c r="C254" s="70">
        <v>15</v>
      </c>
      <c r="D254" s="70">
        <v>25</v>
      </c>
      <c r="E254" s="70">
        <v>2018</v>
      </c>
      <c r="F254" s="70" t="s">
        <v>183</v>
      </c>
      <c r="G254" s="1064" t="s">
        <v>1994</v>
      </c>
      <c r="H254" s="70" t="s">
        <v>1995</v>
      </c>
      <c r="I254" s="148"/>
      <c r="J254" s="71">
        <v>165.50497364305815</v>
      </c>
      <c r="K254" s="71">
        <v>5.510708906549822</v>
      </c>
      <c r="L254" s="71">
        <v>3.0632465407888079</v>
      </c>
      <c r="M254" s="71">
        <v>162.65884737117008</v>
      </c>
      <c r="N254" s="71">
        <v>208.22283366420578</v>
      </c>
      <c r="O254" s="71">
        <v>112.25448744116021</v>
      </c>
      <c r="P254" s="71">
        <v>42.67481478349557</v>
      </c>
      <c r="Q254" s="71">
        <v>12.076203707262801</v>
      </c>
      <c r="R254" s="71">
        <v>0</v>
      </c>
      <c r="S254" s="71">
        <v>23.637641943999999</v>
      </c>
      <c r="T254" s="72"/>
      <c r="U254" s="71">
        <v>5325175</v>
      </c>
      <c r="V254" s="71">
        <v>2548</v>
      </c>
      <c r="W254" s="71">
        <v>51</v>
      </c>
      <c r="X254" s="71">
        <v>34487</v>
      </c>
      <c r="Y254" s="71">
        <v>82646</v>
      </c>
      <c r="Z254" s="71">
        <v>68401</v>
      </c>
      <c r="AA254" s="71">
        <v>8928</v>
      </c>
      <c r="AB254" s="71">
        <v>190534</v>
      </c>
      <c r="AC254" s="71">
        <v>0</v>
      </c>
      <c r="AD254" s="71">
        <v>23.637641943999999</v>
      </c>
      <c r="AE254" s="72"/>
      <c r="AF254" s="71">
        <v>54821341.813832432</v>
      </c>
      <c r="AG254" s="71">
        <v>4570898.653865492</v>
      </c>
      <c r="AH254" s="71">
        <v>686006.43752911349</v>
      </c>
      <c r="AI254" s="71">
        <v>255884574.39941859</v>
      </c>
      <c r="AJ254" s="71">
        <v>312509106.8414607</v>
      </c>
      <c r="AK254" s="71">
        <v>0</v>
      </c>
      <c r="AL254" s="71">
        <v>0</v>
      </c>
      <c r="AM254" s="71">
        <v>26227216.728333302</v>
      </c>
      <c r="AN254" s="71">
        <v>0</v>
      </c>
      <c r="AO254" s="71">
        <v>0</v>
      </c>
      <c r="AP254" s="71">
        <v>654699144.87443972</v>
      </c>
      <c r="AQ254" s="72"/>
      <c r="AR254" s="71">
        <v>4095</v>
      </c>
      <c r="AS254" s="71">
        <v>497</v>
      </c>
      <c r="AT254" s="71">
        <v>0</v>
      </c>
      <c r="AU254" s="71">
        <v>0</v>
      </c>
      <c r="AV254" s="71">
        <v>0</v>
      </c>
      <c r="AW254" s="71">
        <v>1</v>
      </c>
      <c r="AX254" s="71"/>
      <c r="AY254" s="72"/>
      <c r="AZ254" s="71">
        <v>16520.299999999996</v>
      </c>
      <c r="BA254" s="71">
        <v>17895.599999999999</v>
      </c>
      <c r="BB254" s="71">
        <v>0</v>
      </c>
      <c r="BC254" s="71">
        <v>0</v>
      </c>
      <c r="BD254" s="71">
        <v>0</v>
      </c>
      <c r="BE254" s="71">
        <v>1320</v>
      </c>
      <c r="BF254" s="71"/>
      <c r="BG254" s="72"/>
      <c r="BH254" s="71">
        <v>0</v>
      </c>
      <c r="BI254" s="71">
        <v>0</v>
      </c>
      <c r="BJ254" s="71">
        <v>2.9460000000000002</v>
      </c>
      <c r="BK254" s="71">
        <v>0</v>
      </c>
      <c r="BL254" s="71">
        <v>57.021000000000001</v>
      </c>
      <c r="BM254" s="71">
        <v>0</v>
      </c>
      <c r="BN254" s="72"/>
      <c r="BO254" s="71">
        <v>0</v>
      </c>
      <c r="BP254" s="71">
        <v>0</v>
      </c>
      <c r="BQ254" s="71">
        <v>1</v>
      </c>
      <c r="BR254" s="71">
        <v>0</v>
      </c>
      <c r="BS254" s="71">
        <v>3</v>
      </c>
      <c r="BT254" s="71">
        <v>0</v>
      </c>
      <c r="BU254"/>
      <c r="BV254" s="70">
        <v>31.780999999999999</v>
      </c>
      <c r="BW254" s="70">
        <v>0</v>
      </c>
      <c r="BX254" s="70">
        <v>28.186</v>
      </c>
      <c r="BY254" s="70">
        <v>0</v>
      </c>
      <c r="BZ254" s="70">
        <v>0</v>
      </c>
      <c r="CA254" s="70">
        <v>0</v>
      </c>
      <c r="CB254" s="70">
        <v>0</v>
      </c>
      <c r="CC254" s="70">
        <v>0</v>
      </c>
      <c r="CD254" s="70">
        <v>0</v>
      </c>
    </row>
    <row r="255" spans="1:82">
      <c r="A255" s="70" t="s">
        <v>2010</v>
      </c>
      <c r="B255" s="70">
        <v>424</v>
      </c>
      <c r="C255" s="70">
        <v>16</v>
      </c>
      <c r="D255" s="70">
        <v>25</v>
      </c>
      <c r="E255" s="70">
        <v>2019</v>
      </c>
      <c r="F255" s="70" t="s">
        <v>158</v>
      </c>
      <c r="G255" s="1064" t="s">
        <v>1994</v>
      </c>
      <c r="H255" s="70" t="s">
        <v>1995</v>
      </c>
      <c r="I255" s="148"/>
      <c r="J255" s="71">
        <v>159.98253334571135</v>
      </c>
      <c r="K255" s="71">
        <v>5.0218356008977469</v>
      </c>
      <c r="L255" s="71">
        <v>3.088708493306827</v>
      </c>
      <c r="M255" s="71">
        <v>148.485461513758</v>
      </c>
      <c r="N255" s="71">
        <v>204.50236904797569</v>
      </c>
      <c r="O255" s="71">
        <v>110.73574937326241</v>
      </c>
      <c r="P255" s="71">
        <v>43.468609115659291</v>
      </c>
      <c r="Q255" s="71">
        <v>12.0628668755779</v>
      </c>
      <c r="R255" s="71">
        <v>0</v>
      </c>
      <c r="S255" s="71">
        <v>17.34091432232</v>
      </c>
      <c r="T255" s="72"/>
      <c r="U255" s="71">
        <v>5167674</v>
      </c>
      <c r="V255" s="71">
        <v>2548</v>
      </c>
      <c r="W255" s="71">
        <v>51</v>
      </c>
      <c r="X255" s="71">
        <v>34487</v>
      </c>
      <c r="Y255" s="71">
        <v>85344</v>
      </c>
      <c r="Z255" s="71">
        <v>69328</v>
      </c>
      <c r="AA255" s="71">
        <v>9026</v>
      </c>
      <c r="AB255" s="71">
        <v>195476</v>
      </c>
      <c r="AC255" s="71">
        <v>0</v>
      </c>
      <c r="AD255" s="71">
        <v>17.34091432232</v>
      </c>
      <c r="AE255" s="72"/>
      <c r="AF255" s="71">
        <v>53628016.812838703</v>
      </c>
      <c r="AG255" s="71">
        <v>4414811.1619811971</v>
      </c>
      <c r="AH255" s="71">
        <v>714907.24462981953</v>
      </c>
      <c r="AI255" s="71">
        <v>243075399.87575129</v>
      </c>
      <c r="AJ255" s="71">
        <v>305166331.22901767</v>
      </c>
      <c r="AK255" s="71">
        <v>0</v>
      </c>
      <c r="AL255" s="71">
        <v>0</v>
      </c>
      <c r="AM255" s="71">
        <v>26622359.657459859</v>
      </c>
      <c r="AN255" s="71">
        <v>0</v>
      </c>
      <c r="AO255" s="71">
        <v>0</v>
      </c>
      <c r="AP255" s="71">
        <v>633621825.98167861</v>
      </c>
      <c r="AQ255" s="72"/>
      <c r="AR255" s="71">
        <v>4485</v>
      </c>
      <c r="AS255" s="71">
        <v>525</v>
      </c>
      <c r="AT255" s="71">
        <v>0</v>
      </c>
      <c r="AU255" s="71">
        <v>0</v>
      </c>
      <c r="AV255" s="71">
        <v>0</v>
      </c>
      <c r="AW255" s="71">
        <v>1</v>
      </c>
      <c r="AX255" s="71"/>
      <c r="AY255" s="72"/>
      <c r="AZ255" s="71">
        <v>18396.79999999997</v>
      </c>
      <c r="BA255" s="71">
        <v>18315.399999999991</v>
      </c>
      <c r="BB255" s="71">
        <v>0</v>
      </c>
      <c r="BC255" s="71">
        <v>0</v>
      </c>
      <c r="BD255" s="71">
        <v>0</v>
      </c>
      <c r="BE255" s="71">
        <v>1320</v>
      </c>
      <c r="BF255" s="71"/>
      <c r="BG255" s="72"/>
      <c r="BH255" s="71">
        <v>0</v>
      </c>
      <c r="BI255" s="71">
        <v>0</v>
      </c>
      <c r="BJ255" s="71">
        <v>2.7450000000000001</v>
      </c>
      <c r="BK255" s="71">
        <v>0</v>
      </c>
      <c r="BL255" s="71">
        <v>49.379000000000005</v>
      </c>
      <c r="BM255" s="71">
        <v>0</v>
      </c>
      <c r="BN255" s="72"/>
      <c r="BO255" s="71">
        <v>0</v>
      </c>
      <c r="BP255" s="71">
        <v>0</v>
      </c>
      <c r="BQ255" s="71">
        <v>1</v>
      </c>
      <c r="BR255" s="71">
        <v>0</v>
      </c>
      <c r="BS255" s="71">
        <v>3</v>
      </c>
      <c r="BT255" s="71">
        <v>0</v>
      </c>
      <c r="BU255"/>
      <c r="BV255" s="70">
        <v>30.247</v>
      </c>
      <c r="BW255" s="70">
        <v>0</v>
      </c>
      <c r="BX255" s="70">
        <v>21.876999999999999</v>
      </c>
      <c r="BY255" s="70">
        <v>0</v>
      </c>
      <c r="BZ255" s="70">
        <v>0</v>
      </c>
      <c r="CA255" s="70">
        <v>0</v>
      </c>
      <c r="CB255" s="70">
        <v>0</v>
      </c>
      <c r="CC255" s="70">
        <v>0</v>
      </c>
      <c r="CD255" s="70">
        <v>0</v>
      </c>
    </row>
    <row r="256" spans="1:82">
      <c r="A256" s="70" t="s">
        <v>2011</v>
      </c>
      <c r="B256" s="70">
        <v>425</v>
      </c>
      <c r="C256" s="70">
        <v>17</v>
      </c>
      <c r="D256" s="70">
        <v>25</v>
      </c>
      <c r="E256" s="70">
        <v>2020</v>
      </c>
      <c r="F256" s="70" t="s">
        <v>159</v>
      </c>
      <c r="G256" s="70" t="s">
        <v>1994</v>
      </c>
      <c r="H256" s="70" t="s">
        <v>1995</v>
      </c>
      <c r="I256" s="148"/>
      <c r="J256" s="71">
        <v>158.1955306132696</v>
      </c>
      <c r="K256" s="71">
        <v>5.5878852011187012</v>
      </c>
      <c r="L256" s="71">
        <v>2.3933532323312887</v>
      </c>
      <c r="M256" s="71">
        <v>172.43445909942221</v>
      </c>
      <c r="N256" s="71">
        <v>206.31883791736169</v>
      </c>
      <c r="O256" s="71">
        <v>99.299855575144903</v>
      </c>
      <c r="P256" s="71">
        <v>41.408439422797464</v>
      </c>
      <c r="Q256" s="71">
        <v>11.8103635433142</v>
      </c>
      <c r="R256" s="71">
        <v>0</v>
      </c>
      <c r="S256" s="71">
        <v>19.69731650768</v>
      </c>
      <c r="T256" s="72"/>
      <c r="U256" s="71">
        <v>5428007</v>
      </c>
      <c r="V256" s="71">
        <v>2661</v>
      </c>
      <c r="W256" s="71">
        <v>42</v>
      </c>
      <c r="X256" s="71">
        <v>42024</v>
      </c>
      <c r="Y256" s="71">
        <v>88077</v>
      </c>
      <c r="Z256" s="71">
        <v>70957</v>
      </c>
      <c r="AA256" s="71">
        <v>9139</v>
      </c>
      <c r="AB256" s="71">
        <v>200309</v>
      </c>
      <c r="AC256" s="71">
        <v>0</v>
      </c>
      <c r="AD256" s="71">
        <v>19.69731650768</v>
      </c>
      <c r="AE256" s="72"/>
      <c r="AF256" s="71">
        <v>55125520.71396517</v>
      </c>
      <c r="AG256" s="71">
        <v>4492577.2297235336</v>
      </c>
      <c r="AH256" s="71">
        <v>586073.13045290741</v>
      </c>
      <c r="AI256" s="71">
        <v>288688544.96293885</v>
      </c>
      <c r="AJ256" s="71">
        <v>316912815.59345788</v>
      </c>
      <c r="AK256" s="71"/>
      <c r="AL256" s="71"/>
      <c r="AM256" s="71">
        <v>26142549.979406927</v>
      </c>
      <c r="AN256" s="71"/>
      <c r="AO256" s="71"/>
      <c r="AP256" s="71">
        <v>691948081.6099453</v>
      </c>
      <c r="AQ256" s="72"/>
      <c r="AR256" s="71">
        <v>4885</v>
      </c>
      <c r="AS256" s="71">
        <v>530</v>
      </c>
      <c r="AT256" s="71">
        <v>0</v>
      </c>
      <c r="AU256" s="71">
        <v>0</v>
      </c>
      <c r="AV256" s="71">
        <v>0</v>
      </c>
      <c r="AW256" s="71">
        <v>1</v>
      </c>
      <c r="AX256" s="71"/>
      <c r="AY256" s="72"/>
      <c r="AZ256" s="71">
        <v>20408.199999999932</v>
      </c>
      <c r="BA256" s="71">
        <v>18384.000000000029</v>
      </c>
      <c r="BB256" s="71">
        <v>0</v>
      </c>
      <c r="BC256" s="71">
        <v>0</v>
      </c>
      <c r="BD256" s="71">
        <v>0</v>
      </c>
      <c r="BE256" s="71">
        <v>1320</v>
      </c>
      <c r="BF256" s="71"/>
      <c r="BG256" s="72"/>
      <c r="BH256" s="71">
        <v>0</v>
      </c>
      <c r="BI256" s="71">
        <v>0</v>
      </c>
      <c r="BJ256" s="71">
        <v>2.7639999999999998</v>
      </c>
      <c r="BK256" s="71">
        <v>0</v>
      </c>
      <c r="BL256" s="71">
        <v>53.936999999999998</v>
      </c>
      <c r="BM256" s="71">
        <v>0</v>
      </c>
      <c r="BN256" s="72"/>
      <c r="BO256" s="71">
        <v>0</v>
      </c>
      <c r="BP256" s="71">
        <v>0</v>
      </c>
      <c r="BQ256" s="71">
        <v>1</v>
      </c>
      <c r="BR256" s="71">
        <v>0</v>
      </c>
      <c r="BS256" s="71">
        <v>4</v>
      </c>
      <c r="BT256" s="71">
        <v>0</v>
      </c>
      <c r="BU256"/>
      <c r="BV256" s="70">
        <v>32.703000000000003</v>
      </c>
      <c r="BW256" s="70">
        <v>0</v>
      </c>
      <c r="BX256" s="70">
        <v>23.998000000000001</v>
      </c>
      <c r="BY256" s="70">
        <v>0</v>
      </c>
      <c r="BZ256" s="70">
        <v>0</v>
      </c>
      <c r="CA256" s="70">
        <v>0</v>
      </c>
      <c r="CB256" s="70">
        <v>0</v>
      </c>
      <c r="CC256" s="70">
        <v>0</v>
      </c>
      <c r="CD256" s="70">
        <v>0</v>
      </c>
    </row>
    <row r="257" spans="1:82">
      <c r="A257" s="70" t="s">
        <v>2012</v>
      </c>
      <c r="B257" s="70">
        <v>425</v>
      </c>
      <c r="C257" s="70">
        <v>18</v>
      </c>
      <c r="D257" s="70">
        <v>25</v>
      </c>
      <c r="E257" s="70">
        <v>2021</v>
      </c>
      <c r="F257" s="70" t="s">
        <v>160</v>
      </c>
      <c r="G257" s="70" t="s">
        <v>1994</v>
      </c>
      <c r="H257" s="70" t="s">
        <v>1995</v>
      </c>
      <c r="I257" s="148"/>
      <c r="J257" s="71">
        <v>171.33356040706042</v>
      </c>
      <c r="K257" s="71">
        <v>6.0800728160663775</v>
      </c>
      <c r="L257" s="71">
        <v>2.2234806563895502</v>
      </c>
      <c r="M257" s="71">
        <v>190.1321925051862</v>
      </c>
      <c r="N257" s="71">
        <v>217.16021587342203</v>
      </c>
      <c r="O257" s="71">
        <v>98.20434763697881</v>
      </c>
      <c r="P257" s="71">
        <v>43.245998354451295</v>
      </c>
      <c r="Q257" s="71">
        <v>11.9408641080644</v>
      </c>
      <c r="R257" s="71">
        <v>0</v>
      </c>
      <c r="S257" s="71">
        <v>17.364552602460002</v>
      </c>
      <c r="T257" s="72"/>
      <c r="U257" s="71">
        <v>5697202</v>
      </c>
      <c r="V257" s="71">
        <v>2661</v>
      </c>
      <c r="W257" s="71">
        <v>42</v>
      </c>
      <c r="X257" s="71">
        <v>42024</v>
      </c>
      <c r="Y257" s="71">
        <v>90270</v>
      </c>
      <c r="Z257" s="71">
        <v>72255</v>
      </c>
      <c r="AA257" s="71">
        <v>9307</v>
      </c>
      <c r="AB257" s="71">
        <v>204512</v>
      </c>
      <c r="AC257" s="71">
        <v>0</v>
      </c>
      <c r="AD257" s="71">
        <v>17.364552602460002</v>
      </c>
      <c r="AE257" s="72"/>
      <c r="AF257" s="71">
        <v>56962214.98862005</v>
      </c>
      <c r="AG257" s="71">
        <v>4875101.4984886684</v>
      </c>
      <c r="AH257" s="71">
        <v>477905.22625933005</v>
      </c>
      <c r="AI257" s="71">
        <v>315518924.77616894</v>
      </c>
      <c r="AJ257" s="71">
        <v>325476093.03055048</v>
      </c>
      <c r="AK257" s="71">
        <v>0</v>
      </c>
      <c r="AL257" s="71">
        <v>0</v>
      </c>
      <c r="AM257" s="71">
        <v>26845040.223349389</v>
      </c>
      <c r="AN257" s="71">
        <v>0</v>
      </c>
      <c r="AO257" s="71">
        <v>0</v>
      </c>
      <c r="AP257" s="71">
        <v>730155279.74343681</v>
      </c>
      <c r="AQ257" s="72"/>
      <c r="AR257" s="71">
        <v>5418</v>
      </c>
      <c r="AS257" s="71">
        <v>533</v>
      </c>
      <c r="AT257" s="71">
        <v>0</v>
      </c>
      <c r="AU257" s="71">
        <v>0</v>
      </c>
      <c r="AV257" s="71">
        <v>0</v>
      </c>
      <c r="AW257" s="71">
        <v>1</v>
      </c>
      <c r="AX257" s="71"/>
      <c r="AY257" s="72"/>
      <c r="AZ257" s="71">
        <v>23034.799999999941</v>
      </c>
      <c r="BA257" s="71">
        <v>20442.400000000031</v>
      </c>
      <c r="BB257" s="71">
        <v>0</v>
      </c>
      <c r="BC257" s="71">
        <v>0</v>
      </c>
      <c r="BD257" s="71">
        <v>0</v>
      </c>
      <c r="BE257" s="71">
        <v>1320</v>
      </c>
      <c r="BF257" s="71"/>
      <c r="BG257" s="72"/>
      <c r="BH257" s="71">
        <v>0</v>
      </c>
      <c r="BI257" s="71">
        <v>0</v>
      </c>
      <c r="BJ257" s="71">
        <v>2.8119999999999998</v>
      </c>
      <c r="BK257" s="71">
        <v>0</v>
      </c>
      <c r="BL257" s="71">
        <v>55.849999999999994</v>
      </c>
      <c r="BM257" s="71">
        <v>0</v>
      </c>
      <c r="BN257" s="72"/>
      <c r="BO257" s="71">
        <v>0</v>
      </c>
      <c r="BP257" s="71">
        <v>0</v>
      </c>
      <c r="BQ257" s="71">
        <v>1</v>
      </c>
      <c r="BR257" s="71">
        <v>0</v>
      </c>
      <c r="BS257" s="71">
        <v>5</v>
      </c>
      <c r="BT257" s="71">
        <v>0</v>
      </c>
      <c r="BU257"/>
      <c r="BV257" s="70">
        <v>37.392000000000003</v>
      </c>
      <c r="BW257" s="70">
        <v>0</v>
      </c>
      <c r="BX257" s="70">
        <v>21.27</v>
      </c>
      <c r="BY257" s="70">
        <v>0</v>
      </c>
      <c r="BZ257" s="70">
        <v>0</v>
      </c>
      <c r="CA257" s="70">
        <v>0</v>
      </c>
      <c r="CB257" s="70">
        <v>0</v>
      </c>
      <c r="CC257" s="70">
        <v>0</v>
      </c>
      <c r="CD257" s="70">
        <v>0</v>
      </c>
    </row>
    <row r="258" spans="1:82">
      <c r="A258" s="70" t="s">
        <v>2013</v>
      </c>
      <c r="B258" s="70">
        <v>425</v>
      </c>
      <c r="C258" s="70">
        <v>19</v>
      </c>
      <c r="D258" s="70">
        <v>25</v>
      </c>
      <c r="E258" s="70">
        <v>2022</v>
      </c>
      <c r="F258" s="70" t="s">
        <v>161</v>
      </c>
      <c r="G258" s="70" t="s">
        <v>1994</v>
      </c>
      <c r="H258" s="70" t="s">
        <v>1995</v>
      </c>
      <c r="I258" s="148"/>
      <c r="J258" s="71">
        <v>131.14812834611081</v>
      </c>
      <c r="K258" s="71">
        <v>5.8300925403417807</v>
      </c>
      <c r="L258" s="71">
        <v>1.880258399121439</v>
      </c>
      <c r="M258" s="71">
        <v>187.77315548017404</v>
      </c>
      <c r="N258" s="71">
        <v>237.73456987582406</v>
      </c>
      <c r="O258" s="71">
        <v>105.05069044227545</v>
      </c>
      <c r="P258" s="71">
        <v>43.475390292530754</v>
      </c>
      <c r="Q258" s="71">
        <v>12.268534048318868</v>
      </c>
      <c r="R258" s="71">
        <v>0</v>
      </c>
      <c r="S258" s="71">
        <v>19.105408045360001</v>
      </c>
      <c r="T258" s="72"/>
      <c r="U258" s="71">
        <v>5879677</v>
      </c>
      <c r="V258" s="71">
        <v>2661</v>
      </c>
      <c r="W258" s="71">
        <v>42</v>
      </c>
      <c r="X258" s="71">
        <v>42024</v>
      </c>
      <c r="Y258" s="71">
        <v>92305</v>
      </c>
      <c r="Z258" s="71">
        <v>73436</v>
      </c>
      <c r="AA258" s="71">
        <v>9499</v>
      </c>
      <c r="AB258" s="71">
        <v>208401</v>
      </c>
      <c r="AC258" s="71">
        <v>0</v>
      </c>
      <c r="AD258" s="71">
        <v>19.105408045360001</v>
      </c>
      <c r="AE258" s="72"/>
      <c r="AF258" s="71">
        <v>46117398.515077025</v>
      </c>
      <c r="AG258" s="71">
        <v>4813459.4518784257</v>
      </c>
      <c r="AH258" s="71">
        <v>477769.88452234858</v>
      </c>
      <c r="AI258" s="71">
        <v>306434682.85484189</v>
      </c>
      <c r="AJ258" s="71">
        <v>375571658.61712521</v>
      </c>
      <c r="AK258" s="71">
        <v>0</v>
      </c>
      <c r="AL258" s="71">
        <v>0</v>
      </c>
      <c r="AM258" s="71">
        <v>26910257.28173729</v>
      </c>
      <c r="AN258" s="71">
        <v>0</v>
      </c>
      <c r="AO258" s="71">
        <v>0</v>
      </c>
      <c r="AP258" s="71">
        <v>760325226.60518217</v>
      </c>
      <c r="AQ258" s="72"/>
      <c r="AR258" s="71">
        <v>6043</v>
      </c>
      <c r="AS258" s="71">
        <v>537</v>
      </c>
      <c r="AT258" s="71">
        <v>0</v>
      </c>
      <c r="AU258" s="71">
        <v>0</v>
      </c>
      <c r="AV258" s="71">
        <v>0</v>
      </c>
      <c r="AW258" s="71">
        <v>1</v>
      </c>
      <c r="AX258" s="71"/>
      <c r="AY258" s="72"/>
      <c r="AZ258" s="71">
        <v>25804.000000000073</v>
      </c>
      <c r="BA258" s="71">
        <v>22508.400000000034</v>
      </c>
      <c r="BB258" s="71">
        <v>0</v>
      </c>
      <c r="BC258" s="71">
        <v>0</v>
      </c>
      <c r="BD258" s="71">
        <v>0</v>
      </c>
      <c r="BE258" s="71">
        <v>1320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2014</v>
      </c>
      <c r="B259" s="70">
        <v>425</v>
      </c>
      <c r="C259" s="70">
        <v>20</v>
      </c>
      <c r="D259" s="70">
        <v>25</v>
      </c>
      <c r="E259" s="70">
        <v>2023</v>
      </c>
      <c r="F259" s="70" t="s">
        <v>1539</v>
      </c>
      <c r="G259" s="70" t="s">
        <v>1994</v>
      </c>
      <c r="H259" s="70" t="s">
        <v>1995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6647</v>
      </c>
      <c r="AS259" s="71">
        <v>539</v>
      </c>
      <c r="AT259" s="71">
        <v>0</v>
      </c>
      <c r="AU259" s="71">
        <v>0</v>
      </c>
      <c r="AV259" s="71">
        <v>0</v>
      </c>
      <c r="AW259" s="71">
        <v>1</v>
      </c>
      <c r="AX259" s="71"/>
      <c r="AY259" s="72"/>
      <c r="AZ259" s="71">
        <v>28333.80000000013</v>
      </c>
      <c r="BA259" s="71">
        <v>22528.600000000035</v>
      </c>
      <c r="BB259" s="71">
        <v>0</v>
      </c>
      <c r="BC259" s="71">
        <v>0</v>
      </c>
      <c r="BD259" s="71">
        <v>0</v>
      </c>
      <c r="BE259" s="71">
        <v>1320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2015</v>
      </c>
      <c r="B260" s="70">
        <v>425</v>
      </c>
      <c r="C260" s="70">
        <v>21</v>
      </c>
      <c r="D260" s="70">
        <v>25</v>
      </c>
      <c r="E260" s="70">
        <v>2024</v>
      </c>
      <c r="F260" s="70" t="s">
        <v>1554</v>
      </c>
      <c r="G260" s="70" t="s">
        <v>1994</v>
      </c>
      <c r="H260" s="70" t="s">
        <v>1995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2016</v>
      </c>
      <c r="B261" s="70">
        <v>222</v>
      </c>
      <c r="C261" s="70">
        <v>1</v>
      </c>
      <c r="D261" s="70">
        <v>14</v>
      </c>
      <c r="E261" s="70">
        <v>1990</v>
      </c>
      <c r="F261" s="70" t="s">
        <v>787</v>
      </c>
      <c r="G261" s="70" t="s">
        <v>2017</v>
      </c>
      <c r="H261" s="70" t="s">
        <v>2018</v>
      </c>
      <c r="I261" s="148"/>
      <c r="J261" s="71">
        <v>123.95418307827811</v>
      </c>
      <c r="K261" s="71">
        <v>11.970223131541539</v>
      </c>
      <c r="L261" s="71">
        <v>7.6630822199959718</v>
      </c>
      <c r="M261" s="71">
        <v>88.092546757351016</v>
      </c>
      <c r="N261" s="71">
        <v>148.10607605979871</v>
      </c>
      <c r="O261" s="71">
        <v>105.647373175013</v>
      </c>
      <c r="P261" s="71">
        <v>54.83275007204049</v>
      </c>
      <c r="Q261" s="71">
        <v>10.4880280288195</v>
      </c>
      <c r="R261" s="71">
        <v>0</v>
      </c>
      <c r="S261" s="71">
        <v>13.1892043335015</v>
      </c>
      <c r="T261" s="72"/>
      <c r="U261" s="71">
        <v>30919829</v>
      </c>
      <c r="V261" s="71">
        <v>4596</v>
      </c>
      <c r="W261" s="71">
        <v>70</v>
      </c>
      <c r="X261" s="71">
        <v>36745</v>
      </c>
      <c r="Y261" s="71">
        <v>64835</v>
      </c>
      <c r="Z261" s="71">
        <v>43454</v>
      </c>
      <c r="AA261" s="71">
        <v>13314</v>
      </c>
      <c r="AB261" s="71">
        <v>170290</v>
      </c>
      <c r="AC261" s="71">
        <v>0</v>
      </c>
      <c r="AD261" s="71">
        <v>13.1892043335015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2019</v>
      </c>
      <c r="B262" s="70">
        <v>223</v>
      </c>
      <c r="C262" s="70">
        <v>2</v>
      </c>
      <c r="D262" s="70">
        <v>14</v>
      </c>
      <c r="E262" s="70">
        <v>2005</v>
      </c>
      <c r="F262" s="70" t="s">
        <v>789</v>
      </c>
      <c r="G262" s="70" t="s">
        <v>2017</v>
      </c>
      <c r="H262" s="70" t="s">
        <v>2018</v>
      </c>
      <c r="I262" s="148"/>
      <c r="J262" s="71">
        <v>182.00036970705119</v>
      </c>
      <c r="K262" s="71">
        <v>9.1670700150483313</v>
      </c>
      <c r="L262" s="71">
        <v>3.5798563395131802</v>
      </c>
      <c r="M262" s="71">
        <v>153.19363528487591</v>
      </c>
      <c r="N262" s="71">
        <v>223.74687787541711</v>
      </c>
      <c r="O262" s="71">
        <v>110.0708748027623</v>
      </c>
      <c r="P262" s="71">
        <v>45.257971572307987</v>
      </c>
      <c r="Q262" s="71">
        <v>11.104347199891899</v>
      </c>
      <c r="R262" s="71">
        <v>0</v>
      </c>
      <c r="S262" s="71">
        <v>14.41386817099038</v>
      </c>
      <c r="T262" s="72"/>
      <c r="U262" s="71">
        <v>23127970</v>
      </c>
      <c r="V262" s="71">
        <v>4296</v>
      </c>
      <c r="W262" s="71">
        <v>43</v>
      </c>
      <c r="X262" s="71">
        <v>36483</v>
      </c>
      <c r="Y262" s="71">
        <v>84536</v>
      </c>
      <c r="Z262" s="71">
        <v>52390</v>
      </c>
      <c r="AA262" s="71">
        <v>9000</v>
      </c>
      <c r="AB262" s="71">
        <v>188483</v>
      </c>
      <c r="AC262" s="71">
        <v>0</v>
      </c>
      <c r="AD262" s="71">
        <v>14.41386817099038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2020</v>
      </c>
      <c r="B263" s="70">
        <v>224</v>
      </c>
      <c r="C263" s="70">
        <v>3</v>
      </c>
      <c r="D263" s="70">
        <v>14</v>
      </c>
      <c r="E263" s="70">
        <v>2006</v>
      </c>
      <c r="F263" s="70" t="s">
        <v>790</v>
      </c>
      <c r="G263" s="70" t="s">
        <v>2017</v>
      </c>
      <c r="H263" s="70" t="s">
        <v>2018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2021</v>
      </c>
      <c r="B264" s="70">
        <v>225</v>
      </c>
      <c r="C264" s="70">
        <v>4</v>
      </c>
      <c r="D264" s="70">
        <v>14</v>
      </c>
      <c r="E264" s="70">
        <v>2007</v>
      </c>
      <c r="F264" s="70" t="s">
        <v>791</v>
      </c>
      <c r="G264" s="70" t="s">
        <v>2017</v>
      </c>
      <c r="H264" s="70" t="s">
        <v>2018</v>
      </c>
      <c r="I264" s="148"/>
      <c r="J264" s="71">
        <v>149.36280079254479</v>
      </c>
      <c r="K264" s="71">
        <v>9.6797932914736045</v>
      </c>
      <c r="L264" s="71">
        <v>4.5763723999458898</v>
      </c>
      <c r="M264" s="71">
        <v>166.23800942210309</v>
      </c>
      <c r="N264" s="71">
        <v>239.40805833052769</v>
      </c>
      <c r="O264" s="71">
        <v>104.77347136744299</v>
      </c>
      <c r="P264" s="71">
        <v>44.804443374742434</v>
      </c>
      <c r="Q264" s="71">
        <v>11.8124063047586</v>
      </c>
      <c r="R264" s="71">
        <v>0</v>
      </c>
      <c r="S264" s="71">
        <v>14.470059896912129</v>
      </c>
      <c r="T264" s="72"/>
      <c r="U264" s="71">
        <v>16428133</v>
      </c>
      <c r="V264" s="71">
        <v>4084</v>
      </c>
      <c r="W264" s="71">
        <v>41</v>
      </c>
      <c r="X264" s="71">
        <v>42406</v>
      </c>
      <c r="Y264" s="71">
        <v>86179</v>
      </c>
      <c r="Z264" s="71">
        <v>51841</v>
      </c>
      <c r="AA264" s="71">
        <v>8774</v>
      </c>
      <c r="AB264" s="71">
        <v>189899</v>
      </c>
      <c r="AC264" s="71">
        <v>0</v>
      </c>
      <c r="AD264" s="71">
        <v>14.470059896912129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2022</v>
      </c>
      <c r="B265" s="70">
        <v>226</v>
      </c>
      <c r="C265" s="70">
        <v>5</v>
      </c>
      <c r="D265" s="70">
        <v>14</v>
      </c>
      <c r="E265" s="70">
        <v>2008</v>
      </c>
      <c r="F265" s="70" t="s">
        <v>792</v>
      </c>
      <c r="G265" s="70" t="s">
        <v>2017</v>
      </c>
      <c r="H265" s="70" t="s">
        <v>2018</v>
      </c>
      <c r="I265" s="148"/>
      <c r="J265" s="71">
        <v>88.316429402363994</v>
      </c>
      <c r="K265" s="71">
        <v>7.6785970156918557</v>
      </c>
      <c r="L265" s="71">
        <v>4.0952753734648164</v>
      </c>
      <c r="M265" s="71">
        <v>165.8884562512508</v>
      </c>
      <c r="N265" s="71">
        <v>238.05783992147261</v>
      </c>
      <c r="O265" s="71">
        <v>100.0941923493867</v>
      </c>
      <c r="P265" s="71">
        <v>43.25378163145033</v>
      </c>
      <c r="Q265" s="71">
        <v>11.6767670760842</v>
      </c>
      <c r="R265" s="71">
        <v>0</v>
      </c>
      <c r="S265" s="71">
        <v>14.33076239940133</v>
      </c>
      <c r="T265" s="72"/>
      <c r="U265" s="71">
        <v>12387604</v>
      </c>
      <c r="V265" s="71">
        <v>4084</v>
      </c>
      <c r="W265" s="71">
        <v>41</v>
      </c>
      <c r="X265" s="71">
        <v>42406</v>
      </c>
      <c r="Y265" s="71">
        <v>87164</v>
      </c>
      <c r="Z265" s="71">
        <v>51264</v>
      </c>
      <c r="AA265" s="71">
        <v>8480</v>
      </c>
      <c r="AB265" s="71">
        <v>190806</v>
      </c>
      <c r="AC265" s="71">
        <v>0</v>
      </c>
      <c r="AD265" s="71">
        <v>14.33076239940133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2023</v>
      </c>
      <c r="B266" s="70">
        <v>227</v>
      </c>
      <c r="C266" s="70">
        <v>6</v>
      </c>
      <c r="D266" s="70">
        <v>14</v>
      </c>
      <c r="E266" s="70">
        <v>2009</v>
      </c>
      <c r="F266" s="70" t="s">
        <v>176</v>
      </c>
      <c r="G266" s="70" t="s">
        <v>2017</v>
      </c>
      <c r="H266" s="70" t="s">
        <v>2018</v>
      </c>
      <c r="I266" s="148"/>
      <c r="J266" s="71">
        <v>79.958706387925972</v>
      </c>
      <c r="K266" s="71">
        <v>7.4248678746046588</v>
      </c>
      <c r="L266" s="71">
        <v>2.5920582618420021</v>
      </c>
      <c r="M266" s="71">
        <v>155.56880412816039</v>
      </c>
      <c r="N266" s="71">
        <v>219.1026890221099</v>
      </c>
      <c r="O266" s="71">
        <v>101.2374428640848</v>
      </c>
      <c r="P266" s="71">
        <v>40.58235578259945</v>
      </c>
      <c r="Q266" s="71">
        <v>11.170590024140401</v>
      </c>
      <c r="R266" s="71">
        <v>0</v>
      </c>
      <c r="S266" s="71">
        <v>11.55170986003586</v>
      </c>
      <c r="T266" s="72"/>
      <c r="U266" s="71">
        <v>9877575</v>
      </c>
      <c r="V266" s="71">
        <v>4553</v>
      </c>
      <c r="W266" s="71">
        <v>25</v>
      </c>
      <c r="X266" s="71">
        <v>45441</v>
      </c>
      <c r="Y266" s="71">
        <v>87909</v>
      </c>
      <c r="Z266" s="71">
        <v>51178</v>
      </c>
      <c r="AA266" s="71">
        <v>8168</v>
      </c>
      <c r="AB266" s="71">
        <v>191614</v>
      </c>
      <c r="AC266" s="71">
        <v>0</v>
      </c>
      <c r="AD266" s="71">
        <v>11.55170986003586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11</v>
      </c>
      <c r="BK266" s="71">
        <v>0</v>
      </c>
      <c r="BL266" s="71">
        <v>15.37</v>
      </c>
      <c r="BM266" s="71">
        <v>0</v>
      </c>
      <c r="BN266" s="72"/>
      <c r="BO266" s="71">
        <v>0</v>
      </c>
      <c r="BP266" s="71">
        <v>0</v>
      </c>
      <c r="BQ266" s="71">
        <v>1</v>
      </c>
      <c r="BR266" s="71">
        <v>0</v>
      </c>
      <c r="BS266" s="71">
        <v>4</v>
      </c>
      <c r="BT266" s="71">
        <v>0</v>
      </c>
      <c r="BU266"/>
      <c r="BV266" s="70">
        <v>26.37</v>
      </c>
      <c r="BW266" s="70">
        <v>0</v>
      </c>
      <c r="BX266" s="70">
        <v>0</v>
      </c>
      <c r="BY266" s="70">
        <v>0</v>
      </c>
      <c r="BZ266" s="70">
        <v>0</v>
      </c>
      <c r="CA266" s="70">
        <v>0</v>
      </c>
      <c r="CB266" s="70">
        <v>0</v>
      </c>
      <c r="CC266" s="70">
        <v>0</v>
      </c>
      <c r="CD266" s="70">
        <v>0</v>
      </c>
    </row>
    <row r="267" spans="1:82">
      <c r="A267" s="70" t="s">
        <v>2024</v>
      </c>
      <c r="B267" s="70">
        <v>228</v>
      </c>
      <c r="C267" s="70">
        <v>7</v>
      </c>
      <c r="D267" s="70">
        <v>14</v>
      </c>
      <c r="E267" s="70">
        <v>2010</v>
      </c>
      <c r="F267" s="70" t="s">
        <v>177</v>
      </c>
      <c r="G267" s="70" t="s">
        <v>2017</v>
      </c>
      <c r="H267" s="70" t="s">
        <v>2018</v>
      </c>
      <c r="I267" s="148"/>
      <c r="J267" s="71">
        <v>101.7668115730866</v>
      </c>
      <c r="K267" s="71">
        <v>6.6561035351849762</v>
      </c>
      <c r="L267" s="71">
        <v>2.4211193437557048</v>
      </c>
      <c r="M267" s="71">
        <v>157.37849277383251</v>
      </c>
      <c r="N267" s="71">
        <v>225.9728257283499</v>
      </c>
      <c r="O267" s="71">
        <v>100.5348783274649</v>
      </c>
      <c r="P267" s="71">
        <v>40.842161336162519</v>
      </c>
      <c r="Q267" s="71">
        <v>11.8252090215297</v>
      </c>
      <c r="R267" s="71">
        <v>0</v>
      </c>
      <c r="S267" s="71">
        <v>14.0895324912295</v>
      </c>
      <c r="T267" s="72"/>
      <c r="U267" s="71">
        <v>13437922</v>
      </c>
      <c r="V267" s="71">
        <v>4553</v>
      </c>
      <c r="W267" s="71">
        <v>25</v>
      </c>
      <c r="X267" s="71">
        <v>45441</v>
      </c>
      <c r="Y267" s="71">
        <v>89433</v>
      </c>
      <c r="Z267" s="71">
        <v>51059</v>
      </c>
      <c r="AA267" s="71">
        <v>8015</v>
      </c>
      <c r="AB267" s="71">
        <v>194369</v>
      </c>
      <c r="AC267" s="71">
        <v>0</v>
      </c>
      <c r="AD267" s="71">
        <v>14.0895324912295</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11.176</v>
      </c>
      <c r="BK267" s="71">
        <v>0</v>
      </c>
      <c r="BL267" s="71">
        <v>14.555</v>
      </c>
      <c r="BM267" s="71">
        <v>0</v>
      </c>
      <c r="BN267" s="72"/>
      <c r="BO267" s="71">
        <v>0</v>
      </c>
      <c r="BP267" s="71">
        <v>0</v>
      </c>
      <c r="BQ267" s="71">
        <v>1</v>
      </c>
      <c r="BR267" s="71">
        <v>0</v>
      </c>
      <c r="BS267" s="71">
        <v>4</v>
      </c>
      <c r="BT267" s="71">
        <v>0</v>
      </c>
      <c r="BU267"/>
      <c r="BV267" s="70">
        <v>25.731000000000002</v>
      </c>
      <c r="BW267" s="70">
        <v>0</v>
      </c>
      <c r="BX267" s="70">
        <v>0</v>
      </c>
      <c r="BY267" s="70">
        <v>0</v>
      </c>
      <c r="BZ267" s="70">
        <v>0</v>
      </c>
      <c r="CA267" s="70">
        <v>0</v>
      </c>
      <c r="CB267" s="70">
        <v>0</v>
      </c>
      <c r="CC267" s="70">
        <v>0</v>
      </c>
      <c r="CD267" s="70">
        <v>0</v>
      </c>
    </row>
    <row r="268" spans="1:82">
      <c r="A268" s="70" t="s">
        <v>2025</v>
      </c>
      <c r="B268" s="70">
        <v>229</v>
      </c>
      <c r="C268" s="70">
        <v>8</v>
      </c>
      <c r="D268" s="70">
        <v>14</v>
      </c>
      <c r="E268" s="70">
        <v>2011</v>
      </c>
      <c r="F268" s="70" t="s">
        <v>178</v>
      </c>
      <c r="G268" s="70" t="s">
        <v>2017</v>
      </c>
      <c r="H268" s="70" t="s">
        <v>2018</v>
      </c>
      <c r="I268" s="148"/>
      <c r="J268" s="71">
        <v>88.403315787801304</v>
      </c>
      <c r="K268" s="71">
        <v>10.04839533553532</v>
      </c>
      <c r="L268" s="71">
        <v>1.067540450059242</v>
      </c>
      <c r="M268" s="71">
        <v>200.12580317942121</v>
      </c>
      <c r="N268" s="71">
        <v>261.32332010333943</v>
      </c>
      <c r="O268" s="71">
        <v>98.659288653581029</v>
      </c>
      <c r="P268" s="71">
        <v>39.553022701378161</v>
      </c>
      <c r="Q268" s="71">
        <v>13.6517504731885</v>
      </c>
      <c r="R268" s="71">
        <v>0</v>
      </c>
      <c r="S268" s="71">
        <v>10.629107879254949</v>
      </c>
      <c r="T268" s="72"/>
      <c r="U268" s="71">
        <v>10967824</v>
      </c>
      <c r="V268" s="71">
        <v>4553</v>
      </c>
      <c r="W268" s="71">
        <v>25</v>
      </c>
      <c r="X268" s="71">
        <v>45441</v>
      </c>
      <c r="Y268" s="71">
        <v>89537</v>
      </c>
      <c r="Z268" s="71">
        <v>51195</v>
      </c>
      <c r="AA268" s="71">
        <v>7993</v>
      </c>
      <c r="AB268" s="71">
        <v>194533</v>
      </c>
      <c r="AC268" s="71">
        <v>0</v>
      </c>
      <c r="AD268" s="71">
        <v>10.629107879254949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12.433999999999999</v>
      </c>
      <c r="BK268" s="71">
        <v>0</v>
      </c>
      <c r="BL268" s="71">
        <v>12.984999999999999</v>
      </c>
      <c r="BM268" s="71">
        <v>0</v>
      </c>
      <c r="BN268" s="72"/>
      <c r="BO268" s="71">
        <v>0</v>
      </c>
      <c r="BP268" s="71">
        <v>0</v>
      </c>
      <c r="BQ268" s="71">
        <v>2</v>
      </c>
      <c r="BR268" s="71">
        <v>0</v>
      </c>
      <c r="BS268" s="71">
        <v>4</v>
      </c>
      <c r="BT268" s="71">
        <v>0</v>
      </c>
      <c r="BU268"/>
      <c r="BV268" s="70">
        <v>25.419</v>
      </c>
      <c r="BW268" s="70">
        <v>0</v>
      </c>
      <c r="BX268" s="70">
        <v>0</v>
      </c>
      <c r="BY268" s="70">
        <v>0</v>
      </c>
      <c r="BZ268" s="70">
        <v>0</v>
      </c>
      <c r="CA268" s="70">
        <v>0</v>
      </c>
      <c r="CB268" s="70">
        <v>0</v>
      </c>
      <c r="CC268" s="70">
        <v>0</v>
      </c>
      <c r="CD268" s="70">
        <v>0</v>
      </c>
    </row>
    <row r="269" spans="1:82">
      <c r="A269" s="70" t="s">
        <v>2026</v>
      </c>
      <c r="B269" s="70">
        <v>230</v>
      </c>
      <c r="C269" s="70">
        <v>9</v>
      </c>
      <c r="D269" s="70">
        <v>14</v>
      </c>
      <c r="E269" s="70">
        <v>2012</v>
      </c>
      <c r="F269" s="70" t="s">
        <v>179</v>
      </c>
      <c r="G269" s="70" t="s">
        <v>2017</v>
      </c>
      <c r="H269" s="70" t="s">
        <v>2018</v>
      </c>
      <c r="I269" s="148"/>
      <c r="J269" s="71">
        <v>94.662575732938237</v>
      </c>
      <c r="K269" s="71">
        <v>9.9120329997778622</v>
      </c>
      <c r="L269" s="71">
        <v>1.056921233263864</v>
      </c>
      <c r="M269" s="71">
        <v>210.71524850508271</v>
      </c>
      <c r="N269" s="71">
        <v>281.55101341887598</v>
      </c>
      <c r="O269" s="71">
        <v>97.999553313745224</v>
      </c>
      <c r="P269" s="71">
        <v>39.439650177223385</v>
      </c>
      <c r="Q269" s="71">
        <v>15.054532481051099</v>
      </c>
      <c r="R269" s="71">
        <v>0</v>
      </c>
      <c r="S269" s="71">
        <v>10.754633525452039</v>
      </c>
      <c r="T269" s="72"/>
      <c r="U269" s="71">
        <v>12664069</v>
      </c>
      <c r="V269" s="71">
        <v>4553</v>
      </c>
      <c r="W269" s="71">
        <v>25</v>
      </c>
      <c r="X269" s="71">
        <v>45441</v>
      </c>
      <c r="Y269" s="71">
        <v>91371</v>
      </c>
      <c r="Z269" s="71">
        <v>51256</v>
      </c>
      <c r="AA269" s="71">
        <v>7925</v>
      </c>
      <c r="AB269" s="71">
        <v>197447</v>
      </c>
      <c r="AC269" s="71">
        <v>0</v>
      </c>
      <c r="AD269" s="71">
        <v>10.754633525452039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13.962</v>
      </c>
      <c r="BK269" s="71">
        <v>0</v>
      </c>
      <c r="BL269" s="71">
        <v>14.871</v>
      </c>
      <c r="BM269" s="71">
        <v>0</v>
      </c>
      <c r="BN269" s="72"/>
      <c r="BO269" s="71">
        <v>0</v>
      </c>
      <c r="BP269" s="71">
        <v>0</v>
      </c>
      <c r="BQ269" s="71">
        <v>2</v>
      </c>
      <c r="BR269" s="71">
        <v>0</v>
      </c>
      <c r="BS269" s="71">
        <v>4</v>
      </c>
      <c r="BT269" s="71">
        <v>0</v>
      </c>
      <c r="BU269"/>
      <c r="BV269" s="70">
        <v>28.832999999999998</v>
      </c>
      <c r="BW269" s="70">
        <v>0</v>
      </c>
      <c r="BX269" s="70">
        <v>0</v>
      </c>
      <c r="BY269" s="70">
        <v>0</v>
      </c>
      <c r="BZ269" s="70">
        <v>0</v>
      </c>
      <c r="CA269" s="70">
        <v>0</v>
      </c>
      <c r="CB269" s="70">
        <v>0</v>
      </c>
      <c r="CC269" s="70">
        <v>0</v>
      </c>
      <c r="CD269" s="70">
        <v>0</v>
      </c>
    </row>
    <row r="270" spans="1:82">
      <c r="A270" s="70" t="s">
        <v>2027</v>
      </c>
      <c r="B270" s="70">
        <v>231</v>
      </c>
      <c r="C270" s="70">
        <v>10</v>
      </c>
      <c r="D270" s="70">
        <v>14</v>
      </c>
      <c r="E270" s="70">
        <v>2013</v>
      </c>
      <c r="F270" s="70" t="s">
        <v>180</v>
      </c>
      <c r="G270" s="70" t="s">
        <v>2017</v>
      </c>
      <c r="H270" s="70" t="s">
        <v>2018</v>
      </c>
      <c r="I270" s="148"/>
      <c r="J270" s="71">
        <v>85.311573961583761</v>
      </c>
      <c r="K270" s="71">
        <v>8.5474263104579933</v>
      </c>
      <c r="L270" s="71">
        <v>0.96869462609344548</v>
      </c>
      <c r="M270" s="71">
        <v>224.2051101725221</v>
      </c>
      <c r="N270" s="71">
        <v>271.62524347062367</v>
      </c>
      <c r="O270" s="71">
        <v>93.882441852988308</v>
      </c>
      <c r="P270" s="71">
        <v>39.947925267338988</v>
      </c>
      <c r="Q270" s="71">
        <v>15.28114985022</v>
      </c>
      <c r="R270" s="71">
        <v>0</v>
      </c>
      <c r="S270" s="71">
        <v>15.92166669862122</v>
      </c>
      <c r="T270" s="72"/>
      <c r="U270" s="71">
        <v>11043499</v>
      </c>
      <c r="V270" s="71">
        <v>4553</v>
      </c>
      <c r="W270" s="71">
        <v>25</v>
      </c>
      <c r="X270" s="71">
        <v>45441</v>
      </c>
      <c r="Y270" s="71">
        <v>91690</v>
      </c>
      <c r="Z270" s="71">
        <v>51295</v>
      </c>
      <c r="AA270" s="71">
        <v>7997</v>
      </c>
      <c r="AB270" s="71">
        <v>197546</v>
      </c>
      <c r="AC270" s="71">
        <v>0</v>
      </c>
      <c r="AD270" s="71">
        <v>15.92166669862122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14.723000000000001</v>
      </c>
      <c r="BK270" s="71">
        <v>0</v>
      </c>
      <c r="BL270" s="71">
        <v>13.466000000000001</v>
      </c>
      <c r="BM270" s="71">
        <v>0</v>
      </c>
      <c r="BN270" s="72"/>
      <c r="BO270" s="71">
        <v>0</v>
      </c>
      <c r="BP270" s="71">
        <v>0</v>
      </c>
      <c r="BQ270" s="71">
        <v>2</v>
      </c>
      <c r="BR270" s="71">
        <v>0</v>
      </c>
      <c r="BS270" s="71">
        <v>3</v>
      </c>
      <c r="BT270" s="71">
        <v>0</v>
      </c>
      <c r="BU270"/>
      <c r="BV270" s="70">
        <v>28.189</v>
      </c>
      <c r="BW270" s="70">
        <v>0</v>
      </c>
      <c r="BX270" s="70">
        <v>0</v>
      </c>
      <c r="BY270" s="70">
        <v>0</v>
      </c>
      <c r="BZ270" s="70">
        <v>0</v>
      </c>
      <c r="CA270" s="70">
        <v>0</v>
      </c>
      <c r="CB270" s="70">
        <v>0</v>
      </c>
      <c r="CC270" s="70">
        <v>0</v>
      </c>
      <c r="CD270" s="70">
        <v>0</v>
      </c>
    </row>
    <row r="271" spans="1:82">
      <c r="A271" s="70" t="s">
        <v>2028</v>
      </c>
      <c r="B271" s="70">
        <v>232</v>
      </c>
      <c r="C271" s="70">
        <v>11</v>
      </c>
      <c r="D271" s="70">
        <v>14</v>
      </c>
      <c r="E271" s="70">
        <v>2014</v>
      </c>
      <c r="F271" s="70" t="s">
        <v>181</v>
      </c>
      <c r="G271" s="70" t="s">
        <v>2017</v>
      </c>
      <c r="H271" s="70" t="s">
        <v>2018</v>
      </c>
      <c r="I271" s="148"/>
      <c r="J271" s="71">
        <v>54.463878948180493</v>
      </c>
      <c r="K271" s="71">
        <v>7.5905069228825424</v>
      </c>
      <c r="L271" s="71">
        <v>2.2123328196002641</v>
      </c>
      <c r="M271" s="71">
        <v>206.63146262721821</v>
      </c>
      <c r="N271" s="71">
        <v>246.13178805502119</v>
      </c>
      <c r="O271" s="71">
        <v>89.037485790352861</v>
      </c>
      <c r="P271" s="71">
        <v>40.296165695310833</v>
      </c>
      <c r="Q271" s="71">
        <v>14.7148638403395</v>
      </c>
      <c r="R271" s="71">
        <v>0</v>
      </c>
      <c r="S271" s="71">
        <v>13.24996501293764</v>
      </c>
      <c r="T271" s="72"/>
      <c r="U271" s="71">
        <v>8086902</v>
      </c>
      <c r="V271" s="71">
        <v>3866</v>
      </c>
      <c r="W271" s="71">
        <v>25</v>
      </c>
      <c r="X271" s="71">
        <v>46249</v>
      </c>
      <c r="Y271" s="71">
        <v>92610</v>
      </c>
      <c r="Z271" s="71">
        <v>51237</v>
      </c>
      <c r="AA271" s="71">
        <v>8025</v>
      </c>
      <c r="AB271" s="71">
        <v>198267</v>
      </c>
      <c r="AC271" s="71">
        <v>0</v>
      </c>
      <c r="AD271" s="71">
        <v>13.24996501293764</v>
      </c>
      <c r="AE271" s="72"/>
      <c r="AF271" s="71"/>
      <c r="AG271" s="71"/>
      <c r="AH271" s="71"/>
      <c r="AI271" s="71"/>
      <c r="AJ271" s="71"/>
      <c r="AK271" s="71"/>
      <c r="AL271" s="71"/>
      <c r="AM271" s="71"/>
      <c r="AN271" s="71"/>
      <c r="AO271" s="71"/>
      <c r="AP271" s="71"/>
      <c r="AQ271" s="72"/>
      <c r="AR271" s="71">
        <v>1230</v>
      </c>
      <c r="AS271" s="71">
        <v>52</v>
      </c>
      <c r="AT271" s="71">
        <v>0</v>
      </c>
      <c r="AU271" s="71">
        <v>0</v>
      </c>
      <c r="AV271" s="71">
        <v>0</v>
      </c>
      <c r="AW271" s="71">
        <v>0</v>
      </c>
      <c r="AX271" s="71"/>
      <c r="AY271" s="72"/>
      <c r="AZ271" s="71">
        <v>4399.7</v>
      </c>
      <c r="BA271" s="71">
        <v>855.30000000000007</v>
      </c>
      <c r="BB271" s="71">
        <v>0</v>
      </c>
      <c r="BC271" s="71">
        <v>0</v>
      </c>
      <c r="BD271" s="71">
        <v>0</v>
      </c>
      <c r="BE271" s="71">
        <v>0</v>
      </c>
      <c r="BF271" s="71"/>
      <c r="BG271" s="72"/>
      <c r="BH271" s="71">
        <v>0</v>
      </c>
      <c r="BI271" s="71">
        <v>0</v>
      </c>
      <c r="BJ271" s="71">
        <v>13.332000000000001</v>
      </c>
      <c r="BK271" s="71">
        <v>0</v>
      </c>
      <c r="BL271" s="71">
        <v>22.729000000000003</v>
      </c>
      <c r="BM271" s="71">
        <v>0</v>
      </c>
      <c r="BN271" s="72"/>
      <c r="BO271" s="71">
        <v>0</v>
      </c>
      <c r="BP271" s="71">
        <v>0</v>
      </c>
      <c r="BQ271" s="71">
        <v>2</v>
      </c>
      <c r="BR271" s="71">
        <v>0</v>
      </c>
      <c r="BS271" s="71">
        <v>4</v>
      </c>
      <c r="BT271" s="71">
        <v>0</v>
      </c>
      <c r="BU271"/>
      <c r="BV271" s="70">
        <v>36.061</v>
      </c>
      <c r="BW271" s="70">
        <v>0</v>
      </c>
      <c r="BX271" s="70">
        <v>0</v>
      </c>
      <c r="BY271" s="70">
        <v>0</v>
      </c>
      <c r="BZ271" s="70">
        <v>0</v>
      </c>
      <c r="CA271" s="70">
        <v>0</v>
      </c>
      <c r="CB271" s="70">
        <v>0</v>
      </c>
      <c r="CC271" s="70">
        <v>0</v>
      </c>
      <c r="CD271" s="70">
        <v>0</v>
      </c>
    </row>
    <row r="272" spans="1:82">
      <c r="A272" s="70" t="s">
        <v>2029</v>
      </c>
      <c r="B272" s="70">
        <v>233</v>
      </c>
      <c r="C272" s="70">
        <v>12</v>
      </c>
      <c r="D272" s="70">
        <v>14</v>
      </c>
      <c r="E272" s="70">
        <v>2015</v>
      </c>
      <c r="F272" s="70" t="s">
        <v>182</v>
      </c>
      <c r="G272" s="70" t="s">
        <v>2017</v>
      </c>
      <c r="H272" s="70" t="s">
        <v>2018</v>
      </c>
      <c r="I272" s="148"/>
      <c r="J272" s="71">
        <v>68.158662374138331</v>
      </c>
      <c r="K272" s="71">
        <v>8.0726075552342493</v>
      </c>
      <c r="L272" s="71">
        <v>2.7576141515711718</v>
      </c>
      <c r="M272" s="71">
        <v>219.84335632669919</v>
      </c>
      <c r="N272" s="71">
        <v>247.37263148979409</v>
      </c>
      <c r="O272" s="71">
        <v>88.34367185679811</v>
      </c>
      <c r="P272" s="71">
        <v>39.659637626099496</v>
      </c>
      <c r="Q272" s="71">
        <v>14.4562697673821</v>
      </c>
      <c r="R272" s="71">
        <v>0</v>
      </c>
      <c r="S272" s="71">
        <v>12.699778559818411</v>
      </c>
      <c r="T272" s="72"/>
      <c r="U272" s="71">
        <v>9180940</v>
      </c>
      <c r="V272" s="71">
        <v>3866</v>
      </c>
      <c r="W272" s="71">
        <v>25</v>
      </c>
      <c r="X272" s="71">
        <v>46249</v>
      </c>
      <c r="Y272" s="71">
        <v>93493</v>
      </c>
      <c r="Z272" s="71">
        <v>51327</v>
      </c>
      <c r="AA272" s="71">
        <v>7892</v>
      </c>
      <c r="AB272" s="71">
        <v>198974</v>
      </c>
      <c r="AC272" s="71">
        <v>0</v>
      </c>
      <c r="AD272" s="71">
        <v>12.699778559818411</v>
      </c>
      <c r="AE272" s="72"/>
      <c r="AF272" s="71">
        <v>92323274.336316183</v>
      </c>
      <c r="AG272" s="71">
        <v>6691137.442972037</v>
      </c>
      <c r="AH272" s="71">
        <v>562028.32538352686</v>
      </c>
      <c r="AI272" s="71">
        <v>270602960.36328173</v>
      </c>
      <c r="AJ272" s="71">
        <v>364916234.51928961</v>
      </c>
      <c r="AK272" s="71">
        <v>0</v>
      </c>
      <c r="AL272" s="71">
        <v>0</v>
      </c>
      <c r="AM272" s="71">
        <v>27268552.035462331</v>
      </c>
      <c r="AN272" s="71">
        <v>0</v>
      </c>
      <c r="AO272" s="71">
        <v>0</v>
      </c>
      <c r="AP272" s="71">
        <v>762364187.02270544</v>
      </c>
      <c r="AQ272" s="72"/>
      <c r="AR272" s="71">
        <v>1324</v>
      </c>
      <c r="AS272" s="71">
        <v>68</v>
      </c>
      <c r="AT272" s="71">
        <v>0</v>
      </c>
      <c r="AU272" s="71">
        <v>0</v>
      </c>
      <c r="AV272" s="71">
        <v>0</v>
      </c>
      <c r="AW272" s="71">
        <v>0</v>
      </c>
      <c r="AX272" s="71"/>
      <c r="AY272" s="72"/>
      <c r="AZ272" s="71">
        <v>4771.8999999999996</v>
      </c>
      <c r="BA272" s="71">
        <v>1242.7</v>
      </c>
      <c r="BB272" s="71">
        <v>0</v>
      </c>
      <c r="BC272" s="71">
        <v>0</v>
      </c>
      <c r="BD272" s="71">
        <v>0</v>
      </c>
      <c r="BE272" s="71">
        <v>0</v>
      </c>
      <c r="BF272" s="71"/>
      <c r="BG272" s="72"/>
      <c r="BH272" s="71">
        <v>0</v>
      </c>
      <c r="BI272" s="71">
        <v>0</v>
      </c>
      <c r="BJ272" s="71">
        <v>11.414999999999999</v>
      </c>
      <c r="BK272" s="71">
        <v>0</v>
      </c>
      <c r="BL272" s="71">
        <v>23.869999999999997</v>
      </c>
      <c r="BM272" s="71">
        <v>0</v>
      </c>
      <c r="BN272" s="72"/>
      <c r="BO272" s="71">
        <v>0</v>
      </c>
      <c r="BP272" s="71">
        <v>0</v>
      </c>
      <c r="BQ272" s="71">
        <v>2</v>
      </c>
      <c r="BR272" s="71">
        <v>0</v>
      </c>
      <c r="BS272" s="71">
        <v>4</v>
      </c>
      <c r="BT272" s="71">
        <v>0</v>
      </c>
      <c r="BU272"/>
      <c r="BV272" s="70">
        <v>35.284999999999997</v>
      </c>
      <c r="BW272" s="70">
        <v>0</v>
      </c>
      <c r="BX272" s="70">
        <v>0</v>
      </c>
      <c r="BY272" s="70">
        <v>0</v>
      </c>
      <c r="BZ272" s="70">
        <v>0</v>
      </c>
      <c r="CA272" s="70">
        <v>0</v>
      </c>
      <c r="CB272" s="70">
        <v>0</v>
      </c>
      <c r="CC272" s="70">
        <v>0</v>
      </c>
      <c r="CD272" s="70">
        <v>0</v>
      </c>
    </row>
    <row r="273" spans="1:82">
      <c r="A273" s="70" t="s">
        <v>2030</v>
      </c>
      <c r="B273" s="70">
        <v>234</v>
      </c>
      <c r="C273" s="70">
        <v>13</v>
      </c>
      <c r="D273" s="70">
        <v>14</v>
      </c>
      <c r="E273" s="70">
        <v>2016</v>
      </c>
      <c r="F273" s="70" t="s">
        <v>155</v>
      </c>
      <c r="G273" s="1064" t="s">
        <v>2017</v>
      </c>
      <c r="H273" s="70" t="s">
        <v>2018</v>
      </c>
      <c r="I273" s="148"/>
      <c r="J273" s="71">
        <v>14.954757931517021</v>
      </c>
      <c r="K273" s="71">
        <v>8.3146916743093797</v>
      </c>
      <c r="L273" s="71">
        <v>3.1162230475208879</v>
      </c>
      <c r="M273" s="71">
        <v>169.3360642837203</v>
      </c>
      <c r="N273" s="71">
        <v>237.65308634326439</v>
      </c>
      <c r="O273" s="71">
        <v>87.029430721729284</v>
      </c>
      <c r="P273" s="71">
        <v>38.898927804090107</v>
      </c>
      <c r="Q273" s="71">
        <v>14.111572844412441</v>
      </c>
      <c r="R273" s="71">
        <v>0</v>
      </c>
      <c r="S273" s="71">
        <v>13.198091662196648</v>
      </c>
      <c r="T273" s="72"/>
      <c r="U273" s="71">
        <v>2355439</v>
      </c>
      <c r="V273" s="71">
        <v>3866</v>
      </c>
      <c r="W273" s="71">
        <v>25</v>
      </c>
      <c r="X273" s="71">
        <v>46249</v>
      </c>
      <c r="Y273" s="71">
        <v>94692</v>
      </c>
      <c r="Z273" s="71">
        <v>51185</v>
      </c>
      <c r="AA273" s="71">
        <v>8006</v>
      </c>
      <c r="AB273" s="71">
        <v>199790</v>
      </c>
      <c r="AC273" s="71">
        <v>0</v>
      </c>
      <c r="AD273" s="71">
        <v>13.198091662196649</v>
      </c>
      <c r="AE273" s="72"/>
      <c r="AF273" s="71">
        <v>21518275.669029281</v>
      </c>
      <c r="AG273" s="71">
        <v>6577565.5771165872</v>
      </c>
      <c r="AH273" s="71">
        <v>483353.29485605902</v>
      </c>
      <c r="AI273" s="71">
        <v>261636400.1424689</v>
      </c>
      <c r="AJ273" s="71">
        <v>333520533.59905273</v>
      </c>
      <c r="AK273" s="71">
        <v>0</v>
      </c>
      <c r="AL273" s="71">
        <v>0</v>
      </c>
      <c r="AM273" s="71">
        <v>27401653.282289632</v>
      </c>
      <c r="AN273" s="71">
        <v>0</v>
      </c>
      <c r="AO273" s="71">
        <v>0</v>
      </c>
      <c r="AP273" s="71">
        <v>651137781.56481326</v>
      </c>
      <c r="AQ273" s="72"/>
      <c r="AR273" s="71">
        <v>1409</v>
      </c>
      <c r="AS273" s="71">
        <v>76</v>
      </c>
      <c r="AT273" s="71">
        <v>0</v>
      </c>
      <c r="AU273" s="71">
        <v>0</v>
      </c>
      <c r="AV273" s="71">
        <v>0</v>
      </c>
      <c r="AW273" s="71">
        <v>0</v>
      </c>
      <c r="AX273" s="71"/>
      <c r="AY273" s="72"/>
      <c r="AZ273" s="71">
        <v>5105.8999999999996</v>
      </c>
      <c r="BA273" s="71">
        <v>1368.9</v>
      </c>
      <c r="BB273" s="71">
        <v>0</v>
      </c>
      <c r="BC273" s="71">
        <v>0</v>
      </c>
      <c r="BD273" s="71">
        <v>0</v>
      </c>
      <c r="BE273" s="71">
        <v>0</v>
      </c>
      <c r="BF273" s="71"/>
      <c r="BG273" s="72"/>
      <c r="BH273" s="71">
        <v>0</v>
      </c>
      <c r="BI273" s="71">
        <v>0</v>
      </c>
      <c r="BJ273" s="71">
        <v>11.635</v>
      </c>
      <c r="BK273" s="71">
        <v>0</v>
      </c>
      <c r="BL273" s="71">
        <v>26.574000000000002</v>
      </c>
      <c r="BM273" s="71">
        <v>0</v>
      </c>
      <c r="BN273" s="72"/>
      <c r="BO273" s="71">
        <v>0</v>
      </c>
      <c r="BP273" s="71">
        <v>0</v>
      </c>
      <c r="BQ273" s="71">
        <v>2</v>
      </c>
      <c r="BR273" s="71">
        <v>0</v>
      </c>
      <c r="BS273" s="71">
        <v>4</v>
      </c>
      <c r="BT273" s="71">
        <v>0</v>
      </c>
      <c r="BU273"/>
      <c r="BV273" s="70">
        <v>38.209000000000003</v>
      </c>
      <c r="BW273" s="70">
        <v>0</v>
      </c>
      <c r="BX273" s="70">
        <v>0</v>
      </c>
      <c r="BY273" s="70">
        <v>0</v>
      </c>
      <c r="BZ273" s="70">
        <v>0</v>
      </c>
      <c r="CA273" s="70">
        <v>0</v>
      </c>
      <c r="CB273" s="70">
        <v>0</v>
      </c>
      <c r="CC273" s="70">
        <v>0</v>
      </c>
      <c r="CD273" s="70">
        <v>0</v>
      </c>
    </row>
    <row r="274" spans="1:82">
      <c r="A274" s="70" t="s">
        <v>2031</v>
      </c>
      <c r="B274" s="70">
        <v>235</v>
      </c>
      <c r="C274" s="70">
        <v>14</v>
      </c>
      <c r="D274" s="70">
        <v>14</v>
      </c>
      <c r="E274" s="70">
        <v>2017</v>
      </c>
      <c r="F274" s="70" t="s">
        <v>156</v>
      </c>
      <c r="G274" s="1064" t="s">
        <v>2017</v>
      </c>
      <c r="H274" s="70" t="s">
        <v>2018</v>
      </c>
      <c r="I274" s="148"/>
      <c r="J274" s="71">
        <v>17.201465116694123</v>
      </c>
      <c r="K274" s="71">
        <v>8.5060755719441836</v>
      </c>
      <c r="L274" s="71">
        <v>2.5665156503291739</v>
      </c>
      <c r="M274" s="71">
        <v>169.88687664430594</v>
      </c>
      <c r="N274" s="71">
        <v>245.4887491027618</v>
      </c>
      <c r="O274" s="71">
        <v>86.126134801690981</v>
      </c>
      <c r="P274" s="71">
        <v>38.256625606177522</v>
      </c>
      <c r="Q274" s="71">
        <v>13.7328129282765</v>
      </c>
      <c r="R274" s="71">
        <v>0</v>
      </c>
      <c r="S274" s="71">
        <v>12.885170879657174</v>
      </c>
      <c r="T274" s="72"/>
      <c r="U274" s="71">
        <v>2926578</v>
      </c>
      <c r="V274" s="71">
        <v>3866</v>
      </c>
      <c r="W274" s="71">
        <v>25</v>
      </c>
      <c r="X274" s="71">
        <v>46249</v>
      </c>
      <c r="Y274" s="71">
        <v>95878</v>
      </c>
      <c r="Z274" s="71">
        <v>51494</v>
      </c>
      <c r="AA274" s="71">
        <v>7924</v>
      </c>
      <c r="AB274" s="71">
        <v>201058</v>
      </c>
      <c r="AC274" s="71">
        <v>0</v>
      </c>
      <c r="AD274" s="71">
        <v>12.885170879657171</v>
      </c>
      <c r="AE274" s="72"/>
      <c r="AF274" s="71">
        <v>25434253.891331621</v>
      </c>
      <c r="AG274" s="71">
        <v>6879001.7834031507</v>
      </c>
      <c r="AH274" s="71">
        <v>540924.44186523661</v>
      </c>
      <c r="AI274" s="71">
        <v>273830586.37789649</v>
      </c>
      <c r="AJ274" s="71">
        <v>364066594.79653698</v>
      </c>
      <c r="AK274" s="71">
        <v>0</v>
      </c>
      <c r="AL274" s="71">
        <v>0</v>
      </c>
      <c r="AM274" s="71">
        <v>27618710.596427418</v>
      </c>
      <c r="AN274" s="71">
        <v>0</v>
      </c>
      <c r="AO274" s="71">
        <v>0</v>
      </c>
      <c r="AP274" s="71">
        <v>698370071.88746095</v>
      </c>
      <c r="AQ274" s="72"/>
      <c r="AR274" s="71">
        <v>1486</v>
      </c>
      <c r="AS274" s="71">
        <v>81</v>
      </c>
      <c r="AT274" s="71">
        <v>0</v>
      </c>
      <c r="AU274" s="71">
        <v>0</v>
      </c>
      <c r="AV274" s="71">
        <v>0</v>
      </c>
      <c r="AW274" s="71">
        <v>0</v>
      </c>
      <c r="AX274" s="71"/>
      <c r="AY274" s="72"/>
      <c r="AZ274" s="71">
        <v>5394.5</v>
      </c>
      <c r="BA274" s="71">
        <v>1434.1</v>
      </c>
      <c r="BB274" s="71">
        <v>0</v>
      </c>
      <c r="BC274" s="71">
        <v>0</v>
      </c>
      <c r="BD274" s="71">
        <v>0</v>
      </c>
      <c r="BE274" s="71">
        <v>0</v>
      </c>
      <c r="BF274" s="71"/>
      <c r="BG274" s="72"/>
      <c r="BH274" s="71">
        <v>0</v>
      </c>
      <c r="BI274" s="71">
        <v>0</v>
      </c>
      <c r="BJ274" s="71">
        <v>10.981999999999999</v>
      </c>
      <c r="BK274" s="71">
        <v>0</v>
      </c>
      <c r="BL274" s="71">
        <v>30.383999999999997</v>
      </c>
      <c r="BM274" s="71">
        <v>0</v>
      </c>
      <c r="BN274" s="72"/>
      <c r="BO274" s="71">
        <v>0</v>
      </c>
      <c r="BP274" s="71">
        <v>0</v>
      </c>
      <c r="BQ274" s="71">
        <v>2</v>
      </c>
      <c r="BR274" s="71">
        <v>0</v>
      </c>
      <c r="BS274" s="71">
        <v>4</v>
      </c>
      <c r="BT274" s="71">
        <v>0</v>
      </c>
      <c r="BU274"/>
      <c r="BV274" s="70">
        <v>41.366</v>
      </c>
      <c r="BW274" s="70">
        <v>0</v>
      </c>
      <c r="BX274" s="70">
        <v>0</v>
      </c>
      <c r="BY274" s="70">
        <v>0</v>
      </c>
      <c r="BZ274" s="70">
        <v>0</v>
      </c>
      <c r="CA274" s="70">
        <v>0</v>
      </c>
      <c r="CB274" s="70">
        <v>0</v>
      </c>
      <c r="CC274" s="70">
        <v>0</v>
      </c>
      <c r="CD274" s="70">
        <v>0</v>
      </c>
    </row>
    <row r="275" spans="1:82">
      <c r="A275" s="70" t="s">
        <v>2032</v>
      </c>
      <c r="B275" s="70">
        <v>236</v>
      </c>
      <c r="C275" s="70">
        <v>15</v>
      </c>
      <c r="D275" s="70">
        <v>14</v>
      </c>
      <c r="E275" s="70">
        <v>2018</v>
      </c>
      <c r="F275" s="70" t="s">
        <v>183</v>
      </c>
      <c r="G275" s="70" t="s">
        <v>2017</v>
      </c>
      <c r="H275" s="70" t="s">
        <v>2018</v>
      </c>
      <c r="I275" s="148"/>
      <c r="J275" s="71">
        <v>17.844858476769016</v>
      </c>
      <c r="K275" s="71">
        <v>7.9967512583110612</v>
      </c>
      <c r="L275" s="71">
        <v>2.3984859715820805</v>
      </c>
      <c r="M275" s="71">
        <v>168.59149191004349</v>
      </c>
      <c r="N275" s="71">
        <v>237.14315794129712</v>
      </c>
      <c r="O275" s="71">
        <v>84.380005062421503</v>
      </c>
      <c r="P275" s="71">
        <v>38.678830782711259</v>
      </c>
      <c r="Q275" s="71">
        <v>12.8547104836718</v>
      </c>
      <c r="R275" s="71">
        <v>0</v>
      </c>
      <c r="S275" s="71">
        <v>14.207117472224738</v>
      </c>
      <c r="T275" s="72"/>
      <c r="U275" s="71">
        <v>3067352</v>
      </c>
      <c r="V275" s="71">
        <v>3866</v>
      </c>
      <c r="W275" s="71">
        <v>25</v>
      </c>
      <c r="X275" s="71">
        <v>46249</v>
      </c>
      <c r="Y275" s="71">
        <v>97350</v>
      </c>
      <c r="Z275" s="71">
        <v>51416</v>
      </c>
      <c r="AA275" s="71">
        <v>8092</v>
      </c>
      <c r="AB275" s="71">
        <v>202817</v>
      </c>
      <c r="AC275" s="71">
        <v>0</v>
      </c>
      <c r="AD275" s="71">
        <v>14.20711747222474</v>
      </c>
      <c r="AE275" s="72"/>
      <c r="AF275" s="71">
        <v>25928175.186268881</v>
      </c>
      <c r="AG275" s="71">
        <v>6101180.0082121594</v>
      </c>
      <c r="AH275" s="71">
        <v>515239.84246635227</v>
      </c>
      <c r="AI275" s="71">
        <v>262221883.86686179</v>
      </c>
      <c r="AJ275" s="71">
        <v>344888788.27675098</v>
      </c>
      <c r="AK275" s="71">
        <v>0</v>
      </c>
      <c r="AL275" s="71">
        <v>0</v>
      </c>
      <c r="AM275" s="71">
        <v>27917985.32120448</v>
      </c>
      <c r="AN275" s="71">
        <v>0</v>
      </c>
      <c r="AO275" s="71">
        <v>0</v>
      </c>
      <c r="AP275" s="71">
        <v>667573252.50176454</v>
      </c>
      <c r="AQ275" s="72"/>
      <c r="AR275" s="71">
        <v>1580</v>
      </c>
      <c r="AS275" s="71">
        <v>94</v>
      </c>
      <c r="AT275" s="71">
        <v>0</v>
      </c>
      <c r="AU275" s="71">
        <v>0</v>
      </c>
      <c r="AV275" s="71">
        <v>0</v>
      </c>
      <c r="AW275" s="71">
        <v>0</v>
      </c>
      <c r="AX275" s="71"/>
      <c r="AY275" s="72"/>
      <c r="AZ275" s="71">
        <v>5779.4000000000015</v>
      </c>
      <c r="BA275" s="71">
        <v>1593.7</v>
      </c>
      <c r="BB275" s="71">
        <v>0</v>
      </c>
      <c r="BC275" s="71">
        <v>0</v>
      </c>
      <c r="BD275" s="71">
        <v>0</v>
      </c>
      <c r="BE275" s="71">
        <v>0</v>
      </c>
      <c r="BF275" s="71"/>
      <c r="BG275" s="72"/>
      <c r="BH275" s="71">
        <v>0</v>
      </c>
      <c r="BI275" s="71">
        <v>0</v>
      </c>
      <c r="BJ275" s="71">
        <v>10.48</v>
      </c>
      <c r="BK275" s="71">
        <v>0</v>
      </c>
      <c r="BL275" s="71">
        <v>38.406999999999996</v>
      </c>
      <c r="BM275" s="71">
        <v>0</v>
      </c>
      <c r="BN275" s="72"/>
      <c r="BO275" s="71">
        <v>0</v>
      </c>
      <c r="BP275" s="71">
        <v>0</v>
      </c>
      <c r="BQ275" s="71">
        <v>2</v>
      </c>
      <c r="BR275" s="71">
        <v>0</v>
      </c>
      <c r="BS275" s="71">
        <v>4</v>
      </c>
      <c r="BT275" s="71">
        <v>0</v>
      </c>
      <c r="BU275"/>
      <c r="BV275" s="70">
        <v>48.887</v>
      </c>
      <c r="BW275" s="70">
        <v>0</v>
      </c>
      <c r="BX275" s="70">
        <v>0</v>
      </c>
      <c r="BY275" s="70">
        <v>0</v>
      </c>
      <c r="BZ275" s="70">
        <v>0</v>
      </c>
      <c r="CA275" s="70">
        <v>0</v>
      </c>
      <c r="CB275" s="70">
        <v>0</v>
      </c>
      <c r="CC275" s="70">
        <v>0</v>
      </c>
      <c r="CD275" s="70">
        <v>0</v>
      </c>
    </row>
    <row r="276" spans="1:82">
      <c r="A276" s="70" t="s">
        <v>2033</v>
      </c>
      <c r="B276" s="70">
        <v>237</v>
      </c>
      <c r="C276" s="70">
        <v>16</v>
      </c>
      <c r="D276" s="70">
        <v>14</v>
      </c>
      <c r="E276" s="70">
        <v>2019</v>
      </c>
      <c r="F276" s="70" t="s">
        <v>158</v>
      </c>
      <c r="G276" s="70" t="s">
        <v>2017</v>
      </c>
      <c r="H276" s="70" t="s">
        <v>2018</v>
      </c>
      <c r="I276" s="148"/>
      <c r="J276" s="71">
        <v>17.091044278538561</v>
      </c>
      <c r="K276" s="71">
        <v>7.2415495120610469</v>
      </c>
      <c r="L276" s="71">
        <v>2.4319149203913581</v>
      </c>
      <c r="M276" s="71">
        <v>163.11978372773612</v>
      </c>
      <c r="N276" s="71">
        <v>226.46760520828252</v>
      </c>
      <c r="O276" s="71">
        <v>82.222827291821915</v>
      </c>
      <c r="P276" s="71">
        <v>38.638228554723518</v>
      </c>
      <c r="Q276" s="71">
        <v>12.6583087839577</v>
      </c>
      <c r="R276" s="71">
        <v>0</v>
      </c>
      <c r="S276" s="71">
        <v>18.655138864014592</v>
      </c>
      <c r="T276" s="72"/>
      <c r="U276" s="71">
        <v>3071847</v>
      </c>
      <c r="V276" s="71">
        <v>3866</v>
      </c>
      <c r="W276" s="71">
        <v>25</v>
      </c>
      <c r="X276" s="71">
        <v>46249</v>
      </c>
      <c r="Y276" s="71">
        <v>99258</v>
      </c>
      <c r="Z276" s="71">
        <v>51477</v>
      </c>
      <c r="AA276" s="71">
        <v>8023</v>
      </c>
      <c r="AB276" s="71">
        <v>205125</v>
      </c>
      <c r="AC276" s="71">
        <v>0</v>
      </c>
      <c r="AD276" s="71">
        <v>18.655138864014589</v>
      </c>
      <c r="AE276" s="72"/>
      <c r="AF276" s="71">
        <v>26124665.254797392</v>
      </c>
      <c r="AG276" s="71">
        <v>5884787.3209999539</v>
      </c>
      <c r="AH276" s="71">
        <v>547687.38173306664</v>
      </c>
      <c r="AI276" s="71">
        <v>264758709.58800119</v>
      </c>
      <c r="AJ276" s="71">
        <v>341638632.50981361</v>
      </c>
      <c r="AK276" s="71">
        <v>0</v>
      </c>
      <c r="AL276" s="71">
        <v>0</v>
      </c>
      <c r="AM276" s="71">
        <v>27936480.819826748</v>
      </c>
      <c r="AN276" s="71">
        <v>0</v>
      </c>
      <c r="AO276" s="71">
        <v>0</v>
      </c>
      <c r="AP276" s="71">
        <v>666890962.87517202</v>
      </c>
      <c r="AQ276" s="72"/>
      <c r="AR276" s="71">
        <v>1669</v>
      </c>
      <c r="AS276" s="71">
        <v>96</v>
      </c>
      <c r="AT276" s="71">
        <v>0</v>
      </c>
      <c r="AU276" s="71">
        <v>0</v>
      </c>
      <c r="AV276" s="71">
        <v>0</v>
      </c>
      <c r="AW276" s="71">
        <v>0</v>
      </c>
      <c r="AX276" s="71"/>
      <c r="AY276" s="72"/>
      <c r="AZ276" s="71">
        <v>6135.8</v>
      </c>
      <c r="BA276" s="71">
        <v>1641.6</v>
      </c>
      <c r="BB276" s="71">
        <v>0</v>
      </c>
      <c r="BC276" s="71">
        <v>0</v>
      </c>
      <c r="BD276" s="71">
        <v>0</v>
      </c>
      <c r="BE276" s="71">
        <v>0</v>
      </c>
      <c r="BF276" s="71"/>
      <c r="BG276" s="72"/>
      <c r="BH276" s="71">
        <v>0</v>
      </c>
      <c r="BI276" s="71">
        <v>0</v>
      </c>
      <c r="BJ276" s="71">
        <v>10.35</v>
      </c>
      <c r="BK276" s="71">
        <v>0</v>
      </c>
      <c r="BL276" s="71">
        <v>41.194000000000003</v>
      </c>
      <c r="BM276" s="71">
        <v>0</v>
      </c>
      <c r="BN276" s="72"/>
      <c r="BO276" s="71">
        <v>0</v>
      </c>
      <c r="BP276" s="71">
        <v>0</v>
      </c>
      <c r="BQ276" s="71">
        <v>2</v>
      </c>
      <c r="BR276" s="71">
        <v>0</v>
      </c>
      <c r="BS276" s="71">
        <v>4</v>
      </c>
      <c r="BT276" s="71">
        <v>0</v>
      </c>
      <c r="BU276"/>
      <c r="BV276" s="70">
        <v>51.543999999999997</v>
      </c>
      <c r="BW276" s="70">
        <v>0</v>
      </c>
      <c r="BX276" s="70">
        <v>0</v>
      </c>
      <c r="BY276" s="70">
        <v>0</v>
      </c>
      <c r="BZ276" s="70">
        <v>0</v>
      </c>
      <c r="CA276" s="70">
        <v>0</v>
      </c>
      <c r="CB276" s="70">
        <v>0</v>
      </c>
      <c r="CC276" s="70">
        <v>0</v>
      </c>
      <c r="CD276" s="70">
        <v>0</v>
      </c>
    </row>
    <row r="277" spans="1:82">
      <c r="A277" s="70" t="s">
        <v>2034</v>
      </c>
      <c r="B277" s="70">
        <v>238</v>
      </c>
      <c r="C277" s="70">
        <v>17</v>
      </c>
      <c r="D277" s="70">
        <v>14</v>
      </c>
      <c r="E277" s="70">
        <v>2020</v>
      </c>
      <c r="F277" s="70" t="s">
        <v>159</v>
      </c>
      <c r="G277" s="70" t="s">
        <v>2017</v>
      </c>
      <c r="H277" s="70" t="s">
        <v>2018</v>
      </c>
      <c r="I277" s="148"/>
      <c r="J277" s="71">
        <v>13.664447469323839</v>
      </c>
      <c r="K277" s="71">
        <v>6.5269421697679082</v>
      </c>
      <c r="L277" s="71">
        <v>1.5055082980269852</v>
      </c>
      <c r="M277" s="71">
        <v>143.92347449735584</v>
      </c>
      <c r="N277" s="71">
        <v>229.80775561756442</v>
      </c>
      <c r="O277" s="71">
        <v>72.00383568995808</v>
      </c>
      <c r="P277" s="71">
        <v>36.56937461225499</v>
      </c>
      <c r="Q277" s="71">
        <v>12.148680174177199</v>
      </c>
      <c r="R277" s="71">
        <v>0</v>
      </c>
      <c r="S277" s="71">
        <v>19.12281244814929</v>
      </c>
      <c r="T277" s="72"/>
      <c r="U277" s="71">
        <v>2697378</v>
      </c>
      <c r="V277" s="71">
        <v>3454</v>
      </c>
      <c r="W277" s="71">
        <v>19</v>
      </c>
      <c r="X277" s="71">
        <v>46757</v>
      </c>
      <c r="Y277" s="71">
        <v>100220</v>
      </c>
      <c r="Z277" s="71">
        <v>51452</v>
      </c>
      <c r="AA277" s="71">
        <v>8071</v>
      </c>
      <c r="AB277" s="71">
        <v>206047</v>
      </c>
      <c r="AC277" s="71">
        <v>0</v>
      </c>
      <c r="AD277" s="71">
        <v>19.12281244814929</v>
      </c>
      <c r="AE277" s="72"/>
      <c r="AF277" s="71">
        <v>21489733.981476299</v>
      </c>
      <c r="AG277" s="71">
        <v>4993536.1611404624</v>
      </c>
      <c r="AH277" s="71">
        <v>352182.50424875546</v>
      </c>
      <c r="AI277" s="71">
        <v>237226146.10008267</v>
      </c>
      <c r="AJ277" s="71">
        <v>355821302.68417472</v>
      </c>
      <c r="AK277" s="71"/>
      <c r="AL277" s="71"/>
      <c r="AM277" s="71">
        <v>26891422.729916573</v>
      </c>
      <c r="AN277" s="71"/>
      <c r="AO277" s="71"/>
      <c r="AP277" s="71">
        <v>646774324.16103947</v>
      </c>
      <c r="AQ277" s="72"/>
      <c r="AR277" s="71">
        <v>1788</v>
      </c>
      <c r="AS277" s="71">
        <v>96</v>
      </c>
      <c r="AT277" s="71">
        <v>0</v>
      </c>
      <c r="AU277" s="71">
        <v>0</v>
      </c>
      <c r="AV277" s="71">
        <v>0</v>
      </c>
      <c r="AW277" s="71">
        <v>0</v>
      </c>
      <c r="AX277" s="71"/>
      <c r="AY277" s="72"/>
      <c r="AZ277" s="71">
        <v>6621.9000000000005</v>
      </c>
      <c r="BA277" s="71">
        <v>1641.6</v>
      </c>
      <c r="BB277" s="71">
        <v>0</v>
      </c>
      <c r="BC277" s="71">
        <v>0</v>
      </c>
      <c r="BD277" s="71">
        <v>0</v>
      </c>
      <c r="BE277" s="71">
        <v>0</v>
      </c>
      <c r="BF277" s="71"/>
      <c r="BG277" s="72"/>
      <c r="BH277" s="71">
        <v>0</v>
      </c>
      <c r="BI277" s="71">
        <v>0</v>
      </c>
      <c r="BJ277" s="71">
        <v>7.6840000000000002</v>
      </c>
      <c r="BK277" s="71">
        <v>0</v>
      </c>
      <c r="BL277" s="71">
        <v>45.153999999999996</v>
      </c>
      <c r="BM277" s="71">
        <v>0</v>
      </c>
      <c r="BN277" s="72"/>
      <c r="BO277" s="71">
        <v>0</v>
      </c>
      <c r="BP277" s="71">
        <v>0</v>
      </c>
      <c r="BQ277" s="71">
        <v>2</v>
      </c>
      <c r="BR277" s="71">
        <v>0</v>
      </c>
      <c r="BS277" s="71">
        <v>4</v>
      </c>
      <c r="BT277" s="71">
        <v>0</v>
      </c>
      <c r="BU277"/>
      <c r="BV277" s="70">
        <v>52.838000000000001</v>
      </c>
      <c r="BW277" s="70">
        <v>0</v>
      </c>
      <c r="BX277" s="70">
        <v>0</v>
      </c>
      <c r="BY277" s="70">
        <v>0</v>
      </c>
      <c r="BZ277" s="70">
        <v>0</v>
      </c>
      <c r="CA277" s="70">
        <v>0</v>
      </c>
      <c r="CB277" s="70">
        <v>0</v>
      </c>
      <c r="CC277" s="70">
        <v>0</v>
      </c>
      <c r="CD277" s="70">
        <v>0</v>
      </c>
    </row>
    <row r="278" spans="1:82">
      <c r="A278" s="70" t="s">
        <v>2035</v>
      </c>
      <c r="B278" s="70">
        <v>238</v>
      </c>
      <c r="C278" s="70">
        <v>18</v>
      </c>
      <c r="D278" s="70">
        <v>14</v>
      </c>
      <c r="E278" s="70">
        <v>2021</v>
      </c>
      <c r="F278" s="70" t="s">
        <v>160</v>
      </c>
      <c r="G278" s="70" t="s">
        <v>2017</v>
      </c>
      <c r="H278" s="70" t="s">
        <v>2018</v>
      </c>
      <c r="I278" s="148"/>
      <c r="J278" s="71">
        <v>17.705193274464399</v>
      </c>
      <c r="K278" s="71">
        <v>7.4756078878756407</v>
      </c>
      <c r="L278" s="71">
        <v>1.6182128232744599</v>
      </c>
      <c r="M278" s="71">
        <v>157.41947188757683</v>
      </c>
      <c r="N278" s="71">
        <v>232.04701975201314</v>
      </c>
      <c r="O278" s="71">
        <v>70.138196108314858</v>
      </c>
      <c r="P278" s="71">
        <v>37.098533454597522</v>
      </c>
      <c r="Q278" s="71">
        <v>12.016358637929301</v>
      </c>
      <c r="R278" s="71">
        <v>0</v>
      </c>
      <c r="S278" s="71">
        <v>16.233670298153299</v>
      </c>
      <c r="T278" s="72"/>
      <c r="U278" s="71">
        <v>3447905</v>
      </c>
      <c r="V278" s="71">
        <v>3454</v>
      </c>
      <c r="W278" s="71">
        <v>19</v>
      </c>
      <c r="X278" s="71">
        <v>46757</v>
      </c>
      <c r="Y278" s="71">
        <v>100394</v>
      </c>
      <c r="Z278" s="71">
        <v>51605</v>
      </c>
      <c r="AA278" s="71">
        <v>7984</v>
      </c>
      <c r="AB278" s="71">
        <v>205805</v>
      </c>
      <c r="AC278" s="71">
        <v>0</v>
      </c>
      <c r="AD278" s="71">
        <v>16.233670298153299</v>
      </c>
      <c r="AE278" s="72"/>
      <c r="AF278" s="71">
        <v>27390787.88275221</v>
      </c>
      <c r="AG278" s="71">
        <v>5731525.6187050035</v>
      </c>
      <c r="AH278" s="71">
        <v>360180.32855652587</v>
      </c>
      <c r="AI278" s="71">
        <v>256464053.54928324</v>
      </c>
      <c r="AJ278" s="71">
        <v>343539805.60528731</v>
      </c>
      <c r="AK278" s="71">
        <v>0</v>
      </c>
      <c r="AL278" s="71">
        <v>0</v>
      </c>
      <c r="AM278" s="71">
        <v>27014764.43028488</v>
      </c>
      <c r="AN278" s="71">
        <v>0</v>
      </c>
      <c r="AO278" s="71">
        <v>0</v>
      </c>
      <c r="AP278" s="71">
        <v>660501117.41486919</v>
      </c>
      <c r="AQ278" s="72"/>
      <c r="AR278" s="71">
        <v>1920</v>
      </c>
      <c r="AS278" s="71">
        <v>96</v>
      </c>
      <c r="AT278" s="71">
        <v>0</v>
      </c>
      <c r="AU278" s="71">
        <v>0</v>
      </c>
      <c r="AV278" s="71">
        <v>0</v>
      </c>
      <c r="AW278" s="71">
        <v>0</v>
      </c>
      <c r="AX278" s="71"/>
      <c r="AY278" s="72"/>
      <c r="AZ278" s="71">
        <v>7193.399999999996</v>
      </c>
      <c r="BA278" s="71">
        <v>1641.6</v>
      </c>
      <c r="BB278" s="71">
        <v>0</v>
      </c>
      <c r="BC278" s="71">
        <v>0</v>
      </c>
      <c r="BD278" s="71">
        <v>0</v>
      </c>
      <c r="BE278" s="71">
        <v>0</v>
      </c>
      <c r="BF278" s="71"/>
      <c r="BG278" s="72"/>
      <c r="BH278" s="71">
        <v>0</v>
      </c>
      <c r="BI278" s="71">
        <v>0</v>
      </c>
      <c r="BJ278" s="71">
        <v>10.134</v>
      </c>
      <c r="BK278" s="71">
        <v>0</v>
      </c>
      <c r="BL278" s="71">
        <v>54.147999999999996</v>
      </c>
      <c r="BM278" s="71">
        <v>0</v>
      </c>
      <c r="BN278" s="72"/>
      <c r="BO278" s="71">
        <v>0</v>
      </c>
      <c r="BP278" s="71">
        <v>0</v>
      </c>
      <c r="BQ278" s="71">
        <v>2</v>
      </c>
      <c r="BR278" s="71">
        <v>0</v>
      </c>
      <c r="BS278" s="71">
        <v>4</v>
      </c>
      <c r="BT278" s="71">
        <v>0</v>
      </c>
      <c r="BU278"/>
      <c r="BV278" s="70">
        <v>64.281999999999996</v>
      </c>
      <c r="BW278" s="70">
        <v>0</v>
      </c>
      <c r="BX278" s="70">
        <v>0</v>
      </c>
      <c r="BY278" s="70">
        <v>0</v>
      </c>
      <c r="BZ278" s="70">
        <v>0</v>
      </c>
      <c r="CA278" s="70">
        <v>0</v>
      </c>
      <c r="CB278" s="70">
        <v>0</v>
      </c>
      <c r="CC278" s="70">
        <v>0</v>
      </c>
      <c r="CD278" s="70">
        <v>0</v>
      </c>
    </row>
    <row r="279" spans="1:82">
      <c r="A279" s="70" t="s">
        <v>2036</v>
      </c>
      <c r="B279" s="70">
        <v>238</v>
      </c>
      <c r="C279" s="70">
        <v>19</v>
      </c>
      <c r="D279" s="70">
        <v>14</v>
      </c>
      <c r="E279" s="70">
        <v>2022</v>
      </c>
      <c r="F279" s="70" t="s">
        <v>161</v>
      </c>
      <c r="G279" s="70" t="s">
        <v>2017</v>
      </c>
      <c r="H279" s="70" t="s">
        <v>2018</v>
      </c>
      <c r="I279" s="148"/>
      <c r="J279" s="71">
        <v>13.453424406155952</v>
      </c>
      <c r="K279" s="71">
        <v>7.0562540564364697</v>
      </c>
      <c r="L279" s="71">
        <v>1.4185319802484877</v>
      </c>
      <c r="M279" s="71">
        <v>154.97092829314673</v>
      </c>
      <c r="N279" s="71">
        <v>237.85351002986141</v>
      </c>
      <c r="O279" s="71">
        <v>74.173203199008981</v>
      </c>
      <c r="P279" s="71">
        <v>36.546056583414888</v>
      </c>
      <c r="Q279" s="71">
        <v>12.11988769598848</v>
      </c>
      <c r="R279" s="71">
        <v>0</v>
      </c>
      <c r="S279" s="71">
        <v>16.141677317040489</v>
      </c>
      <c r="T279" s="72"/>
      <c r="U279" s="71">
        <v>3149991</v>
      </c>
      <c r="V279" s="71">
        <v>3454</v>
      </c>
      <c r="W279" s="71">
        <v>19</v>
      </c>
      <c r="X279" s="71">
        <v>46757</v>
      </c>
      <c r="Y279" s="71">
        <v>101119</v>
      </c>
      <c r="Z279" s="71">
        <v>51851</v>
      </c>
      <c r="AA279" s="71">
        <v>7985</v>
      </c>
      <c r="AB279" s="71">
        <v>205876</v>
      </c>
      <c r="AC279" s="71">
        <v>0</v>
      </c>
      <c r="AD279" s="71">
        <v>16.141677317040489</v>
      </c>
      <c r="AE279" s="72"/>
      <c r="AF279" s="71">
        <v>20335869.266770042</v>
      </c>
      <c r="AG279" s="71">
        <v>5791873.4636667818</v>
      </c>
      <c r="AH279" s="71">
        <v>358950.16443121072</v>
      </c>
      <c r="AI279" s="71">
        <v>249476792.57768014</v>
      </c>
      <c r="AJ279" s="71">
        <v>369450235.39702243</v>
      </c>
      <c r="AK279" s="71">
        <v>0</v>
      </c>
      <c r="AL279" s="71">
        <v>0</v>
      </c>
      <c r="AM279" s="71">
        <v>26584210.863359325</v>
      </c>
      <c r="AN279" s="71">
        <v>0</v>
      </c>
      <c r="AO279" s="71">
        <v>0</v>
      </c>
      <c r="AP279" s="71">
        <v>671997931.73292994</v>
      </c>
      <c r="AQ279" s="72"/>
      <c r="AR279" s="71">
        <v>2118</v>
      </c>
      <c r="AS279" s="71">
        <v>96</v>
      </c>
      <c r="AT279" s="71">
        <v>0</v>
      </c>
      <c r="AU279" s="71">
        <v>0</v>
      </c>
      <c r="AV279" s="71">
        <v>0</v>
      </c>
      <c r="AW279" s="71">
        <v>0</v>
      </c>
      <c r="AX279" s="71"/>
      <c r="AY279" s="72"/>
      <c r="AZ279" s="71">
        <v>7965.2999999999884</v>
      </c>
      <c r="BA279" s="71">
        <v>1641.6000000000001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2037</v>
      </c>
      <c r="B280" s="70">
        <v>238</v>
      </c>
      <c r="C280" s="70">
        <v>20</v>
      </c>
      <c r="D280" s="70">
        <v>14</v>
      </c>
      <c r="E280" s="70">
        <v>2023</v>
      </c>
      <c r="F280" s="70" t="s">
        <v>1539</v>
      </c>
      <c r="G280" s="70" t="s">
        <v>2017</v>
      </c>
      <c r="H280" s="70" t="s">
        <v>2018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2378</v>
      </c>
      <c r="AS280" s="71">
        <v>96</v>
      </c>
      <c r="AT280" s="71">
        <v>0</v>
      </c>
      <c r="AU280" s="71">
        <v>0</v>
      </c>
      <c r="AV280" s="71">
        <v>0</v>
      </c>
      <c r="AW280" s="71">
        <v>0</v>
      </c>
      <c r="AX280" s="71"/>
      <c r="AY280" s="72"/>
      <c r="AZ280" s="71">
        <v>9091.8999999999778</v>
      </c>
      <c r="BA280" s="71">
        <v>1641.6000000000001</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2038</v>
      </c>
      <c r="B281" s="70">
        <v>238</v>
      </c>
      <c r="C281" s="70">
        <v>21</v>
      </c>
      <c r="D281" s="70">
        <v>14</v>
      </c>
      <c r="E281" s="70">
        <v>2024</v>
      </c>
      <c r="F281" s="70" t="s">
        <v>1554</v>
      </c>
      <c r="G281" s="70" t="s">
        <v>2017</v>
      </c>
      <c r="H281" s="70" t="s">
        <v>2018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2039</v>
      </c>
      <c r="B282" s="70">
        <v>273</v>
      </c>
      <c r="C282" s="70">
        <v>1</v>
      </c>
      <c r="D282" s="70">
        <v>17</v>
      </c>
      <c r="E282" s="70">
        <v>1990</v>
      </c>
      <c r="F282" s="70" t="s">
        <v>787</v>
      </c>
      <c r="G282" s="70" t="s">
        <v>2040</v>
      </c>
      <c r="H282" s="70" t="s">
        <v>2041</v>
      </c>
      <c r="I282" s="148"/>
      <c r="J282" s="71">
        <v>1289.299324961506</v>
      </c>
      <c r="K282" s="71">
        <v>9.6543901177351046</v>
      </c>
      <c r="L282" s="71">
        <v>8.2718841592666799</v>
      </c>
      <c r="M282" s="71">
        <v>94.038441918723834</v>
      </c>
      <c r="N282" s="71">
        <v>108.0121855730565</v>
      </c>
      <c r="O282" s="71">
        <v>103.4081954078527</v>
      </c>
      <c r="P282" s="71">
        <v>67.208626139824901</v>
      </c>
      <c r="Q282" s="71">
        <v>9.1530817165013403</v>
      </c>
      <c r="R282" s="71">
        <v>0</v>
      </c>
      <c r="S282" s="71">
        <v>9.7697218455226391</v>
      </c>
      <c r="T282" s="72"/>
      <c r="U282" s="71">
        <v>31185738</v>
      </c>
      <c r="V282" s="71">
        <v>3280</v>
      </c>
      <c r="W282" s="71">
        <v>80</v>
      </c>
      <c r="X282" s="71">
        <v>31680</v>
      </c>
      <c r="Y282" s="71">
        <v>48612</v>
      </c>
      <c r="Z282" s="71">
        <v>42533</v>
      </c>
      <c r="AA282" s="71">
        <v>16319</v>
      </c>
      <c r="AB282" s="71">
        <v>148615</v>
      </c>
      <c r="AC282" s="71">
        <v>0</v>
      </c>
      <c r="AD282" s="71">
        <v>9.7697218455226391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2042</v>
      </c>
      <c r="B283" s="70">
        <v>274</v>
      </c>
      <c r="C283" s="70">
        <v>2</v>
      </c>
      <c r="D283" s="70">
        <v>17</v>
      </c>
      <c r="E283" s="70">
        <v>2005</v>
      </c>
      <c r="F283" s="70" t="s">
        <v>789</v>
      </c>
      <c r="G283" s="70" t="s">
        <v>2040</v>
      </c>
      <c r="H283" s="70" t="s">
        <v>2041</v>
      </c>
      <c r="I283" s="148"/>
      <c r="J283" s="71">
        <v>857.42960897211105</v>
      </c>
      <c r="K283" s="71">
        <v>7.3887048216478828</v>
      </c>
      <c r="L283" s="71">
        <v>7.8791733425609713</v>
      </c>
      <c r="M283" s="71">
        <v>202.03802993970501</v>
      </c>
      <c r="N283" s="71">
        <v>190.7016952915109</v>
      </c>
      <c r="O283" s="71">
        <v>150.68091372359831</v>
      </c>
      <c r="P283" s="71">
        <v>68.138390533863699</v>
      </c>
      <c r="Q283" s="71">
        <v>10.6781021168275</v>
      </c>
      <c r="R283" s="71">
        <v>0</v>
      </c>
      <c r="S283" s="71">
        <v>34.323962264000002</v>
      </c>
      <c r="T283" s="72"/>
      <c r="U283" s="71">
        <v>21765715</v>
      </c>
      <c r="V283" s="71">
        <v>3123</v>
      </c>
      <c r="W283" s="71">
        <v>84</v>
      </c>
      <c r="X283" s="71">
        <v>37818</v>
      </c>
      <c r="Y283" s="71">
        <v>72632</v>
      </c>
      <c r="Z283" s="71">
        <v>71719</v>
      </c>
      <c r="AA283" s="71">
        <v>13550</v>
      </c>
      <c r="AB283" s="71">
        <v>181248</v>
      </c>
      <c r="AC283" s="71">
        <v>0</v>
      </c>
      <c r="AD283" s="71">
        <v>34.323962264000002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2043</v>
      </c>
      <c r="B284" s="70">
        <v>275</v>
      </c>
      <c r="C284" s="70">
        <v>3</v>
      </c>
      <c r="D284" s="70">
        <v>17</v>
      </c>
      <c r="E284" s="70">
        <v>2006</v>
      </c>
      <c r="F284" s="70" t="s">
        <v>790</v>
      </c>
      <c r="G284" s="70" t="s">
        <v>2040</v>
      </c>
      <c r="H284" s="70" t="s">
        <v>2041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2044</v>
      </c>
      <c r="B285" s="70">
        <v>276</v>
      </c>
      <c r="C285" s="70">
        <v>4</v>
      </c>
      <c r="D285" s="70">
        <v>17</v>
      </c>
      <c r="E285" s="70">
        <v>2007</v>
      </c>
      <c r="F285" s="70" t="s">
        <v>791</v>
      </c>
      <c r="G285" s="70" t="s">
        <v>2040</v>
      </c>
      <c r="H285" s="70" t="s">
        <v>2041</v>
      </c>
      <c r="I285" s="148"/>
      <c r="J285" s="71">
        <v>779.02691178552743</v>
      </c>
      <c r="K285" s="71">
        <v>7.1998414902992209</v>
      </c>
      <c r="L285" s="71">
        <v>4.1559394221830974</v>
      </c>
      <c r="M285" s="71">
        <v>194.82767370034051</v>
      </c>
      <c r="N285" s="71">
        <v>237.17830005440169</v>
      </c>
      <c r="O285" s="71">
        <v>147.88659980266399</v>
      </c>
      <c r="P285" s="71">
        <v>68.039024792006842</v>
      </c>
      <c r="Q285" s="71">
        <v>11.4957898502684</v>
      </c>
      <c r="R285" s="71">
        <v>0</v>
      </c>
      <c r="S285" s="71">
        <v>31.020026728720001</v>
      </c>
      <c r="T285" s="72"/>
      <c r="U285" s="71">
        <v>22219118</v>
      </c>
      <c r="V285" s="71">
        <v>2968</v>
      </c>
      <c r="W285" s="71">
        <v>51</v>
      </c>
      <c r="X285" s="71">
        <v>43667</v>
      </c>
      <c r="Y285" s="71">
        <v>75707</v>
      </c>
      <c r="Z285" s="71">
        <v>73173</v>
      </c>
      <c r="AA285" s="71">
        <v>13324</v>
      </c>
      <c r="AB285" s="71">
        <v>184809</v>
      </c>
      <c r="AC285" s="71">
        <v>0</v>
      </c>
      <c r="AD285" s="71">
        <v>31.020026728720001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2045</v>
      </c>
      <c r="B286" s="70">
        <v>277</v>
      </c>
      <c r="C286" s="70">
        <v>5</v>
      </c>
      <c r="D286" s="70">
        <v>17</v>
      </c>
      <c r="E286" s="70">
        <v>2008</v>
      </c>
      <c r="F286" s="70" t="s">
        <v>792</v>
      </c>
      <c r="G286" s="70" t="s">
        <v>2040</v>
      </c>
      <c r="H286" s="70" t="s">
        <v>2041</v>
      </c>
      <c r="I286" s="148"/>
      <c r="J286" s="71">
        <v>692.75432168940858</v>
      </c>
      <c r="K286" s="71">
        <v>5.6658092941941796</v>
      </c>
      <c r="L286" s="71">
        <v>3.6467472841527568</v>
      </c>
      <c r="M286" s="71">
        <v>219.93830958224521</v>
      </c>
      <c r="N286" s="71">
        <v>229.65468893603659</v>
      </c>
      <c r="O286" s="71">
        <v>143.3347897231678</v>
      </c>
      <c r="P286" s="71">
        <v>65.349935172422363</v>
      </c>
      <c r="Q286" s="71">
        <v>11.459027920833799</v>
      </c>
      <c r="R286" s="71">
        <v>0</v>
      </c>
      <c r="S286" s="71">
        <v>21.418304333030001</v>
      </c>
      <c r="T286" s="72"/>
      <c r="U286" s="71">
        <v>22825396</v>
      </c>
      <c r="V286" s="71">
        <v>2968</v>
      </c>
      <c r="W286" s="71">
        <v>51</v>
      </c>
      <c r="X286" s="71">
        <v>43667</v>
      </c>
      <c r="Y286" s="71">
        <v>77336</v>
      </c>
      <c r="Z286" s="71">
        <v>73410</v>
      </c>
      <c r="AA286" s="71">
        <v>12812</v>
      </c>
      <c r="AB286" s="71">
        <v>187248</v>
      </c>
      <c r="AC286" s="71">
        <v>0</v>
      </c>
      <c r="AD286" s="71">
        <v>21.418304333030001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2046</v>
      </c>
      <c r="B287" s="70">
        <v>278</v>
      </c>
      <c r="C287" s="70">
        <v>6</v>
      </c>
      <c r="D287" s="70">
        <v>17</v>
      </c>
      <c r="E287" s="70">
        <v>2009</v>
      </c>
      <c r="F287" s="70" t="s">
        <v>176</v>
      </c>
      <c r="G287" s="70" t="s">
        <v>2040</v>
      </c>
      <c r="H287" s="70" t="s">
        <v>2041</v>
      </c>
      <c r="I287" s="148"/>
      <c r="J287" s="71">
        <v>722.14357157401355</v>
      </c>
      <c r="K287" s="71">
        <v>5.1208584018041572</v>
      </c>
      <c r="L287" s="71">
        <v>19.406435255015751</v>
      </c>
      <c r="M287" s="71">
        <v>209.54442495621171</v>
      </c>
      <c r="N287" s="71">
        <v>213.95720902571421</v>
      </c>
      <c r="O287" s="71">
        <v>146.27582066566919</v>
      </c>
      <c r="P287" s="71">
        <v>63.064623157264307</v>
      </c>
      <c r="Q287" s="71">
        <v>10.982114664573601</v>
      </c>
      <c r="R287" s="71">
        <v>0</v>
      </c>
      <c r="S287" s="71">
        <v>18.3645281061</v>
      </c>
      <c r="T287" s="72"/>
      <c r="U287" s="71">
        <v>20560561</v>
      </c>
      <c r="V287" s="71">
        <v>3448</v>
      </c>
      <c r="W287" s="71">
        <v>350</v>
      </c>
      <c r="X287" s="71">
        <v>47353</v>
      </c>
      <c r="Y287" s="71">
        <v>78195</v>
      </c>
      <c r="Z287" s="71">
        <v>73946</v>
      </c>
      <c r="AA287" s="71">
        <v>12693</v>
      </c>
      <c r="AB287" s="71">
        <v>188381</v>
      </c>
      <c r="AC287" s="71">
        <v>0</v>
      </c>
      <c r="AD287" s="71">
        <v>18.3645281061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146.607</v>
      </c>
      <c r="BK287" s="71">
        <v>0</v>
      </c>
      <c r="BL287" s="71">
        <v>27.37</v>
      </c>
      <c r="BM287" s="71">
        <v>0</v>
      </c>
      <c r="BN287" s="72"/>
      <c r="BO287" s="71">
        <v>0</v>
      </c>
      <c r="BP287" s="71">
        <v>0</v>
      </c>
      <c r="BQ287" s="71">
        <v>18</v>
      </c>
      <c r="BR287" s="71">
        <v>0</v>
      </c>
      <c r="BS287" s="71">
        <v>6</v>
      </c>
      <c r="BT287" s="71">
        <v>0</v>
      </c>
      <c r="BU287"/>
      <c r="BV287" s="70">
        <v>169.61</v>
      </c>
      <c r="BW287" s="70">
        <v>0</v>
      </c>
      <c r="BX287" s="70">
        <v>4.367</v>
      </c>
      <c r="BY287" s="70">
        <v>0</v>
      </c>
      <c r="BZ287" s="70">
        <v>0</v>
      </c>
      <c r="CA287" s="70">
        <v>0</v>
      </c>
      <c r="CB287" s="70">
        <v>0</v>
      </c>
      <c r="CC287" s="70">
        <v>0</v>
      </c>
      <c r="CD287" s="70">
        <v>0</v>
      </c>
    </row>
    <row r="288" spans="1:82">
      <c r="A288" s="70" t="s">
        <v>2047</v>
      </c>
      <c r="B288" s="70">
        <v>279</v>
      </c>
      <c r="C288" s="70">
        <v>7</v>
      </c>
      <c r="D288" s="70">
        <v>17</v>
      </c>
      <c r="E288" s="70">
        <v>2010</v>
      </c>
      <c r="F288" s="70" t="s">
        <v>177</v>
      </c>
      <c r="G288" s="70" t="s">
        <v>2040</v>
      </c>
      <c r="H288" s="70" t="s">
        <v>2041</v>
      </c>
      <c r="I288" s="148"/>
      <c r="J288" s="71">
        <v>753.56309713272879</v>
      </c>
      <c r="K288" s="71">
        <v>5.4574279674990116</v>
      </c>
      <c r="L288" s="71">
        <v>18.37317193172483</v>
      </c>
      <c r="M288" s="71">
        <v>209.1679181586475</v>
      </c>
      <c r="N288" s="71">
        <v>220.7283877545178</v>
      </c>
      <c r="O288" s="71">
        <v>146.34549896568339</v>
      </c>
      <c r="P288" s="71">
        <v>64.450612174645485</v>
      </c>
      <c r="Q288" s="71">
        <v>11.5155995225326</v>
      </c>
      <c r="R288" s="71">
        <v>0</v>
      </c>
      <c r="S288" s="71">
        <v>19.657915023000001</v>
      </c>
      <c r="T288" s="72"/>
      <c r="U288" s="71">
        <v>19469578</v>
      </c>
      <c r="V288" s="71">
        <v>3448</v>
      </c>
      <c r="W288" s="71">
        <v>350</v>
      </c>
      <c r="X288" s="71">
        <v>47353</v>
      </c>
      <c r="Y288" s="71">
        <v>78970</v>
      </c>
      <c r="Z288" s="71">
        <v>74325</v>
      </c>
      <c r="AA288" s="71">
        <v>12648</v>
      </c>
      <c r="AB288" s="71">
        <v>189280</v>
      </c>
      <c r="AC288" s="71">
        <v>0</v>
      </c>
      <c r="AD288" s="71">
        <v>19.657915023000001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156.191</v>
      </c>
      <c r="BK288" s="71">
        <v>0</v>
      </c>
      <c r="BL288" s="71">
        <v>25.751000000000001</v>
      </c>
      <c r="BM288" s="71">
        <v>0</v>
      </c>
      <c r="BN288" s="72"/>
      <c r="BO288" s="71">
        <v>0</v>
      </c>
      <c r="BP288" s="71">
        <v>0</v>
      </c>
      <c r="BQ288" s="71">
        <v>19</v>
      </c>
      <c r="BR288" s="71">
        <v>0</v>
      </c>
      <c r="BS288" s="71">
        <v>6</v>
      </c>
      <c r="BT288" s="71">
        <v>0</v>
      </c>
      <c r="BU288"/>
      <c r="BV288" s="70">
        <v>177.238</v>
      </c>
      <c r="BW288" s="70">
        <v>0</v>
      </c>
      <c r="BX288" s="70">
        <v>4.7039999999999997</v>
      </c>
      <c r="BY288" s="70">
        <v>0</v>
      </c>
      <c r="BZ288" s="70">
        <v>0</v>
      </c>
      <c r="CA288" s="70">
        <v>0</v>
      </c>
      <c r="CB288" s="70">
        <v>0</v>
      </c>
      <c r="CC288" s="70">
        <v>0</v>
      </c>
      <c r="CD288" s="70">
        <v>0</v>
      </c>
    </row>
    <row r="289" spans="1:82">
      <c r="A289" s="70" t="s">
        <v>2048</v>
      </c>
      <c r="B289" s="70">
        <v>280</v>
      </c>
      <c r="C289" s="70">
        <v>8</v>
      </c>
      <c r="D289" s="70">
        <v>17</v>
      </c>
      <c r="E289" s="70">
        <v>2011</v>
      </c>
      <c r="F289" s="70" t="s">
        <v>178</v>
      </c>
      <c r="G289" s="70" t="s">
        <v>2040</v>
      </c>
      <c r="H289" s="70" t="s">
        <v>2041</v>
      </c>
      <c r="I289" s="148"/>
      <c r="J289" s="71">
        <v>779.87083392104489</v>
      </c>
      <c r="K289" s="71">
        <v>8.6150757826288871</v>
      </c>
      <c r="L289" s="71">
        <v>17.912773985392061</v>
      </c>
      <c r="M289" s="71">
        <v>242.3314283465709</v>
      </c>
      <c r="N289" s="71">
        <v>233.60342041668989</v>
      </c>
      <c r="O289" s="71">
        <v>144.67523736869398</v>
      </c>
      <c r="P289" s="71">
        <v>62.726650289336867</v>
      </c>
      <c r="Q289" s="71">
        <v>13.269355772400401</v>
      </c>
      <c r="R289" s="71">
        <v>0</v>
      </c>
      <c r="S289" s="71">
        <v>33.756361504629993</v>
      </c>
      <c r="T289" s="72"/>
      <c r="U289" s="71">
        <v>21095046</v>
      </c>
      <c r="V289" s="71">
        <v>3448</v>
      </c>
      <c r="W289" s="71">
        <v>350</v>
      </c>
      <c r="X289" s="71">
        <v>47353</v>
      </c>
      <c r="Y289" s="71">
        <v>79537</v>
      </c>
      <c r="Z289" s="71">
        <v>75073</v>
      </c>
      <c r="AA289" s="71">
        <v>12676</v>
      </c>
      <c r="AB289" s="71">
        <v>189084</v>
      </c>
      <c r="AC289" s="71">
        <v>0</v>
      </c>
      <c r="AD289" s="71">
        <v>33.756361504629993</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164.017</v>
      </c>
      <c r="BK289" s="71">
        <v>0</v>
      </c>
      <c r="BL289" s="71">
        <v>21.974</v>
      </c>
      <c r="BM289" s="71">
        <v>0</v>
      </c>
      <c r="BN289" s="72"/>
      <c r="BO289" s="71">
        <v>0</v>
      </c>
      <c r="BP289" s="71">
        <v>0</v>
      </c>
      <c r="BQ289" s="71">
        <v>21</v>
      </c>
      <c r="BR289" s="71">
        <v>0</v>
      </c>
      <c r="BS289" s="71">
        <v>6</v>
      </c>
      <c r="BT289" s="71">
        <v>0</v>
      </c>
      <c r="BU289"/>
      <c r="BV289" s="70">
        <v>181.15299999999999</v>
      </c>
      <c r="BW289" s="70">
        <v>0</v>
      </c>
      <c r="BX289" s="70">
        <v>4.8380000000000001</v>
      </c>
      <c r="BY289" s="70">
        <v>0</v>
      </c>
      <c r="BZ289" s="70">
        <v>0</v>
      </c>
      <c r="CA289" s="70">
        <v>0</v>
      </c>
      <c r="CB289" s="70">
        <v>0</v>
      </c>
      <c r="CC289" s="70">
        <v>0</v>
      </c>
      <c r="CD289" s="70">
        <v>0</v>
      </c>
    </row>
    <row r="290" spans="1:82">
      <c r="A290" s="70" t="s">
        <v>2049</v>
      </c>
      <c r="B290" s="70">
        <v>281</v>
      </c>
      <c r="C290" s="70">
        <v>9</v>
      </c>
      <c r="D290" s="70">
        <v>17</v>
      </c>
      <c r="E290" s="70">
        <v>2012</v>
      </c>
      <c r="F290" s="70" t="s">
        <v>179</v>
      </c>
      <c r="G290" s="70" t="s">
        <v>2040</v>
      </c>
      <c r="H290" s="70" t="s">
        <v>2041</v>
      </c>
      <c r="I290" s="148"/>
      <c r="J290" s="71">
        <v>745.42948535859114</v>
      </c>
      <c r="K290" s="71">
        <v>8.547655072479591</v>
      </c>
      <c r="L290" s="71">
        <v>17.9842592528843</v>
      </c>
      <c r="M290" s="71">
        <v>270.80605190028871</v>
      </c>
      <c r="N290" s="71">
        <v>264.53420555588929</v>
      </c>
      <c r="O290" s="71">
        <v>144.91529077302181</v>
      </c>
      <c r="P290" s="71">
        <v>63.123346731596392</v>
      </c>
      <c r="Q290" s="71">
        <v>14.711730726480001</v>
      </c>
      <c r="R290" s="71">
        <v>0</v>
      </c>
      <c r="S290" s="71">
        <v>28.635513287912001</v>
      </c>
      <c r="T290" s="72"/>
      <c r="U290" s="71">
        <v>20260424</v>
      </c>
      <c r="V290" s="71">
        <v>3448</v>
      </c>
      <c r="W290" s="71">
        <v>350</v>
      </c>
      <c r="X290" s="71">
        <v>47353</v>
      </c>
      <c r="Y290" s="71">
        <v>81930</v>
      </c>
      <c r="Z290" s="71">
        <v>75794</v>
      </c>
      <c r="AA290" s="71">
        <v>12684</v>
      </c>
      <c r="AB290" s="71">
        <v>192951</v>
      </c>
      <c r="AC290" s="71">
        <v>0</v>
      </c>
      <c r="AD290" s="71">
        <v>28.635513287912001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168.64500000000001</v>
      </c>
      <c r="BK290" s="71">
        <v>0</v>
      </c>
      <c r="BL290" s="71">
        <v>26.638000000000002</v>
      </c>
      <c r="BM290" s="71">
        <v>0</v>
      </c>
      <c r="BN290" s="72"/>
      <c r="BO290" s="71">
        <v>0</v>
      </c>
      <c r="BP290" s="71">
        <v>0</v>
      </c>
      <c r="BQ290" s="71">
        <v>22</v>
      </c>
      <c r="BR290" s="71">
        <v>0</v>
      </c>
      <c r="BS290" s="71">
        <v>6</v>
      </c>
      <c r="BT290" s="71">
        <v>0</v>
      </c>
      <c r="BU290"/>
      <c r="BV290" s="70">
        <v>191.67599999999999</v>
      </c>
      <c r="BW290" s="70">
        <v>0</v>
      </c>
      <c r="BX290" s="70">
        <v>3.6070000000000002</v>
      </c>
      <c r="BY290" s="70">
        <v>0</v>
      </c>
      <c r="BZ290" s="70">
        <v>0</v>
      </c>
      <c r="CA290" s="70">
        <v>0</v>
      </c>
      <c r="CB290" s="70">
        <v>0</v>
      </c>
      <c r="CC290" s="70">
        <v>0</v>
      </c>
      <c r="CD290" s="70">
        <v>0</v>
      </c>
    </row>
    <row r="291" spans="1:82">
      <c r="A291" s="70" t="s">
        <v>2050</v>
      </c>
      <c r="B291" s="70">
        <v>282</v>
      </c>
      <c r="C291" s="70">
        <v>10</v>
      </c>
      <c r="D291" s="70">
        <v>17</v>
      </c>
      <c r="E291" s="70">
        <v>2013</v>
      </c>
      <c r="F291" s="70" t="s">
        <v>180</v>
      </c>
      <c r="G291" s="70" t="s">
        <v>2040</v>
      </c>
      <c r="H291" s="70" t="s">
        <v>2041</v>
      </c>
      <c r="I291" s="148"/>
      <c r="J291" s="71">
        <v>815.06718344652586</v>
      </c>
      <c r="K291" s="71">
        <v>7.6184145144927076</v>
      </c>
      <c r="L291" s="71">
        <v>17.98882610707911</v>
      </c>
      <c r="M291" s="71">
        <v>268.50056776606431</v>
      </c>
      <c r="N291" s="71">
        <v>279.29114660241208</v>
      </c>
      <c r="O291" s="71">
        <v>140.39447021462183</v>
      </c>
      <c r="P291" s="71">
        <v>63.116423127776436</v>
      </c>
      <c r="Q291" s="71">
        <v>14.9538612945606</v>
      </c>
      <c r="R291" s="71">
        <v>0</v>
      </c>
      <c r="S291" s="71">
        <v>27.680345934422</v>
      </c>
      <c r="T291" s="72"/>
      <c r="U291" s="71">
        <v>21579621</v>
      </c>
      <c r="V291" s="71">
        <v>3448</v>
      </c>
      <c r="W291" s="71">
        <v>350</v>
      </c>
      <c r="X291" s="71">
        <v>47353</v>
      </c>
      <c r="Y291" s="71">
        <v>82304</v>
      </c>
      <c r="Z291" s="71">
        <v>76708</v>
      </c>
      <c r="AA291" s="71">
        <v>12635</v>
      </c>
      <c r="AB291" s="71">
        <v>193315</v>
      </c>
      <c r="AC291" s="71">
        <v>0</v>
      </c>
      <c r="AD291" s="71">
        <v>27.680345934422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166.31100000000001</v>
      </c>
      <c r="BK291" s="71">
        <v>0</v>
      </c>
      <c r="BL291" s="71">
        <v>28.93</v>
      </c>
      <c r="BM291" s="71">
        <v>0</v>
      </c>
      <c r="BN291" s="72"/>
      <c r="BO291" s="71">
        <v>0</v>
      </c>
      <c r="BP291" s="71">
        <v>0</v>
      </c>
      <c r="BQ291" s="71">
        <v>20</v>
      </c>
      <c r="BR291" s="71">
        <v>0</v>
      </c>
      <c r="BS291" s="71">
        <v>6</v>
      </c>
      <c r="BT291" s="71">
        <v>0</v>
      </c>
      <c r="BU291"/>
      <c r="BV291" s="70">
        <v>191.93199999999999</v>
      </c>
      <c r="BW291" s="70">
        <v>0</v>
      </c>
      <c r="BX291" s="70">
        <v>3.3090000000000002</v>
      </c>
      <c r="BY291" s="70">
        <v>0</v>
      </c>
      <c r="BZ291" s="70">
        <v>0</v>
      </c>
      <c r="CA291" s="70">
        <v>0</v>
      </c>
      <c r="CB291" s="70">
        <v>0</v>
      </c>
      <c r="CC291" s="70">
        <v>0</v>
      </c>
      <c r="CD291" s="70">
        <v>0</v>
      </c>
    </row>
    <row r="292" spans="1:82">
      <c r="A292" s="70" t="s">
        <v>2051</v>
      </c>
      <c r="B292" s="70">
        <v>283</v>
      </c>
      <c r="C292" s="70">
        <v>11</v>
      </c>
      <c r="D292" s="70">
        <v>17</v>
      </c>
      <c r="E292" s="70">
        <v>2014</v>
      </c>
      <c r="F292" s="70" t="s">
        <v>181</v>
      </c>
      <c r="G292" s="1064" t="s">
        <v>2040</v>
      </c>
      <c r="H292" s="70" t="s">
        <v>2041</v>
      </c>
      <c r="I292" s="148"/>
      <c r="J292" s="71">
        <v>781.28585777904436</v>
      </c>
      <c r="K292" s="71">
        <v>7.7059550261541938</v>
      </c>
      <c r="L292" s="71">
        <v>8.2521501617540931</v>
      </c>
      <c r="M292" s="71">
        <v>266.24254077105229</v>
      </c>
      <c r="N292" s="71">
        <v>232.45707713132239</v>
      </c>
      <c r="O292" s="71">
        <v>134.34777726912134</v>
      </c>
      <c r="P292" s="71">
        <v>63.459556642658974</v>
      </c>
      <c r="Q292" s="71">
        <v>14.4056740974228</v>
      </c>
      <c r="R292" s="71">
        <v>0</v>
      </c>
      <c r="S292" s="71">
        <v>20.67878019294</v>
      </c>
      <c r="T292" s="72"/>
      <c r="U292" s="71">
        <v>22771249</v>
      </c>
      <c r="V292" s="71">
        <v>3223</v>
      </c>
      <c r="W292" s="71">
        <v>144</v>
      </c>
      <c r="X292" s="71">
        <v>51057</v>
      </c>
      <c r="Y292" s="71">
        <v>83267</v>
      </c>
      <c r="Z292" s="71">
        <v>77311</v>
      </c>
      <c r="AA292" s="71">
        <v>12638</v>
      </c>
      <c r="AB292" s="71">
        <v>194101</v>
      </c>
      <c r="AC292" s="71">
        <v>0</v>
      </c>
      <c r="AD292" s="71">
        <v>20.67878019294</v>
      </c>
      <c r="AE292" s="72"/>
      <c r="AF292" s="71"/>
      <c r="AG292" s="71"/>
      <c r="AH292" s="71"/>
      <c r="AI292" s="71"/>
      <c r="AJ292" s="71"/>
      <c r="AK292" s="71"/>
      <c r="AL292" s="71"/>
      <c r="AM292" s="71"/>
      <c r="AN292" s="71"/>
      <c r="AO292" s="71"/>
      <c r="AP292" s="71"/>
      <c r="AQ292" s="72"/>
      <c r="AR292" s="71">
        <v>2510</v>
      </c>
      <c r="AS292" s="71">
        <v>145</v>
      </c>
      <c r="AT292" s="71">
        <v>0</v>
      </c>
      <c r="AU292" s="71">
        <v>0</v>
      </c>
      <c r="AV292" s="71">
        <v>0</v>
      </c>
      <c r="AW292" s="71">
        <v>0</v>
      </c>
      <c r="AX292" s="71"/>
      <c r="AY292" s="72"/>
      <c r="AZ292" s="71">
        <v>9025.9</v>
      </c>
      <c r="BA292" s="71">
        <v>4158.6000000000004</v>
      </c>
      <c r="BB292" s="71">
        <v>0</v>
      </c>
      <c r="BC292" s="71">
        <v>0</v>
      </c>
      <c r="BD292" s="71">
        <v>0</v>
      </c>
      <c r="BE292" s="71">
        <v>0</v>
      </c>
      <c r="BF292" s="71"/>
      <c r="BG292" s="72"/>
      <c r="BH292" s="71">
        <v>0</v>
      </c>
      <c r="BI292" s="71">
        <v>0</v>
      </c>
      <c r="BJ292" s="71">
        <v>167.35</v>
      </c>
      <c r="BK292" s="71">
        <v>0</v>
      </c>
      <c r="BL292" s="71">
        <v>30.792999999999999</v>
      </c>
      <c r="BM292" s="71">
        <v>0</v>
      </c>
      <c r="BN292" s="72"/>
      <c r="BO292" s="71">
        <v>0</v>
      </c>
      <c r="BP292" s="71">
        <v>0</v>
      </c>
      <c r="BQ292" s="71">
        <v>20</v>
      </c>
      <c r="BR292" s="71">
        <v>0</v>
      </c>
      <c r="BS292" s="71">
        <v>7</v>
      </c>
      <c r="BT292" s="71">
        <v>0</v>
      </c>
      <c r="BU292"/>
      <c r="BV292" s="70">
        <v>194.83799999999999</v>
      </c>
      <c r="BW292" s="70">
        <v>0</v>
      </c>
      <c r="BX292" s="70">
        <v>3.3050000000000002</v>
      </c>
      <c r="BY292" s="70">
        <v>0</v>
      </c>
      <c r="BZ292" s="70">
        <v>0</v>
      </c>
      <c r="CA292" s="70">
        <v>0</v>
      </c>
      <c r="CB292" s="70">
        <v>0</v>
      </c>
      <c r="CC292" s="70">
        <v>0</v>
      </c>
      <c r="CD292" s="70">
        <v>0</v>
      </c>
    </row>
    <row r="293" spans="1:82">
      <c r="A293" s="70" t="s">
        <v>2052</v>
      </c>
      <c r="B293" s="70">
        <v>284</v>
      </c>
      <c r="C293" s="70">
        <v>12</v>
      </c>
      <c r="D293" s="70">
        <v>17</v>
      </c>
      <c r="E293" s="70">
        <v>2015</v>
      </c>
      <c r="F293" s="70" t="s">
        <v>182</v>
      </c>
      <c r="G293" s="1064" t="s">
        <v>2040</v>
      </c>
      <c r="H293" s="70" t="s">
        <v>2041</v>
      </c>
      <c r="I293" s="148"/>
      <c r="J293" s="71">
        <v>869.9363786734657</v>
      </c>
      <c r="K293" s="71">
        <v>7.6526537552614871</v>
      </c>
      <c r="L293" s="71">
        <v>8.6682002498453485</v>
      </c>
      <c r="M293" s="71">
        <v>270.49285242244059</v>
      </c>
      <c r="N293" s="71">
        <v>219.33002752156091</v>
      </c>
      <c r="O293" s="71">
        <v>134.20485869071371</v>
      </c>
      <c r="P293" s="71">
        <v>64.042374798151556</v>
      </c>
      <c r="Q293" s="71">
        <v>14.180111669410399</v>
      </c>
      <c r="R293" s="71">
        <v>0</v>
      </c>
      <c r="S293" s="71">
        <v>31.524968573492</v>
      </c>
      <c r="T293" s="72"/>
      <c r="U293" s="71">
        <v>25068059</v>
      </c>
      <c r="V293" s="71">
        <v>3223</v>
      </c>
      <c r="W293" s="71">
        <v>144</v>
      </c>
      <c r="X293" s="71">
        <v>51057</v>
      </c>
      <c r="Y293" s="71">
        <v>84530</v>
      </c>
      <c r="Z293" s="71">
        <v>77972</v>
      </c>
      <c r="AA293" s="71">
        <v>12744</v>
      </c>
      <c r="AB293" s="71">
        <v>195173</v>
      </c>
      <c r="AC293" s="71">
        <v>0</v>
      </c>
      <c r="AD293" s="71">
        <v>31.524968573492</v>
      </c>
      <c r="AE293" s="72"/>
      <c r="AF293" s="71">
        <v>269230963.42430723</v>
      </c>
      <c r="AG293" s="71">
        <v>6585449.9151892737</v>
      </c>
      <c r="AH293" s="71">
        <v>1811417.1941197249</v>
      </c>
      <c r="AI293" s="71">
        <v>383781865.19912201</v>
      </c>
      <c r="AJ293" s="71">
        <v>302546750.44761842</v>
      </c>
      <c r="AK293" s="71">
        <v>0</v>
      </c>
      <c r="AL293" s="71">
        <v>0</v>
      </c>
      <c r="AM293" s="71">
        <v>26747640.930057649</v>
      </c>
      <c r="AN293" s="71">
        <v>0</v>
      </c>
      <c r="AO293" s="71">
        <v>0</v>
      </c>
      <c r="AP293" s="71">
        <v>990704087.11041439</v>
      </c>
      <c r="AQ293" s="72"/>
      <c r="AR293" s="71">
        <v>2759</v>
      </c>
      <c r="AS293" s="71">
        <v>233</v>
      </c>
      <c r="AT293" s="71">
        <v>0</v>
      </c>
      <c r="AU293" s="71">
        <v>0</v>
      </c>
      <c r="AV293" s="71">
        <v>0</v>
      </c>
      <c r="AW293" s="71">
        <v>0</v>
      </c>
      <c r="AX293" s="71"/>
      <c r="AY293" s="72"/>
      <c r="AZ293" s="71">
        <v>10087.4</v>
      </c>
      <c r="BA293" s="71">
        <v>8798.9</v>
      </c>
      <c r="BB293" s="71">
        <v>0</v>
      </c>
      <c r="BC293" s="71">
        <v>0</v>
      </c>
      <c r="BD293" s="71">
        <v>0</v>
      </c>
      <c r="BE293" s="71">
        <v>0</v>
      </c>
      <c r="BF293" s="71"/>
      <c r="BG293" s="72"/>
      <c r="BH293" s="71">
        <v>0</v>
      </c>
      <c r="BI293" s="71">
        <v>0</v>
      </c>
      <c r="BJ293" s="71">
        <v>175.56299999999999</v>
      </c>
      <c r="BK293" s="71">
        <v>0</v>
      </c>
      <c r="BL293" s="71">
        <v>30.692999999999998</v>
      </c>
      <c r="BM293" s="71">
        <v>0</v>
      </c>
      <c r="BN293" s="72"/>
      <c r="BO293" s="71">
        <v>0</v>
      </c>
      <c r="BP293" s="71">
        <v>0</v>
      </c>
      <c r="BQ293" s="71">
        <v>22</v>
      </c>
      <c r="BR293" s="71">
        <v>0</v>
      </c>
      <c r="BS293" s="71">
        <v>7</v>
      </c>
      <c r="BT293" s="71">
        <v>0</v>
      </c>
      <c r="BU293"/>
      <c r="BV293" s="70">
        <v>202.834</v>
      </c>
      <c r="BW293" s="70">
        <v>0</v>
      </c>
      <c r="BX293" s="70">
        <v>3.4220000000000002</v>
      </c>
      <c r="BY293" s="70">
        <v>0</v>
      </c>
      <c r="BZ293" s="70">
        <v>0</v>
      </c>
      <c r="CA293" s="70">
        <v>0</v>
      </c>
      <c r="CB293" s="70">
        <v>0</v>
      </c>
      <c r="CC293" s="70">
        <v>0</v>
      </c>
      <c r="CD293" s="70">
        <v>0</v>
      </c>
    </row>
    <row r="294" spans="1:82">
      <c r="A294" s="70" t="s">
        <v>2053</v>
      </c>
      <c r="B294" s="70">
        <v>285</v>
      </c>
      <c r="C294" s="70">
        <v>13</v>
      </c>
      <c r="D294" s="70">
        <v>17</v>
      </c>
      <c r="E294" s="70">
        <v>2016</v>
      </c>
      <c r="F294" s="70" t="s">
        <v>155</v>
      </c>
      <c r="G294" s="70" t="s">
        <v>2040</v>
      </c>
      <c r="H294" s="70" t="s">
        <v>2041</v>
      </c>
      <c r="I294" s="148"/>
      <c r="J294" s="71">
        <v>931.33825714466207</v>
      </c>
      <c r="K294" s="71">
        <v>7.3749011480212241</v>
      </c>
      <c r="L294" s="71">
        <v>10.08264674309773</v>
      </c>
      <c r="M294" s="71">
        <v>232.63046346616466</v>
      </c>
      <c r="N294" s="71">
        <v>232.45209782066084</v>
      </c>
      <c r="O294" s="71">
        <v>133.86566592072811</v>
      </c>
      <c r="P294" s="71">
        <v>64.057389978656516</v>
      </c>
      <c r="Q294" s="71">
        <v>13.839145112989954</v>
      </c>
      <c r="R294" s="71">
        <v>0</v>
      </c>
      <c r="S294" s="71">
        <v>22.308633385493003</v>
      </c>
      <c r="T294" s="72"/>
      <c r="U294" s="71">
        <v>25355328</v>
      </c>
      <c r="V294" s="71">
        <v>3223</v>
      </c>
      <c r="W294" s="71">
        <v>144</v>
      </c>
      <c r="X294" s="71">
        <v>51057</v>
      </c>
      <c r="Y294" s="71">
        <v>85481</v>
      </c>
      <c r="Z294" s="71">
        <v>78731</v>
      </c>
      <c r="AA294" s="71">
        <v>13184</v>
      </c>
      <c r="AB294" s="71">
        <v>195933</v>
      </c>
      <c r="AC294" s="71">
        <v>0</v>
      </c>
      <c r="AD294" s="71">
        <v>22.308633385493</v>
      </c>
      <c r="AE294" s="72"/>
      <c r="AF294" s="71">
        <v>299119216.18507189</v>
      </c>
      <c r="AG294" s="71">
        <v>6274894.5474541709</v>
      </c>
      <c r="AH294" s="71">
        <v>1667999.710102207</v>
      </c>
      <c r="AI294" s="71">
        <v>357129596.49591619</v>
      </c>
      <c r="AJ294" s="71">
        <v>321127962.33875757</v>
      </c>
      <c r="AK294" s="71">
        <v>0</v>
      </c>
      <c r="AL294" s="71">
        <v>0</v>
      </c>
      <c r="AM294" s="71">
        <v>26872656.952594489</v>
      </c>
      <c r="AN294" s="71">
        <v>0</v>
      </c>
      <c r="AO294" s="71">
        <v>0</v>
      </c>
      <c r="AP294" s="71">
        <v>1012192326.2298965</v>
      </c>
      <c r="AQ294" s="72"/>
      <c r="AR294" s="71">
        <v>2992</v>
      </c>
      <c r="AS294" s="71">
        <v>265</v>
      </c>
      <c r="AT294" s="71">
        <v>0</v>
      </c>
      <c r="AU294" s="71">
        <v>0</v>
      </c>
      <c r="AV294" s="71">
        <v>0</v>
      </c>
      <c r="AW294" s="71">
        <v>0</v>
      </c>
      <c r="AX294" s="71"/>
      <c r="AY294" s="72"/>
      <c r="AZ294" s="71">
        <v>11183.1</v>
      </c>
      <c r="BA294" s="71">
        <v>9730.0999999999985</v>
      </c>
      <c r="BB294" s="71">
        <v>0</v>
      </c>
      <c r="BC294" s="71">
        <v>0</v>
      </c>
      <c r="BD294" s="71">
        <v>0</v>
      </c>
      <c r="BE294" s="71">
        <v>0</v>
      </c>
      <c r="BF294" s="71"/>
      <c r="BG294" s="72"/>
      <c r="BH294" s="71">
        <v>0</v>
      </c>
      <c r="BI294" s="71">
        <v>0</v>
      </c>
      <c r="BJ294" s="71">
        <v>167.738</v>
      </c>
      <c r="BK294" s="71">
        <v>0</v>
      </c>
      <c r="BL294" s="71">
        <v>33.155999999999999</v>
      </c>
      <c r="BM294" s="71">
        <v>0</v>
      </c>
      <c r="BN294" s="72"/>
      <c r="BO294" s="71">
        <v>0</v>
      </c>
      <c r="BP294" s="71">
        <v>0</v>
      </c>
      <c r="BQ294" s="71">
        <v>22</v>
      </c>
      <c r="BR294" s="71">
        <v>0</v>
      </c>
      <c r="BS294" s="71">
        <v>8</v>
      </c>
      <c r="BT294" s="71">
        <v>0</v>
      </c>
      <c r="BU294"/>
      <c r="BV294" s="70">
        <v>197.62299999999999</v>
      </c>
      <c r="BW294" s="70">
        <v>0</v>
      </c>
      <c r="BX294" s="70">
        <v>3.2709999999999999</v>
      </c>
      <c r="BY294" s="70">
        <v>0</v>
      </c>
      <c r="BZ294" s="70">
        <v>0</v>
      </c>
      <c r="CA294" s="70">
        <v>0</v>
      </c>
      <c r="CB294" s="70">
        <v>0</v>
      </c>
      <c r="CC294" s="70">
        <v>0</v>
      </c>
      <c r="CD294" s="70">
        <v>0</v>
      </c>
    </row>
    <row r="295" spans="1:82">
      <c r="A295" s="70" t="s">
        <v>2054</v>
      </c>
      <c r="B295" s="70">
        <v>286</v>
      </c>
      <c r="C295" s="70">
        <v>14</v>
      </c>
      <c r="D295" s="70">
        <v>17</v>
      </c>
      <c r="E295" s="70">
        <v>2017</v>
      </c>
      <c r="F295" s="70" t="s">
        <v>156</v>
      </c>
      <c r="G295" s="70" t="s">
        <v>2040</v>
      </c>
      <c r="H295" s="70" t="s">
        <v>2041</v>
      </c>
      <c r="I295" s="148"/>
      <c r="J295" s="71">
        <v>895.77467757772399</v>
      </c>
      <c r="K295" s="71">
        <v>7.3820743220987621</v>
      </c>
      <c r="L295" s="71">
        <v>9.2485098057159121</v>
      </c>
      <c r="M295" s="71">
        <v>236.03042959001539</v>
      </c>
      <c r="N295" s="71">
        <v>262.10155398390935</v>
      </c>
      <c r="O295" s="71">
        <v>133.12136018052954</v>
      </c>
      <c r="P295" s="71">
        <v>64.115091879106203</v>
      </c>
      <c r="Q295" s="71">
        <v>13.5015398400376</v>
      </c>
      <c r="R295" s="71">
        <v>0</v>
      </c>
      <c r="S295" s="71">
        <v>26.795134417009798</v>
      </c>
      <c r="T295" s="72"/>
      <c r="U295" s="71">
        <v>25980449</v>
      </c>
      <c r="V295" s="71">
        <v>3223</v>
      </c>
      <c r="W295" s="71">
        <v>144</v>
      </c>
      <c r="X295" s="71">
        <v>51057</v>
      </c>
      <c r="Y295" s="71">
        <v>87116</v>
      </c>
      <c r="Z295" s="71">
        <v>79592</v>
      </c>
      <c r="AA295" s="71">
        <v>13280</v>
      </c>
      <c r="AB295" s="71">
        <v>197672</v>
      </c>
      <c r="AC295" s="71">
        <v>0</v>
      </c>
      <c r="AD295" s="71">
        <v>26.795134417009798</v>
      </c>
      <c r="AE295" s="72"/>
      <c r="AF295" s="71">
        <v>287365080.35673219</v>
      </c>
      <c r="AG295" s="71">
        <v>6340820.2111001117</v>
      </c>
      <c r="AH295" s="71">
        <v>2051013.1286182641</v>
      </c>
      <c r="AI295" s="71">
        <v>379834689.59928602</v>
      </c>
      <c r="AJ295" s="71">
        <v>366954746.91491842</v>
      </c>
      <c r="AK295" s="71">
        <v>0</v>
      </c>
      <c r="AL295" s="71">
        <v>0</v>
      </c>
      <c r="AM295" s="71">
        <v>27153586.333381418</v>
      </c>
      <c r="AN295" s="71">
        <v>0</v>
      </c>
      <c r="AO295" s="71">
        <v>0</v>
      </c>
      <c r="AP295" s="71">
        <v>1069699936.5440364</v>
      </c>
      <c r="AQ295" s="72"/>
      <c r="AR295" s="71">
        <v>3249</v>
      </c>
      <c r="AS295" s="71">
        <v>285</v>
      </c>
      <c r="AT295" s="71">
        <v>0</v>
      </c>
      <c r="AU295" s="71">
        <v>0</v>
      </c>
      <c r="AV295" s="71">
        <v>0</v>
      </c>
      <c r="AW295" s="71">
        <v>0</v>
      </c>
      <c r="AX295" s="71"/>
      <c r="AY295" s="72"/>
      <c r="AZ295" s="71">
        <v>12402.5</v>
      </c>
      <c r="BA295" s="71">
        <v>10133.4</v>
      </c>
      <c r="BB295" s="71">
        <v>0</v>
      </c>
      <c r="BC295" s="71">
        <v>0</v>
      </c>
      <c r="BD295" s="71">
        <v>0</v>
      </c>
      <c r="BE295" s="71">
        <v>0</v>
      </c>
      <c r="BF295" s="71"/>
      <c r="BG295" s="72"/>
      <c r="BH295" s="71">
        <v>0</v>
      </c>
      <c r="BI295" s="71">
        <v>0</v>
      </c>
      <c r="BJ295" s="71">
        <v>160.59</v>
      </c>
      <c r="BK295" s="71">
        <v>0</v>
      </c>
      <c r="BL295" s="71">
        <v>54.31</v>
      </c>
      <c r="BM295" s="71">
        <v>0</v>
      </c>
      <c r="BN295" s="72"/>
      <c r="BO295" s="71">
        <v>0</v>
      </c>
      <c r="BP295" s="71">
        <v>0</v>
      </c>
      <c r="BQ295" s="71">
        <v>21</v>
      </c>
      <c r="BR295" s="71">
        <v>0</v>
      </c>
      <c r="BS295" s="71">
        <v>7</v>
      </c>
      <c r="BT295" s="71">
        <v>0</v>
      </c>
      <c r="BU295"/>
      <c r="BV295" s="70">
        <v>187.72200000000001</v>
      </c>
      <c r="BW295" s="70">
        <v>0</v>
      </c>
      <c r="BX295" s="70">
        <v>27.178000000000001</v>
      </c>
      <c r="BY295" s="70">
        <v>0</v>
      </c>
      <c r="BZ295" s="70">
        <v>0</v>
      </c>
      <c r="CA295" s="70">
        <v>0</v>
      </c>
      <c r="CB295" s="70">
        <v>0</v>
      </c>
      <c r="CC295" s="70">
        <v>0</v>
      </c>
      <c r="CD295" s="70">
        <v>0</v>
      </c>
    </row>
    <row r="296" spans="1:82">
      <c r="A296" s="70" t="s">
        <v>2055</v>
      </c>
      <c r="B296" s="70">
        <v>287</v>
      </c>
      <c r="C296" s="70">
        <v>15</v>
      </c>
      <c r="D296" s="70">
        <v>17</v>
      </c>
      <c r="E296" s="70">
        <v>2018</v>
      </c>
      <c r="F296" s="70" t="s">
        <v>183</v>
      </c>
      <c r="G296" s="70" t="s">
        <v>2040</v>
      </c>
      <c r="H296" s="70" t="s">
        <v>2041</v>
      </c>
      <c r="I296" s="148"/>
      <c r="J296" s="71">
        <v>871.44689073609766</v>
      </c>
      <c r="K296" s="71">
        <v>6.9705709598940642</v>
      </c>
      <c r="L296" s="71">
        <v>8.6491667034036936</v>
      </c>
      <c r="M296" s="71">
        <v>240.81169049873378</v>
      </c>
      <c r="N296" s="71">
        <v>223.03974536929974</v>
      </c>
      <c r="O296" s="71">
        <v>131.75267555666179</v>
      </c>
      <c r="P296" s="71">
        <v>64.499770462420372</v>
      </c>
      <c r="Q296" s="71">
        <v>12.6037857643196</v>
      </c>
      <c r="R296" s="71">
        <v>0</v>
      </c>
      <c r="S296" s="71">
        <v>32.475213946538496</v>
      </c>
      <c r="T296" s="72"/>
      <c r="U296" s="71">
        <v>28039080</v>
      </c>
      <c r="V296" s="71">
        <v>3223</v>
      </c>
      <c r="W296" s="71">
        <v>144</v>
      </c>
      <c r="X296" s="71">
        <v>51057</v>
      </c>
      <c r="Y296" s="71">
        <v>88527</v>
      </c>
      <c r="Z296" s="71">
        <v>80282</v>
      </c>
      <c r="AA296" s="71">
        <v>13494</v>
      </c>
      <c r="AB296" s="71">
        <v>198858</v>
      </c>
      <c r="AC296" s="71">
        <v>0</v>
      </c>
      <c r="AD296" s="71">
        <v>32.475213946538503</v>
      </c>
      <c r="AE296" s="72"/>
      <c r="AF296" s="71">
        <v>288655300.30945319</v>
      </c>
      <c r="AG296" s="71">
        <v>5781792.135560628</v>
      </c>
      <c r="AH296" s="71">
        <v>1936959.3530233791</v>
      </c>
      <c r="AI296" s="71">
        <v>378829666.68921947</v>
      </c>
      <c r="AJ296" s="71">
        <v>334746916.98756129</v>
      </c>
      <c r="AK296" s="71">
        <v>0</v>
      </c>
      <c r="AL296" s="71">
        <v>0</v>
      </c>
      <c r="AM296" s="71">
        <v>27373024.573897071</v>
      </c>
      <c r="AN296" s="71">
        <v>0</v>
      </c>
      <c r="AO296" s="71">
        <v>0</v>
      </c>
      <c r="AP296" s="71">
        <v>1037323660.0487151</v>
      </c>
      <c r="AQ296" s="72"/>
      <c r="AR296" s="71">
        <v>3515</v>
      </c>
      <c r="AS296" s="71">
        <v>314</v>
      </c>
      <c r="AT296" s="71">
        <v>0</v>
      </c>
      <c r="AU296" s="71">
        <v>0</v>
      </c>
      <c r="AV296" s="71">
        <v>0</v>
      </c>
      <c r="AW296" s="71">
        <v>0</v>
      </c>
      <c r="AX296" s="71"/>
      <c r="AY296" s="72"/>
      <c r="AZ296" s="71">
        <v>13689.600000000002</v>
      </c>
      <c r="BA296" s="71">
        <v>10897.8</v>
      </c>
      <c r="BB296" s="71">
        <v>0</v>
      </c>
      <c r="BC296" s="71">
        <v>0</v>
      </c>
      <c r="BD296" s="71">
        <v>0</v>
      </c>
      <c r="BE296" s="71">
        <v>0</v>
      </c>
      <c r="BF296" s="71"/>
      <c r="BG296" s="72"/>
      <c r="BH296" s="71">
        <v>0</v>
      </c>
      <c r="BI296" s="71">
        <v>0</v>
      </c>
      <c r="BJ296" s="71">
        <v>161.64500000000001</v>
      </c>
      <c r="BK296" s="71">
        <v>0</v>
      </c>
      <c r="BL296" s="71">
        <v>59.822000000000003</v>
      </c>
      <c r="BM296" s="71">
        <v>0</v>
      </c>
      <c r="BN296" s="72"/>
      <c r="BO296" s="71">
        <v>0</v>
      </c>
      <c r="BP296" s="71">
        <v>0</v>
      </c>
      <c r="BQ296" s="71">
        <v>21</v>
      </c>
      <c r="BR296" s="71">
        <v>0</v>
      </c>
      <c r="BS296" s="71">
        <v>7</v>
      </c>
      <c r="BT296" s="71">
        <v>0</v>
      </c>
      <c r="BU296"/>
      <c r="BV296" s="70">
        <v>188.89500000000001</v>
      </c>
      <c r="BW296" s="70">
        <v>0</v>
      </c>
      <c r="BX296" s="70">
        <v>32.572000000000003</v>
      </c>
      <c r="BY296" s="70">
        <v>0</v>
      </c>
      <c r="BZ296" s="70">
        <v>0</v>
      </c>
      <c r="CA296" s="70">
        <v>0</v>
      </c>
      <c r="CB296" s="70">
        <v>0</v>
      </c>
      <c r="CC296" s="70">
        <v>0</v>
      </c>
      <c r="CD296" s="70">
        <v>0</v>
      </c>
    </row>
    <row r="297" spans="1:82">
      <c r="A297" s="70" t="s">
        <v>2056</v>
      </c>
      <c r="B297" s="70">
        <v>288</v>
      </c>
      <c r="C297" s="70">
        <v>16</v>
      </c>
      <c r="D297" s="70">
        <v>17</v>
      </c>
      <c r="E297" s="70">
        <v>2019</v>
      </c>
      <c r="F297" s="70" t="s">
        <v>158</v>
      </c>
      <c r="G297" s="70" t="s">
        <v>2040</v>
      </c>
      <c r="H297" s="70" t="s">
        <v>2041</v>
      </c>
      <c r="I297" s="148"/>
      <c r="J297" s="71">
        <v>840.68595772031983</v>
      </c>
      <c r="K297" s="71">
        <v>6.3521884386551948</v>
      </c>
      <c r="L297" s="71">
        <v>8.7210592752192753</v>
      </c>
      <c r="M297" s="71">
        <v>219.82840515289649</v>
      </c>
      <c r="N297" s="71">
        <v>215.38836293840677</v>
      </c>
      <c r="O297" s="71">
        <v>128.82486721384913</v>
      </c>
      <c r="P297" s="71">
        <v>63.719606382593405</v>
      </c>
      <c r="Q297" s="71">
        <v>12.328837921812401</v>
      </c>
      <c r="R297" s="71">
        <v>0</v>
      </c>
      <c r="S297" s="71">
        <v>24.257234068899997</v>
      </c>
      <c r="T297" s="72"/>
      <c r="U297" s="71">
        <v>27155408</v>
      </c>
      <c r="V297" s="71">
        <v>3223</v>
      </c>
      <c r="W297" s="71">
        <v>144</v>
      </c>
      <c r="X297" s="71">
        <v>51057</v>
      </c>
      <c r="Y297" s="71">
        <v>89887</v>
      </c>
      <c r="Z297" s="71">
        <v>80653</v>
      </c>
      <c r="AA297" s="71">
        <v>13231</v>
      </c>
      <c r="AB297" s="71">
        <v>199786</v>
      </c>
      <c r="AC297" s="71">
        <v>0</v>
      </c>
      <c r="AD297" s="71">
        <v>24.257234068900001</v>
      </c>
      <c r="AE297" s="72"/>
      <c r="AF297" s="71">
        <v>281807768.21128702</v>
      </c>
      <c r="AG297" s="71">
        <v>5584354.9352689926</v>
      </c>
      <c r="AH297" s="71">
        <v>2018561.631895961</v>
      </c>
      <c r="AI297" s="71">
        <v>359866056.52727789</v>
      </c>
      <c r="AJ297" s="71">
        <v>321410831.63646781</v>
      </c>
      <c r="AK297" s="71">
        <v>0</v>
      </c>
      <c r="AL297" s="71">
        <v>0</v>
      </c>
      <c r="AM297" s="71">
        <v>27209349.21179723</v>
      </c>
      <c r="AN297" s="71">
        <v>0</v>
      </c>
      <c r="AO297" s="71">
        <v>0</v>
      </c>
      <c r="AP297" s="71">
        <v>997896922.15399492</v>
      </c>
      <c r="AQ297" s="72"/>
      <c r="AR297" s="71">
        <v>3801</v>
      </c>
      <c r="AS297" s="71">
        <v>332</v>
      </c>
      <c r="AT297" s="71">
        <v>0</v>
      </c>
      <c r="AU297" s="71">
        <v>0</v>
      </c>
      <c r="AV297" s="71">
        <v>0</v>
      </c>
      <c r="AW297" s="71">
        <v>0</v>
      </c>
      <c r="AX297" s="71"/>
      <c r="AY297" s="72"/>
      <c r="AZ297" s="71">
        <v>15127.79999999997</v>
      </c>
      <c r="BA297" s="71">
        <v>11174.4</v>
      </c>
      <c r="BB297" s="71">
        <v>0</v>
      </c>
      <c r="BC297" s="71">
        <v>0</v>
      </c>
      <c r="BD297" s="71">
        <v>0</v>
      </c>
      <c r="BE297" s="71">
        <v>0</v>
      </c>
      <c r="BF297" s="71"/>
      <c r="BG297" s="72"/>
      <c r="BH297" s="71">
        <v>0</v>
      </c>
      <c r="BI297" s="71">
        <v>0</v>
      </c>
      <c r="BJ297" s="71">
        <v>112.419</v>
      </c>
      <c r="BK297" s="71">
        <v>0</v>
      </c>
      <c r="BL297" s="71">
        <v>61.105000000000004</v>
      </c>
      <c r="BM297" s="71">
        <v>0</v>
      </c>
      <c r="BN297" s="72"/>
      <c r="BO297" s="71">
        <v>0</v>
      </c>
      <c r="BP297" s="71">
        <v>0</v>
      </c>
      <c r="BQ297" s="71">
        <v>21</v>
      </c>
      <c r="BR297" s="71">
        <v>0</v>
      </c>
      <c r="BS297" s="71">
        <v>6</v>
      </c>
      <c r="BT297" s="71">
        <v>0</v>
      </c>
      <c r="BU297"/>
      <c r="BV297" s="70">
        <v>132.154</v>
      </c>
      <c r="BW297" s="70">
        <v>3.9180000000000001</v>
      </c>
      <c r="BX297" s="70">
        <v>37.451999999999998</v>
      </c>
      <c r="BY297" s="70">
        <v>0</v>
      </c>
      <c r="BZ297" s="70">
        <v>0</v>
      </c>
      <c r="CA297" s="70">
        <v>0</v>
      </c>
      <c r="CB297" s="70">
        <v>0</v>
      </c>
      <c r="CC297" s="70">
        <v>0</v>
      </c>
      <c r="CD297" s="70">
        <v>0</v>
      </c>
    </row>
    <row r="298" spans="1:82">
      <c r="A298" s="70" t="s">
        <v>2057</v>
      </c>
      <c r="B298" s="70">
        <v>289</v>
      </c>
      <c r="C298" s="70">
        <v>17</v>
      </c>
      <c r="D298" s="70">
        <v>17</v>
      </c>
      <c r="E298" s="70">
        <v>2020</v>
      </c>
      <c r="F298" s="70" t="s">
        <v>159</v>
      </c>
      <c r="G298" s="70" t="s">
        <v>2040</v>
      </c>
      <c r="H298" s="70" t="s">
        <v>2041</v>
      </c>
      <c r="I298" s="148"/>
      <c r="J298" s="71">
        <v>725.70150495816495</v>
      </c>
      <c r="K298" s="71">
        <v>6.2115612269481852</v>
      </c>
      <c r="L298" s="71">
        <v>5.3565524723605034</v>
      </c>
      <c r="M298" s="71">
        <v>209.97498038013356</v>
      </c>
      <c r="N298" s="71">
        <v>215.49434217071169</v>
      </c>
      <c r="O298" s="71">
        <v>114.58450716120031</v>
      </c>
      <c r="P298" s="71">
        <v>60.148488164748485</v>
      </c>
      <c r="Q298" s="71">
        <v>11.920443213900001</v>
      </c>
      <c r="R298" s="71">
        <v>0</v>
      </c>
      <c r="S298" s="71">
        <v>28.420926722200001</v>
      </c>
      <c r="T298" s="72"/>
      <c r="U298" s="71">
        <v>24900279</v>
      </c>
      <c r="V298" s="71">
        <v>2958</v>
      </c>
      <c r="W298" s="71">
        <v>94</v>
      </c>
      <c r="X298" s="71">
        <v>51173</v>
      </c>
      <c r="Y298" s="71">
        <v>91994</v>
      </c>
      <c r="Z298" s="71">
        <v>81879</v>
      </c>
      <c r="AA298" s="71">
        <v>13275</v>
      </c>
      <c r="AB298" s="71">
        <v>202176</v>
      </c>
      <c r="AC298" s="71">
        <v>0</v>
      </c>
      <c r="AD298" s="71">
        <v>28.420926722200001</v>
      </c>
      <c r="AE298" s="72"/>
      <c r="AF298" s="71">
        <v>252881185.63554031</v>
      </c>
      <c r="AG298" s="71">
        <v>4994003.5496137589</v>
      </c>
      <c r="AH298" s="71">
        <v>1311687.4824422216</v>
      </c>
      <c r="AI298" s="71">
        <v>351538618.67952764</v>
      </c>
      <c r="AJ298" s="71">
        <v>331006705.01611727</v>
      </c>
      <c r="AK298" s="71"/>
      <c r="AL298" s="71"/>
      <c r="AM298" s="71">
        <v>26386214.222209562</v>
      </c>
      <c r="AN298" s="71"/>
      <c r="AO298" s="71"/>
      <c r="AP298" s="71">
        <v>968118414.58545077</v>
      </c>
      <c r="AQ298" s="72"/>
      <c r="AR298" s="71">
        <v>4123</v>
      </c>
      <c r="AS298" s="71">
        <v>342</v>
      </c>
      <c r="AT298" s="71">
        <v>0</v>
      </c>
      <c r="AU298" s="71">
        <v>0</v>
      </c>
      <c r="AV298" s="71">
        <v>0</v>
      </c>
      <c r="AW298" s="71">
        <v>0</v>
      </c>
      <c r="AX298" s="71"/>
      <c r="AY298" s="72"/>
      <c r="AZ298" s="71">
        <v>16684.89999999994</v>
      </c>
      <c r="BA298" s="71">
        <v>13279.8</v>
      </c>
      <c r="BB298" s="71">
        <v>0</v>
      </c>
      <c r="BC298" s="71">
        <v>0</v>
      </c>
      <c r="BD298" s="71">
        <v>0</v>
      </c>
      <c r="BE298" s="71">
        <v>0</v>
      </c>
      <c r="BF298" s="71"/>
      <c r="BG298" s="72"/>
      <c r="BH298" s="71">
        <v>0</v>
      </c>
      <c r="BI298" s="71">
        <v>0</v>
      </c>
      <c r="BJ298" s="71">
        <v>130.041</v>
      </c>
      <c r="BK298" s="71">
        <v>0</v>
      </c>
      <c r="BL298" s="71">
        <v>60.051999999999992</v>
      </c>
      <c r="BM298" s="71">
        <v>0</v>
      </c>
      <c r="BN298" s="72"/>
      <c r="BO298" s="71">
        <v>0</v>
      </c>
      <c r="BP298" s="71">
        <v>0</v>
      </c>
      <c r="BQ298" s="71">
        <v>21</v>
      </c>
      <c r="BR298" s="71">
        <v>0</v>
      </c>
      <c r="BS298" s="71">
        <v>7</v>
      </c>
      <c r="BT298" s="71">
        <v>0</v>
      </c>
      <c r="BU298"/>
      <c r="BV298" s="70">
        <v>153.82900000000001</v>
      </c>
      <c r="BW298" s="70">
        <v>0</v>
      </c>
      <c r="BX298" s="70">
        <v>36.264000000000003</v>
      </c>
      <c r="BY298" s="70">
        <v>0</v>
      </c>
      <c r="BZ298" s="70">
        <v>0</v>
      </c>
      <c r="CA298" s="70">
        <v>0</v>
      </c>
      <c r="CB298" s="70">
        <v>0</v>
      </c>
      <c r="CC298" s="70">
        <v>0</v>
      </c>
      <c r="CD298" s="70">
        <v>0</v>
      </c>
    </row>
    <row r="299" spans="1:82">
      <c r="A299" s="70" t="s">
        <v>2058</v>
      </c>
      <c r="B299" s="70">
        <v>289</v>
      </c>
      <c r="C299" s="70">
        <v>18</v>
      </c>
      <c r="D299" s="70">
        <v>17</v>
      </c>
      <c r="E299" s="70">
        <v>2021</v>
      </c>
      <c r="F299" s="70" t="s">
        <v>160</v>
      </c>
      <c r="G299" s="70" t="s">
        <v>2040</v>
      </c>
      <c r="H299" s="70" t="s">
        <v>2041</v>
      </c>
      <c r="I299" s="148"/>
      <c r="J299" s="71">
        <v>815.42025125855378</v>
      </c>
      <c r="K299" s="71">
        <v>6.7586829725382742</v>
      </c>
      <c r="L299" s="71">
        <v>4.9763614690623283</v>
      </c>
      <c r="M299" s="71">
        <v>231.52566835779299</v>
      </c>
      <c r="N299" s="71">
        <v>224.80785436086646</v>
      </c>
      <c r="O299" s="71">
        <v>112.52420102710002</v>
      </c>
      <c r="P299" s="71">
        <v>62.780346380895189</v>
      </c>
      <c r="Q299" s="71">
        <v>11.8732518376982</v>
      </c>
      <c r="R299" s="71">
        <v>0</v>
      </c>
      <c r="S299" s="71">
        <v>22.897798720139999</v>
      </c>
      <c r="T299" s="72"/>
      <c r="U299" s="71">
        <v>27114442</v>
      </c>
      <c r="V299" s="71">
        <v>2958</v>
      </c>
      <c r="W299" s="71">
        <v>94</v>
      </c>
      <c r="X299" s="71">
        <v>51173</v>
      </c>
      <c r="Y299" s="71">
        <v>93449</v>
      </c>
      <c r="Z299" s="71">
        <v>82791</v>
      </c>
      <c r="AA299" s="71">
        <v>13511</v>
      </c>
      <c r="AB299" s="71">
        <v>203354</v>
      </c>
      <c r="AC299" s="71">
        <v>0</v>
      </c>
      <c r="AD299" s="71">
        <v>22.897798720139999</v>
      </c>
      <c r="AE299" s="72"/>
      <c r="AF299" s="71">
        <v>271097755.44213969</v>
      </c>
      <c r="AG299" s="71">
        <v>5419222.1843402786</v>
      </c>
      <c r="AH299" s="71">
        <v>1069597.4111518341</v>
      </c>
      <c r="AI299" s="71">
        <v>384210211.72593975</v>
      </c>
      <c r="AJ299" s="71">
        <v>336938245.45931</v>
      </c>
      <c r="AK299" s="71">
        <v>0</v>
      </c>
      <c r="AL299" s="71">
        <v>0</v>
      </c>
      <c r="AM299" s="71">
        <v>26693036.641267955</v>
      </c>
      <c r="AN299" s="71">
        <v>0</v>
      </c>
      <c r="AO299" s="71">
        <v>0</v>
      </c>
      <c r="AP299" s="71">
        <v>1025428068.8641496</v>
      </c>
      <c r="AQ299" s="72"/>
      <c r="AR299" s="71">
        <v>4480</v>
      </c>
      <c r="AS299" s="71">
        <v>346</v>
      </c>
      <c r="AT299" s="71">
        <v>0</v>
      </c>
      <c r="AU299" s="71">
        <v>0</v>
      </c>
      <c r="AV299" s="71">
        <v>0</v>
      </c>
      <c r="AW299" s="71">
        <v>0</v>
      </c>
      <c r="AX299" s="71"/>
      <c r="AY299" s="72"/>
      <c r="AZ299" s="71">
        <v>18605.299999999941</v>
      </c>
      <c r="BA299" s="71">
        <v>13566.7</v>
      </c>
      <c r="BB299" s="71">
        <v>0</v>
      </c>
      <c r="BC299" s="71">
        <v>0</v>
      </c>
      <c r="BD299" s="71">
        <v>0</v>
      </c>
      <c r="BE299" s="71">
        <v>0</v>
      </c>
      <c r="BF299" s="71"/>
      <c r="BG299" s="72"/>
      <c r="BH299" s="71">
        <v>0</v>
      </c>
      <c r="BI299" s="71">
        <v>0</v>
      </c>
      <c r="BJ299" s="71">
        <v>121.215</v>
      </c>
      <c r="BK299" s="71">
        <v>0</v>
      </c>
      <c r="BL299" s="71">
        <v>49.387</v>
      </c>
      <c r="BM299" s="71">
        <v>0</v>
      </c>
      <c r="BN299" s="72"/>
      <c r="BO299" s="71">
        <v>0</v>
      </c>
      <c r="BP299" s="71">
        <v>0</v>
      </c>
      <c r="BQ299" s="71">
        <v>20</v>
      </c>
      <c r="BR299" s="71">
        <v>0</v>
      </c>
      <c r="BS299" s="71">
        <v>6</v>
      </c>
      <c r="BT299" s="71">
        <v>0</v>
      </c>
      <c r="BU299"/>
      <c r="BV299" s="70">
        <v>143.173</v>
      </c>
      <c r="BW299" s="70">
        <v>0</v>
      </c>
      <c r="BX299" s="70">
        <v>27.428999999999998</v>
      </c>
      <c r="BY299" s="70">
        <v>0</v>
      </c>
      <c r="BZ299" s="70">
        <v>0</v>
      </c>
      <c r="CA299" s="70">
        <v>0</v>
      </c>
      <c r="CB299" s="70">
        <v>0</v>
      </c>
      <c r="CC299" s="70">
        <v>0</v>
      </c>
      <c r="CD299" s="70">
        <v>0</v>
      </c>
    </row>
    <row r="300" spans="1:82">
      <c r="A300" s="70" t="s">
        <v>2059</v>
      </c>
      <c r="B300" s="70">
        <v>289</v>
      </c>
      <c r="C300" s="70">
        <v>19</v>
      </c>
      <c r="D300" s="70">
        <v>17</v>
      </c>
      <c r="E300" s="70">
        <v>2022</v>
      </c>
      <c r="F300" s="70" t="s">
        <v>161</v>
      </c>
      <c r="G300" s="70" t="s">
        <v>2040</v>
      </c>
      <c r="H300" s="70" t="s">
        <v>2041</v>
      </c>
      <c r="I300" s="148"/>
      <c r="J300" s="71">
        <v>648.97092984854066</v>
      </c>
      <c r="K300" s="71">
        <v>6.4808018543145387</v>
      </c>
      <c r="L300" s="71">
        <v>4.2081973694622681</v>
      </c>
      <c r="M300" s="71">
        <v>228.65304791040708</v>
      </c>
      <c r="N300" s="71">
        <v>245.14695373479833</v>
      </c>
      <c r="O300" s="71">
        <v>119.37721510020054</v>
      </c>
      <c r="P300" s="71">
        <v>62.574537959730542</v>
      </c>
      <c r="Q300" s="71">
        <v>12.051657548522769</v>
      </c>
      <c r="R300" s="71">
        <v>0</v>
      </c>
      <c r="S300" s="71">
        <v>23.136983681339998</v>
      </c>
      <c r="T300" s="72"/>
      <c r="U300" s="71">
        <v>29094883</v>
      </c>
      <c r="V300" s="71">
        <v>2958</v>
      </c>
      <c r="W300" s="71">
        <v>94</v>
      </c>
      <c r="X300" s="71">
        <v>51173</v>
      </c>
      <c r="Y300" s="71">
        <v>95183</v>
      </c>
      <c r="Z300" s="71">
        <v>83451</v>
      </c>
      <c r="AA300" s="71">
        <v>13672</v>
      </c>
      <c r="AB300" s="71">
        <v>204717</v>
      </c>
      <c r="AC300" s="71">
        <v>0</v>
      </c>
      <c r="AD300" s="71">
        <v>23.136983681339998</v>
      </c>
      <c r="AE300" s="72"/>
      <c r="AF300" s="71">
        <v>228206466.79410106</v>
      </c>
      <c r="AG300" s="71">
        <v>5350700.1347825564</v>
      </c>
      <c r="AH300" s="71">
        <v>1069294.5034547802</v>
      </c>
      <c r="AI300" s="71">
        <v>373148249.23212498</v>
      </c>
      <c r="AJ300" s="71">
        <v>387281698.52287334</v>
      </c>
      <c r="AK300" s="71">
        <v>0</v>
      </c>
      <c r="AL300" s="71">
        <v>0</v>
      </c>
      <c r="AM300" s="71">
        <v>26434552.329141475</v>
      </c>
      <c r="AN300" s="71">
        <v>0</v>
      </c>
      <c r="AO300" s="71">
        <v>0</v>
      </c>
      <c r="AP300" s="71">
        <v>1021490961.5164782</v>
      </c>
      <c r="AQ300" s="72"/>
      <c r="AR300" s="71">
        <v>4805</v>
      </c>
      <c r="AS300" s="71">
        <v>349</v>
      </c>
      <c r="AT300" s="71">
        <v>0</v>
      </c>
      <c r="AU300" s="71">
        <v>0</v>
      </c>
      <c r="AV300" s="71">
        <v>0</v>
      </c>
      <c r="AW300" s="71">
        <v>0</v>
      </c>
      <c r="AX300" s="71"/>
      <c r="AY300" s="72"/>
      <c r="AZ300" s="71">
        <v>20370.699999999924</v>
      </c>
      <c r="BA300" s="71">
        <v>13683.899999999998</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2060</v>
      </c>
      <c r="B301" s="70">
        <v>289</v>
      </c>
      <c r="C301" s="70">
        <v>20</v>
      </c>
      <c r="D301" s="70">
        <v>17</v>
      </c>
      <c r="E301" s="70">
        <v>2023</v>
      </c>
      <c r="F301" s="70" t="s">
        <v>1539</v>
      </c>
      <c r="G301" s="70" t="s">
        <v>2040</v>
      </c>
      <c r="H301" s="70" t="s">
        <v>2041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5126</v>
      </c>
      <c r="AS301" s="71">
        <v>353</v>
      </c>
      <c r="AT301" s="71">
        <v>0</v>
      </c>
      <c r="AU301" s="71">
        <v>0</v>
      </c>
      <c r="AV301" s="71">
        <v>0</v>
      </c>
      <c r="AW301" s="71">
        <v>0</v>
      </c>
      <c r="AX301" s="71"/>
      <c r="AY301" s="72"/>
      <c r="AZ301" s="71">
        <v>21930.799999999905</v>
      </c>
      <c r="BA301" s="71">
        <v>14428.899999999998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2061</v>
      </c>
      <c r="B302" s="70">
        <v>289</v>
      </c>
      <c r="C302" s="70">
        <v>21</v>
      </c>
      <c r="D302" s="70">
        <v>17</v>
      </c>
      <c r="E302" s="70">
        <v>2024</v>
      </c>
      <c r="F302" s="70" t="s">
        <v>1554</v>
      </c>
      <c r="G302" s="70" t="s">
        <v>2040</v>
      </c>
      <c r="H302" s="70" t="s">
        <v>2041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2062</v>
      </c>
      <c r="B303" s="70">
        <v>103</v>
      </c>
      <c r="C303" s="70">
        <v>1</v>
      </c>
      <c r="D303" s="70">
        <v>7</v>
      </c>
      <c r="E303" s="70">
        <v>1990</v>
      </c>
      <c r="F303" s="70" t="s">
        <v>787</v>
      </c>
      <c r="G303" s="70" t="s">
        <v>2063</v>
      </c>
      <c r="H303" s="70" t="s">
        <v>2064</v>
      </c>
      <c r="I303" s="148"/>
      <c r="J303" s="71">
        <v>3433.5128323990398</v>
      </c>
      <c r="K303" s="71">
        <v>32.091828729522447</v>
      </c>
      <c r="L303" s="71">
        <v>15.345159654120611</v>
      </c>
      <c r="M303" s="71">
        <v>265.57752357263189</v>
      </c>
      <c r="N303" s="71">
        <v>319.5107981468413</v>
      </c>
      <c r="O303" s="71">
        <v>159.53837685240379</v>
      </c>
      <c r="P303" s="71">
        <v>174.31658251082959</v>
      </c>
      <c r="Q303" s="71">
        <v>17.2714029719527</v>
      </c>
      <c r="R303" s="71">
        <v>233.11910167218991</v>
      </c>
      <c r="S303" s="71">
        <v>16.446006940793659</v>
      </c>
      <c r="T303" s="72"/>
      <c r="U303" s="71">
        <v>81659104</v>
      </c>
      <c r="V303" s="71">
        <v>9873</v>
      </c>
      <c r="W303" s="71">
        <v>167</v>
      </c>
      <c r="X303" s="71">
        <v>83005</v>
      </c>
      <c r="Y303" s="71">
        <v>98521</v>
      </c>
      <c r="Z303" s="71">
        <v>65620</v>
      </c>
      <c r="AA303" s="71">
        <v>42326</v>
      </c>
      <c r="AB303" s="71">
        <v>280429</v>
      </c>
      <c r="AC303" s="71">
        <v>40376648</v>
      </c>
      <c r="AD303" s="71">
        <v>16.446006940793659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2065</v>
      </c>
      <c r="B304" s="70">
        <v>104</v>
      </c>
      <c r="C304" s="70">
        <v>2</v>
      </c>
      <c r="D304" s="70">
        <v>7</v>
      </c>
      <c r="E304" s="70">
        <v>2005</v>
      </c>
      <c r="F304" s="70" t="s">
        <v>789</v>
      </c>
      <c r="G304" s="70" t="s">
        <v>2063</v>
      </c>
      <c r="H304" s="70" t="s">
        <v>2064</v>
      </c>
      <c r="I304" s="148"/>
      <c r="J304" s="71">
        <v>3993.2736318983079</v>
      </c>
      <c r="K304" s="71">
        <v>22.462166240878801</v>
      </c>
      <c r="L304" s="71">
        <v>32.006327827743611</v>
      </c>
      <c r="M304" s="71">
        <v>429.94575754175321</v>
      </c>
      <c r="N304" s="71">
        <v>461.5101593939832</v>
      </c>
      <c r="O304" s="71">
        <v>220.12704267436189</v>
      </c>
      <c r="P304" s="71">
        <v>145.66529583722729</v>
      </c>
      <c r="Q304" s="71">
        <v>14.889238577415901</v>
      </c>
      <c r="R304" s="71">
        <v>162.3109063672191</v>
      </c>
      <c r="S304" s="71">
        <v>36.218982768037513</v>
      </c>
      <c r="T304" s="72"/>
      <c r="U304" s="71">
        <v>92784435</v>
      </c>
      <c r="V304" s="71">
        <v>7532</v>
      </c>
      <c r="W304" s="71">
        <v>296</v>
      </c>
      <c r="X304" s="71">
        <v>60045</v>
      </c>
      <c r="Y304" s="71">
        <v>111118</v>
      </c>
      <c r="Z304" s="71">
        <v>104773</v>
      </c>
      <c r="AA304" s="71">
        <v>28967</v>
      </c>
      <c r="AB304" s="71">
        <v>252727</v>
      </c>
      <c r="AC304" s="71">
        <v>28701323</v>
      </c>
      <c r="AD304" s="71">
        <v>36.218982768037513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2066</v>
      </c>
      <c r="B305" s="70">
        <v>105</v>
      </c>
      <c r="C305" s="70">
        <v>3</v>
      </c>
      <c r="D305" s="70">
        <v>7</v>
      </c>
      <c r="E305" s="70">
        <v>2006</v>
      </c>
      <c r="F305" s="70" t="s">
        <v>790</v>
      </c>
      <c r="G305" s="70" t="s">
        <v>2063</v>
      </c>
      <c r="H305" s="70" t="s">
        <v>2064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2067</v>
      </c>
      <c r="B306" s="70">
        <v>106</v>
      </c>
      <c r="C306" s="70">
        <v>4</v>
      </c>
      <c r="D306" s="70">
        <v>7</v>
      </c>
      <c r="E306" s="70">
        <v>2007</v>
      </c>
      <c r="F306" s="70" t="s">
        <v>791</v>
      </c>
      <c r="G306" s="70" t="s">
        <v>2063</v>
      </c>
      <c r="H306" s="70" t="s">
        <v>2064</v>
      </c>
      <c r="I306" s="148"/>
      <c r="J306" s="71">
        <v>4274.4694729541334</v>
      </c>
      <c r="K306" s="71">
        <v>21.321614683522249</v>
      </c>
      <c r="L306" s="71">
        <v>25.797119613004071</v>
      </c>
      <c r="M306" s="71">
        <v>486.58106474468963</v>
      </c>
      <c r="N306" s="71">
        <v>439.57531823865281</v>
      </c>
      <c r="O306" s="71">
        <v>213.1828192609951</v>
      </c>
      <c r="P306" s="71">
        <v>140.00494916860191</v>
      </c>
      <c r="Q306" s="71">
        <v>15.439561919252499</v>
      </c>
      <c r="R306" s="71">
        <v>137.5684241212852</v>
      </c>
      <c r="S306" s="71">
        <v>34.400498504000012</v>
      </c>
      <c r="T306" s="72"/>
      <c r="U306" s="71">
        <v>120693494</v>
      </c>
      <c r="V306" s="71">
        <v>7198</v>
      </c>
      <c r="W306" s="71">
        <v>448</v>
      </c>
      <c r="X306" s="71">
        <v>77939</v>
      </c>
      <c r="Y306" s="71">
        <v>111421</v>
      </c>
      <c r="Z306" s="71">
        <v>105481</v>
      </c>
      <c r="AA306" s="71">
        <v>27417</v>
      </c>
      <c r="AB306" s="71">
        <v>248210</v>
      </c>
      <c r="AC306" s="71">
        <v>25024106.5</v>
      </c>
      <c r="AD306" s="71">
        <v>34.400498504000012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2068</v>
      </c>
      <c r="B307" s="70">
        <v>107</v>
      </c>
      <c r="C307" s="70">
        <v>5</v>
      </c>
      <c r="D307" s="70">
        <v>7</v>
      </c>
      <c r="E307" s="70">
        <v>2008</v>
      </c>
      <c r="F307" s="70" t="s">
        <v>792</v>
      </c>
      <c r="G307" s="70" t="s">
        <v>2063</v>
      </c>
      <c r="H307" s="70" t="s">
        <v>2064</v>
      </c>
      <c r="I307" s="148"/>
      <c r="J307" s="71">
        <v>3673.7161779093012</v>
      </c>
      <c r="K307" s="71">
        <v>16.059523801059822</v>
      </c>
      <c r="L307" s="71">
        <v>22.837254719763362</v>
      </c>
      <c r="M307" s="71">
        <v>491.06067039531382</v>
      </c>
      <c r="N307" s="71">
        <v>475.89396750474373</v>
      </c>
      <c r="O307" s="71">
        <v>206.4774646292777</v>
      </c>
      <c r="P307" s="71">
        <v>134.16323328443841</v>
      </c>
      <c r="Q307" s="71">
        <v>15.074734078692</v>
      </c>
      <c r="R307" s="71">
        <v>131.71458056262219</v>
      </c>
      <c r="S307" s="71">
        <v>32.504748374000002</v>
      </c>
      <c r="T307" s="72"/>
      <c r="U307" s="71">
        <v>117872909</v>
      </c>
      <c r="V307" s="71">
        <v>7198</v>
      </c>
      <c r="W307" s="71">
        <v>448</v>
      </c>
      <c r="X307" s="71">
        <v>77939</v>
      </c>
      <c r="Y307" s="71">
        <v>111422</v>
      </c>
      <c r="Z307" s="71">
        <v>105749</v>
      </c>
      <c r="AA307" s="71">
        <v>26303</v>
      </c>
      <c r="AB307" s="71">
        <v>246331</v>
      </c>
      <c r="AC307" s="71">
        <v>24879072</v>
      </c>
      <c r="AD307" s="71">
        <v>32.504748374000002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2069</v>
      </c>
      <c r="B308" s="70">
        <v>108</v>
      </c>
      <c r="C308" s="70">
        <v>6</v>
      </c>
      <c r="D308" s="70">
        <v>7</v>
      </c>
      <c r="E308" s="70">
        <v>2009</v>
      </c>
      <c r="F308" s="70" t="s">
        <v>176</v>
      </c>
      <c r="G308" s="70" t="s">
        <v>2063</v>
      </c>
      <c r="H308" s="70" t="s">
        <v>2064</v>
      </c>
      <c r="I308" s="148"/>
      <c r="J308" s="71">
        <v>3056.6651380237381</v>
      </c>
      <c r="K308" s="71">
        <v>18.831094167501188</v>
      </c>
      <c r="L308" s="71">
        <v>18.469049294196711</v>
      </c>
      <c r="M308" s="71">
        <v>448.6749009141983</v>
      </c>
      <c r="N308" s="71">
        <v>434.74979799215299</v>
      </c>
      <c r="O308" s="71">
        <v>209.68126355367789</v>
      </c>
      <c r="P308" s="71">
        <v>126.5764074335827</v>
      </c>
      <c r="Q308" s="71">
        <v>14.2531211446037</v>
      </c>
      <c r="R308" s="71">
        <v>116.8871288543162</v>
      </c>
      <c r="S308" s="71">
        <v>30.622558317999999</v>
      </c>
      <c r="T308" s="72"/>
      <c r="U308" s="71">
        <v>81138581</v>
      </c>
      <c r="V308" s="71">
        <v>6870</v>
      </c>
      <c r="W308" s="71">
        <v>494</v>
      </c>
      <c r="X308" s="71">
        <v>81877</v>
      </c>
      <c r="Y308" s="71">
        <v>111398</v>
      </c>
      <c r="Z308" s="71">
        <v>105999</v>
      </c>
      <c r="AA308" s="71">
        <v>25476</v>
      </c>
      <c r="AB308" s="71">
        <v>244490</v>
      </c>
      <c r="AC308" s="71">
        <v>21539220</v>
      </c>
      <c r="AD308" s="71">
        <v>30.622558317999999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7024.1819999999998</v>
      </c>
      <c r="BK308" s="71">
        <v>0</v>
      </c>
      <c r="BL308" s="71">
        <v>86.924999999999997</v>
      </c>
      <c r="BM308" s="71">
        <v>0</v>
      </c>
      <c r="BN308" s="72"/>
      <c r="BO308" s="71">
        <v>0</v>
      </c>
      <c r="BP308" s="71">
        <v>0</v>
      </c>
      <c r="BQ308" s="71">
        <v>21</v>
      </c>
      <c r="BR308" s="71">
        <v>0</v>
      </c>
      <c r="BS308" s="71">
        <v>10</v>
      </c>
      <c r="BT308" s="71">
        <v>0</v>
      </c>
      <c r="BU308"/>
      <c r="BV308" s="70">
        <v>6939.4669999999996</v>
      </c>
      <c r="BW308" s="70">
        <v>3.4980000000000002</v>
      </c>
      <c r="BX308" s="70">
        <v>149.446</v>
      </c>
      <c r="BY308" s="70">
        <v>3.95</v>
      </c>
      <c r="BZ308" s="70">
        <v>14.746</v>
      </c>
      <c r="CA308" s="70">
        <v>0</v>
      </c>
      <c r="CB308" s="70">
        <v>0</v>
      </c>
      <c r="CC308" s="70">
        <v>0</v>
      </c>
      <c r="CD308" s="70">
        <v>0</v>
      </c>
    </row>
    <row r="309" spans="1:82">
      <c r="A309" s="70" t="s">
        <v>2070</v>
      </c>
      <c r="B309" s="70">
        <v>109</v>
      </c>
      <c r="C309" s="70">
        <v>7</v>
      </c>
      <c r="D309" s="70">
        <v>7</v>
      </c>
      <c r="E309" s="70">
        <v>2010</v>
      </c>
      <c r="F309" s="70" t="s">
        <v>177</v>
      </c>
      <c r="G309" s="70" t="s">
        <v>2063</v>
      </c>
      <c r="H309" s="70" t="s">
        <v>2064</v>
      </c>
      <c r="I309" s="148"/>
      <c r="J309" s="71">
        <v>3518.6442955045081</v>
      </c>
      <c r="K309" s="71">
        <v>16.388779846965161</v>
      </c>
      <c r="L309" s="71">
        <v>18.233077028819771</v>
      </c>
      <c r="M309" s="71">
        <v>512.15536847361284</v>
      </c>
      <c r="N309" s="71">
        <v>549.91285904656581</v>
      </c>
      <c r="O309" s="71">
        <v>209.22139292425959</v>
      </c>
      <c r="P309" s="71">
        <v>125.84889064494151</v>
      </c>
      <c r="Q309" s="71">
        <v>14.7372052997762</v>
      </c>
      <c r="R309" s="71">
        <v>118.475312983777</v>
      </c>
      <c r="S309" s="71">
        <v>29.89552489925001</v>
      </c>
      <c r="T309" s="72"/>
      <c r="U309" s="71">
        <v>94027725</v>
      </c>
      <c r="V309" s="71">
        <v>6870</v>
      </c>
      <c r="W309" s="71">
        <v>494</v>
      </c>
      <c r="X309" s="71">
        <v>81877</v>
      </c>
      <c r="Y309" s="71">
        <v>111071</v>
      </c>
      <c r="Z309" s="71">
        <v>106258</v>
      </c>
      <c r="AA309" s="71">
        <v>24697</v>
      </c>
      <c r="AB309" s="71">
        <v>242233</v>
      </c>
      <c r="AC309" s="71">
        <v>20689174</v>
      </c>
      <c r="AD309" s="71">
        <v>29.89552489925001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7807.3109999999997</v>
      </c>
      <c r="BK309" s="71">
        <v>0</v>
      </c>
      <c r="BL309" s="71">
        <v>97.649000000000001</v>
      </c>
      <c r="BM309" s="71">
        <v>0</v>
      </c>
      <c r="BN309" s="72"/>
      <c r="BO309" s="71">
        <v>0</v>
      </c>
      <c r="BP309" s="71">
        <v>0</v>
      </c>
      <c r="BQ309" s="71">
        <v>20</v>
      </c>
      <c r="BR309" s="71">
        <v>0</v>
      </c>
      <c r="BS309" s="71">
        <v>13</v>
      </c>
      <c r="BT309" s="71">
        <v>0</v>
      </c>
      <c r="BU309"/>
      <c r="BV309" s="70">
        <v>7386.8670000000002</v>
      </c>
      <c r="BW309" s="70">
        <v>6.3840000000000003</v>
      </c>
      <c r="BX309" s="70">
        <v>469.31099999999998</v>
      </c>
      <c r="BY309" s="70">
        <v>16.89</v>
      </c>
      <c r="BZ309" s="70">
        <v>25.507999999999999</v>
      </c>
      <c r="CA309" s="70">
        <v>0</v>
      </c>
      <c r="CB309" s="70">
        <v>0</v>
      </c>
      <c r="CC309" s="70">
        <v>0</v>
      </c>
      <c r="CD309" s="70">
        <v>0</v>
      </c>
    </row>
    <row r="310" spans="1:82">
      <c r="A310" s="70" t="s">
        <v>2071</v>
      </c>
      <c r="B310" s="70">
        <v>110</v>
      </c>
      <c r="C310" s="70">
        <v>8</v>
      </c>
      <c r="D310" s="70">
        <v>7</v>
      </c>
      <c r="E310" s="70">
        <v>2011</v>
      </c>
      <c r="F310" s="70" t="s">
        <v>178</v>
      </c>
      <c r="G310" s="70" t="s">
        <v>2063</v>
      </c>
      <c r="H310" s="70" t="s">
        <v>2064</v>
      </c>
      <c r="I310" s="148"/>
      <c r="J310" s="71">
        <v>3581.4504255271809</v>
      </c>
      <c r="K310" s="71">
        <v>18.527353973416091</v>
      </c>
      <c r="L310" s="71">
        <v>19.863560251988559</v>
      </c>
      <c r="M310" s="71">
        <v>479.79923099388111</v>
      </c>
      <c r="N310" s="71">
        <v>502.30702348614312</v>
      </c>
      <c r="O310" s="71">
        <v>206.42425440235047</v>
      </c>
      <c r="P310" s="71">
        <v>120.14360542559243</v>
      </c>
      <c r="Q310" s="71">
        <v>16.8350512664436</v>
      </c>
      <c r="R310" s="71">
        <v>103.32611925974091</v>
      </c>
      <c r="S310" s="71">
        <v>29.435331527995</v>
      </c>
      <c r="T310" s="72"/>
      <c r="U310" s="71">
        <v>98741982</v>
      </c>
      <c r="V310" s="71">
        <v>6870</v>
      </c>
      <c r="W310" s="71">
        <v>494</v>
      </c>
      <c r="X310" s="71">
        <v>81877</v>
      </c>
      <c r="Y310" s="71">
        <v>110764</v>
      </c>
      <c r="Z310" s="71">
        <v>107115</v>
      </c>
      <c r="AA310" s="71">
        <v>24279</v>
      </c>
      <c r="AB310" s="71">
        <v>239894</v>
      </c>
      <c r="AC310" s="71">
        <v>18013850</v>
      </c>
      <c r="AD310" s="71">
        <v>29.435331527995</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7691.2860000000001</v>
      </c>
      <c r="BK310" s="71">
        <v>0</v>
      </c>
      <c r="BL310" s="71">
        <v>93.947000000000003</v>
      </c>
      <c r="BM310" s="71">
        <v>0</v>
      </c>
      <c r="BN310" s="72"/>
      <c r="BO310" s="71">
        <v>0</v>
      </c>
      <c r="BP310" s="71">
        <v>0</v>
      </c>
      <c r="BQ310" s="71">
        <v>20</v>
      </c>
      <c r="BR310" s="71">
        <v>0</v>
      </c>
      <c r="BS310" s="71">
        <v>9</v>
      </c>
      <c r="BT310" s="71">
        <v>0</v>
      </c>
      <c r="BU310"/>
      <c r="BV310" s="70">
        <v>7254.8729999999996</v>
      </c>
      <c r="BW310" s="70">
        <v>4.5759999999999996</v>
      </c>
      <c r="BX310" s="70">
        <v>494.137</v>
      </c>
      <c r="BY310" s="70">
        <v>4.5720000000000001</v>
      </c>
      <c r="BZ310" s="70">
        <v>27.074999999999999</v>
      </c>
      <c r="CA310" s="70">
        <v>0</v>
      </c>
      <c r="CB310" s="70">
        <v>0</v>
      </c>
      <c r="CC310" s="70">
        <v>0</v>
      </c>
      <c r="CD310" s="70">
        <v>0</v>
      </c>
    </row>
    <row r="311" spans="1:82">
      <c r="A311" s="70" t="s">
        <v>2072</v>
      </c>
      <c r="B311" s="70">
        <v>111</v>
      </c>
      <c r="C311" s="70">
        <v>9</v>
      </c>
      <c r="D311" s="70">
        <v>7</v>
      </c>
      <c r="E311" s="70">
        <v>2012</v>
      </c>
      <c r="F311" s="70" t="s">
        <v>179</v>
      </c>
      <c r="G311" s="1064" t="s">
        <v>2063</v>
      </c>
      <c r="H311" s="70" t="s">
        <v>2064</v>
      </c>
      <c r="I311" s="148"/>
      <c r="J311" s="71">
        <v>3444.140263636928</v>
      </c>
      <c r="K311" s="71">
        <v>17.167973310708749</v>
      </c>
      <c r="L311" s="71">
        <v>20.54608027012096</v>
      </c>
      <c r="M311" s="71">
        <v>526.09517082994898</v>
      </c>
      <c r="N311" s="71">
        <v>488.23858187394052</v>
      </c>
      <c r="O311" s="71">
        <v>206.47092560476887</v>
      </c>
      <c r="P311" s="71">
        <v>116.31835250375295</v>
      </c>
      <c r="Q311" s="71">
        <v>18.2814132321542</v>
      </c>
      <c r="R311" s="71">
        <v>90.806480886451865</v>
      </c>
      <c r="S311" s="71">
        <v>31.301554480380009</v>
      </c>
      <c r="T311" s="72"/>
      <c r="U311" s="71">
        <v>89665270</v>
      </c>
      <c r="V311" s="71">
        <v>6870</v>
      </c>
      <c r="W311" s="71">
        <v>494</v>
      </c>
      <c r="X311" s="71">
        <v>81877</v>
      </c>
      <c r="Y311" s="71">
        <v>111968</v>
      </c>
      <c r="Z311" s="71">
        <v>107989</v>
      </c>
      <c r="AA311" s="71">
        <v>23373</v>
      </c>
      <c r="AB311" s="71">
        <v>239769</v>
      </c>
      <c r="AC311" s="71">
        <v>15421139</v>
      </c>
      <c r="AD311" s="71">
        <v>31.301554480380009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3.2440000000000002</v>
      </c>
      <c r="BI311" s="71">
        <v>0</v>
      </c>
      <c r="BJ311" s="71">
        <v>7113.1149999999998</v>
      </c>
      <c r="BK311" s="71">
        <v>0</v>
      </c>
      <c r="BL311" s="71">
        <v>78.917000000000002</v>
      </c>
      <c r="BM311" s="71">
        <v>0</v>
      </c>
      <c r="BN311" s="72"/>
      <c r="BO311" s="71">
        <v>1</v>
      </c>
      <c r="BP311" s="71">
        <v>0</v>
      </c>
      <c r="BQ311" s="71">
        <v>20</v>
      </c>
      <c r="BR311" s="71">
        <v>0</v>
      </c>
      <c r="BS311" s="71">
        <v>9</v>
      </c>
      <c r="BT311" s="71">
        <v>0</v>
      </c>
      <c r="BU311"/>
      <c r="BV311" s="70">
        <v>7037.9309999999996</v>
      </c>
      <c r="BW311" s="70">
        <v>2.88</v>
      </c>
      <c r="BX311" s="70">
        <v>154.465</v>
      </c>
      <c r="BY311" s="70">
        <v>0</v>
      </c>
      <c r="BZ311" s="70">
        <v>0</v>
      </c>
      <c r="CA311" s="70">
        <v>0</v>
      </c>
      <c r="CB311" s="70">
        <v>0</v>
      </c>
      <c r="CC311" s="70">
        <v>0</v>
      </c>
      <c r="CD311" s="70">
        <v>0</v>
      </c>
    </row>
    <row r="312" spans="1:82">
      <c r="A312" s="70" t="s">
        <v>2073</v>
      </c>
      <c r="B312" s="70">
        <v>112</v>
      </c>
      <c r="C312" s="70">
        <v>10</v>
      </c>
      <c r="D312" s="70">
        <v>7</v>
      </c>
      <c r="E312" s="70">
        <v>2013</v>
      </c>
      <c r="F312" s="70" t="s">
        <v>180</v>
      </c>
      <c r="G312" s="1064" t="s">
        <v>2063</v>
      </c>
      <c r="H312" s="70" t="s">
        <v>2064</v>
      </c>
      <c r="I312" s="148"/>
      <c r="J312" s="71">
        <v>3658.3639002995319</v>
      </c>
      <c r="K312" s="71">
        <v>13.9281263974054</v>
      </c>
      <c r="L312" s="71">
        <v>18.535395318763261</v>
      </c>
      <c r="M312" s="71">
        <v>514.08059022589725</v>
      </c>
      <c r="N312" s="71">
        <v>469.32103488038831</v>
      </c>
      <c r="O312" s="71">
        <v>199.15816181368405</v>
      </c>
      <c r="P312" s="71">
        <v>114.64859732533414</v>
      </c>
      <c r="Q312" s="71">
        <v>18.414023049038999</v>
      </c>
      <c r="R312" s="71">
        <v>93.827774611152748</v>
      </c>
      <c r="S312" s="71">
        <v>32.894730021070004</v>
      </c>
      <c r="T312" s="72"/>
      <c r="U312" s="71">
        <v>95297609</v>
      </c>
      <c r="V312" s="71">
        <v>6870</v>
      </c>
      <c r="W312" s="71">
        <v>494</v>
      </c>
      <c r="X312" s="71">
        <v>81877</v>
      </c>
      <c r="Y312" s="71">
        <v>111535</v>
      </c>
      <c r="Z312" s="71">
        <v>108815</v>
      </c>
      <c r="AA312" s="71">
        <v>22951</v>
      </c>
      <c r="AB312" s="71">
        <v>238046</v>
      </c>
      <c r="AC312" s="71">
        <v>15554000</v>
      </c>
      <c r="AD312" s="71">
        <v>32.894730021070004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899.36099999999999</v>
      </c>
      <c r="BK312" s="71">
        <v>0</v>
      </c>
      <c r="BL312" s="71">
        <v>81.323000000000008</v>
      </c>
      <c r="BM312" s="71">
        <v>0</v>
      </c>
      <c r="BN312" s="72"/>
      <c r="BO312" s="71">
        <v>0</v>
      </c>
      <c r="BP312" s="71">
        <v>0</v>
      </c>
      <c r="BQ312" s="71">
        <v>22</v>
      </c>
      <c r="BR312" s="71">
        <v>0</v>
      </c>
      <c r="BS312" s="71">
        <v>8</v>
      </c>
      <c r="BT312" s="71">
        <v>0</v>
      </c>
      <c r="BU312"/>
      <c r="BV312" s="70">
        <v>812.51300000000003</v>
      </c>
      <c r="BW312" s="70">
        <v>6.3369999999999997</v>
      </c>
      <c r="BX312" s="70">
        <v>156.06299999999999</v>
      </c>
      <c r="BY312" s="70">
        <v>0</v>
      </c>
      <c r="BZ312" s="70">
        <v>5.7709999999999999</v>
      </c>
      <c r="CA312" s="70">
        <v>0</v>
      </c>
      <c r="CB312" s="70">
        <v>0</v>
      </c>
      <c r="CC312" s="70">
        <v>0</v>
      </c>
      <c r="CD312" s="70">
        <v>0</v>
      </c>
    </row>
    <row r="313" spans="1:82">
      <c r="A313" s="70" t="s">
        <v>2074</v>
      </c>
      <c r="B313" s="70">
        <v>113</v>
      </c>
      <c r="C313" s="70">
        <v>11</v>
      </c>
      <c r="D313" s="70">
        <v>7</v>
      </c>
      <c r="E313" s="70">
        <v>2014</v>
      </c>
      <c r="F313" s="70" t="s">
        <v>181</v>
      </c>
      <c r="G313" s="70" t="s">
        <v>2063</v>
      </c>
      <c r="H313" s="70" t="s">
        <v>2064</v>
      </c>
      <c r="I313" s="148"/>
      <c r="J313" s="71">
        <v>3519.4530932271232</v>
      </c>
      <c r="K313" s="71">
        <v>13.223805199387209</v>
      </c>
      <c r="L313" s="71">
        <v>13.23402635554819</v>
      </c>
      <c r="M313" s="71">
        <v>460.97617237360402</v>
      </c>
      <c r="N313" s="71">
        <v>446.60486205818057</v>
      </c>
      <c r="O313" s="71">
        <v>189.83785272743364</v>
      </c>
      <c r="P313" s="71">
        <v>113.46195140825465</v>
      </c>
      <c r="Q313" s="71">
        <v>17.487403740996498</v>
      </c>
      <c r="R313" s="71">
        <v>91.030206804567442</v>
      </c>
      <c r="S313" s="71">
        <v>31.889876213610801</v>
      </c>
      <c r="T313" s="72"/>
      <c r="U313" s="71">
        <v>102947956</v>
      </c>
      <c r="V313" s="71">
        <v>5395</v>
      </c>
      <c r="W313" s="71">
        <v>508</v>
      </c>
      <c r="X313" s="71">
        <v>76403</v>
      </c>
      <c r="Y313" s="71">
        <v>111429</v>
      </c>
      <c r="Z313" s="71">
        <v>109243</v>
      </c>
      <c r="AA313" s="71">
        <v>22596</v>
      </c>
      <c r="AB313" s="71">
        <v>235624</v>
      </c>
      <c r="AC313" s="71">
        <v>15137691.5</v>
      </c>
      <c r="AD313" s="71">
        <v>31.889876213610801</v>
      </c>
      <c r="AE313" s="72"/>
      <c r="AF313" s="71"/>
      <c r="AG313" s="71"/>
      <c r="AH313" s="71"/>
      <c r="AI313" s="71"/>
      <c r="AJ313" s="71"/>
      <c r="AK313" s="71"/>
      <c r="AL313" s="71"/>
      <c r="AM313" s="71"/>
      <c r="AN313" s="71"/>
      <c r="AO313" s="71"/>
      <c r="AP313" s="71"/>
      <c r="AQ313" s="72"/>
      <c r="AR313" s="71">
        <v>4142</v>
      </c>
      <c r="AS313" s="71">
        <v>386</v>
      </c>
      <c r="AT313" s="71">
        <v>0</v>
      </c>
      <c r="AU313" s="71">
        <v>0</v>
      </c>
      <c r="AV313" s="71">
        <v>0</v>
      </c>
      <c r="AW313" s="71">
        <v>2</v>
      </c>
      <c r="AX313" s="71"/>
      <c r="AY313" s="72"/>
      <c r="AZ313" s="71">
        <v>16479.830000000002</v>
      </c>
      <c r="BA313" s="71">
        <v>20328.38</v>
      </c>
      <c r="BB313" s="71">
        <v>0</v>
      </c>
      <c r="BC313" s="71">
        <v>0</v>
      </c>
      <c r="BD313" s="71">
        <v>0</v>
      </c>
      <c r="BE313" s="71">
        <v>9071.6</v>
      </c>
      <c r="BF313" s="71"/>
      <c r="BG313" s="72"/>
      <c r="BH313" s="71">
        <v>0</v>
      </c>
      <c r="BI313" s="71">
        <v>0</v>
      </c>
      <c r="BJ313" s="71">
        <v>7693.9830000000002</v>
      </c>
      <c r="BK313" s="71">
        <v>0</v>
      </c>
      <c r="BL313" s="71">
        <v>81.187000000000012</v>
      </c>
      <c r="BM313" s="71">
        <v>0</v>
      </c>
      <c r="BN313" s="72"/>
      <c r="BO313" s="71">
        <v>0</v>
      </c>
      <c r="BP313" s="71">
        <v>0</v>
      </c>
      <c r="BQ313" s="71">
        <v>22</v>
      </c>
      <c r="BR313" s="71">
        <v>0</v>
      </c>
      <c r="BS313" s="71">
        <v>8</v>
      </c>
      <c r="BT313" s="71">
        <v>0</v>
      </c>
      <c r="BU313"/>
      <c r="BV313" s="70">
        <v>7269.1080000000002</v>
      </c>
      <c r="BW313" s="70">
        <v>9.532</v>
      </c>
      <c r="BX313" s="70">
        <v>463.13900000000001</v>
      </c>
      <c r="BY313" s="70">
        <v>4.4960000000000004</v>
      </c>
      <c r="BZ313" s="70">
        <v>28.895</v>
      </c>
      <c r="CA313" s="70">
        <v>0</v>
      </c>
      <c r="CB313" s="70">
        <v>0</v>
      </c>
      <c r="CC313" s="70">
        <v>0</v>
      </c>
      <c r="CD313" s="70">
        <v>0</v>
      </c>
    </row>
    <row r="314" spans="1:82">
      <c r="A314" s="70" t="s">
        <v>2075</v>
      </c>
      <c r="B314" s="70">
        <v>114</v>
      </c>
      <c r="C314" s="70">
        <v>12</v>
      </c>
      <c r="D314" s="70">
        <v>7</v>
      </c>
      <c r="E314" s="70">
        <v>2015</v>
      </c>
      <c r="F314" s="70" t="s">
        <v>182</v>
      </c>
      <c r="G314" s="70" t="s">
        <v>2063</v>
      </c>
      <c r="H314" s="70" t="s">
        <v>2064</v>
      </c>
      <c r="I314" s="148"/>
      <c r="J314" s="71">
        <v>3387.5083775843609</v>
      </c>
      <c r="K314" s="71">
        <v>12.727513542556959</v>
      </c>
      <c r="L314" s="71">
        <v>14.145466674104821</v>
      </c>
      <c r="M314" s="71">
        <v>445.88645436303989</v>
      </c>
      <c r="N314" s="71">
        <v>408.87436302092863</v>
      </c>
      <c r="O314" s="71">
        <v>188.54119973630878</v>
      </c>
      <c r="P314" s="71">
        <v>112.24501596763285</v>
      </c>
      <c r="Q314" s="71">
        <v>16.922947900567301</v>
      </c>
      <c r="R314" s="71">
        <v>86.344553211574706</v>
      </c>
      <c r="S314" s="71">
        <v>27.544499281649991</v>
      </c>
      <c r="T314" s="72"/>
      <c r="U314" s="71">
        <v>108349745</v>
      </c>
      <c r="V314" s="71">
        <v>5395</v>
      </c>
      <c r="W314" s="71">
        <v>508</v>
      </c>
      <c r="X314" s="71">
        <v>76403</v>
      </c>
      <c r="Y314" s="71">
        <v>111204</v>
      </c>
      <c r="Z314" s="71">
        <v>109541</v>
      </c>
      <c r="AA314" s="71">
        <v>22336</v>
      </c>
      <c r="AB314" s="71">
        <v>232925</v>
      </c>
      <c r="AC314" s="71">
        <v>14759192.5</v>
      </c>
      <c r="AD314" s="71">
        <v>27.544499281649991</v>
      </c>
      <c r="AE314" s="72"/>
      <c r="AF314" s="71">
        <v>955322348.38332593</v>
      </c>
      <c r="AG314" s="71">
        <v>8927069.7908740118</v>
      </c>
      <c r="AH314" s="71">
        <v>3097122.982656586</v>
      </c>
      <c r="AI314" s="71">
        <v>490772000.27846271</v>
      </c>
      <c r="AJ314" s="71">
        <v>503565663.76993918</v>
      </c>
      <c r="AK314" s="71">
        <v>0</v>
      </c>
      <c r="AL314" s="71">
        <v>0</v>
      </c>
      <c r="AM314" s="71">
        <v>31921394.166373819</v>
      </c>
      <c r="AN314" s="71">
        <v>0</v>
      </c>
      <c r="AO314" s="71">
        <v>0</v>
      </c>
      <c r="AP314" s="71">
        <v>1993605599.3716321</v>
      </c>
      <c r="AQ314" s="72"/>
      <c r="AR314" s="71">
        <v>4473</v>
      </c>
      <c r="AS314" s="71">
        <v>570</v>
      </c>
      <c r="AT314" s="71">
        <v>0</v>
      </c>
      <c r="AU314" s="71">
        <v>0</v>
      </c>
      <c r="AV314" s="71">
        <v>0</v>
      </c>
      <c r="AW314" s="71">
        <v>2</v>
      </c>
      <c r="AX314" s="71"/>
      <c r="AY314" s="72"/>
      <c r="AZ314" s="71">
        <v>18120.111000000001</v>
      </c>
      <c r="BA314" s="71">
        <v>28386.880000000001</v>
      </c>
      <c r="BB314" s="71">
        <v>0</v>
      </c>
      <c r="BC314" s="71">
        <v>0</v>
      </c>
      <c r="BD314" s="71">
        <v>0</v>
      </c>
      <c r="BE314" s="71">
        <v>9071.6</v>
      </c>
      <c r="BF314" s="71"/>
      <c r="BG314" s="72"/>
      <c r="BH314" s="71">
        <v>0</v>
      </c>
      <c r="BI314" s="71">
        <v>0</v>
      </c>
      <c r="BJ314" s="71">
        <v>7137.9089999999997</v>
      </c>
      <c r="BK314" s="71">
        <v>0</v>
      </c>
      <c r="BL314" s="71">
        <v>72.961000000000013</v>
      </c>
      <c r="BM314" s="71">
        <v>0</v>
      </c>
      <c r="BN314" s="72"/>
      <c r="BO314" s="71">
        <v>0</v>
      </c>
      <c r="BP314" s="71">
        <v>0</v>
      </c>
      <c r="BQ314" s="71">
        <v>22</v>
      </c>
      <c r="BR314" s="71">
        <v>0</v>
      </c>
      <c r="BS314" s="71">
        <v>7</v>
      </c>
      <c r="BT314" s="71">
        <v>0</v>
      </c>
      <c r="BU314"/>
      <c r="BV314" s="70">
        <v>7031.62</v>
      </c>
      <c r="BW314" s="70">
        <v>6.9539999999999997</v>
      </c>
      <c r="BX314" s="70">
        <v>148.78100000000001</v>
      </c>
      <c r="BY314" s="70">
        <v>0</v>
      </c>
      <c r="BZ314" s="70">
        <v>23.515000000000001</v>
      </c>
      <c r="CA314" s="70">
        <v>0</v>
      </c>
      <c r="CB314" s="70">
        <v>0</v>
      </c>
      <c r="CC314" s="70">
        <v>0</v>
      </c>
      <c r="CD314" s="70">
        <v>0</v>
      </c>
    </row>
    <row r="315" spans="1:82">
      <c r="A315" s="70" t="s">
        <v>2076</v>
      </c>
      <c r="B315" s="70">
        <v>115</v>
      </c>
      <c r="C315" s="70">
        <v>13</v>
      </c>
      <c r="D315" s="70">
        <v>7</v>
      </c>
      <c r="E315" s="70">
        <v>2016</v>
      </c>
      <c r="F315" s="70" t="s">
        <v>155</v>
      </c>
      <c r="G315" s="70" t="s">
        <v>2063</v>
      </c>
      <c r="H315" s="70" t="s">
        <v>2064</v>
      </c>
      <c r="I315" s="148"/>
      <c r="J315" s="71">
        <v>3390.1729462066364</v>
      </c>
      <c r="K315" s="71">
        <v>12.457658180948608</v>
      </c>
      <c r="L315" s="71">
        <v>14.606507126835993</v>
      </c>
      <c r="M315" s="71">
        <v>391.88458546140447</v>
      </c>
      <c r="N315" s="71">
        <v>395.48628034638506</v>
      </c>
      <c r="O315" s="71">
        <v>186.86205795287773</v>
      </c>
      <c r="P315" s="71">
        <v>109.68078893948666</v>
      </c>
      <c r="Q315" s="71">
        <v>16.316563489874515</v>
      </c>
      <c r="R315" s="71">
        <v>96.423551433028891</v>
      </c>
      <c r="S315" s="71">
        <v>30.208024263689992</v>
      </c>
      <c r="T315" s="72"/>
      <c r="U315" s="71">
        <v>102282123</v>
      </c>
      <c r="V315" s="71">
        <v>5395</v>
      </c>
      <c r="W315" s="71">
        <v>508</v>
      </c>
      <c r="X315" s="71">
        <v>76403</v>
      </c>
      <c r="Y315" s="71">
        <v>111518</v>
      </c>
      <c r="Z315" s="71">
        <v>109900</v>
      </c>
      <c r="AA315" s="71">
        <v>22574</v>
      </c>
      <c r="AB315" s="71">
        <v>231008</v>
      </c>
      <c r="AC315" s="71">
        <v>16468193.4414567</v>
      </c>
      <c r="AD315" s="71">
        <v>30.208024263689989</v>
      </c>
      <c r="AE315" s="72"/>
      <c r="AF315" s="71">
        <v>940232289.17518115</v>
      </c>
      <c r="AG315" s="71">
        <v>8321501.6932735061</v>
      </c>
      <c r="AH315" s="71">
        <v>2916998.6912567578</v>
      </c>
      <c r="AI315" s="71">
        <v>458119737.90098321</v>
      </c>
      <c r="AJ315" s="71">
        <v>478949788.42871422</v>
      </c>
      <c r="AK315" s="71">
        <v>0</v>
      </c>
      <c r="AL315" s="71">
        <v>0</v>
      </c>
      <c r="AM315" s="71">
        <v>31683273.043871868</v>
      </c>
      <c r="AN315" s="71">
        <v>0</v>
      </c>
      <c r="AO315" s="71">
        <v>0</v>
      </c>
      <c r="AP315" s="71">
        <v>1920223588.9332809</v>
      </c>
      <c r="AQ315" s="72"/>
      <c r="AR315" s="71">
        <v>4765</v>
      </c>
      <c r="AS315" s="71">
        <v>645</v>
      </c>
      <c r="AT315" s="71">
        <v>0</v>
      </c>
      <c r="AU315" s="71">
        <v>0</v>
      </c>
      <c r="AV315" s="71">
        <v>0</v>
      </c>
      <c r="AW315" s="71">
        <v>2</v>
      </c>
      <c r="AX315" s="71"/>
      <c r="AY315" s="72"/>
      <c r="AZ315" s="71">
        <v>19554.812999999998</v>
      </c>
      <c r="BA315" s="71">
        <v>31465.98</v>
      </c>
      <c r="BB315" s="71">
        <v>0</v>
      </c>
      <c r="BC315" s="71">
        <v>0</v>
      </c>
      <c r="BD315" s="71">
        <v>0</v>
      </c>
      <c r="BE315" s="71">
        <v>9071.6</v>
      </c>
      <c r="BF315" s="71"/>
      <c r="BG315" s="72"/>
      <c r="BH315" s="71">
        <v>0</v>
      </c>
      <c r="BI315" s="71">
        <v>0</v>
      </c>
      <c r="BJ315" s="71">
        <v>6974.4059999999999</v>
      </c>
      <c r="BK315" s="71">
        <v>0</v>
      </c>
      <c r="BL315" s="71">
        <v>78.221557279999985</v>
      </c>
      <c r="BM315" s="71">
        <v>0</v>
      </c>
      <c r="BN315" s="72"/>
      <c r="BO315" s="71">
        <v>0</v>
      </c>
      <c r="BP315" s="71">
        <v>0</v>
      </c>
      <c r="BQ315" s="71">
        <v>22</v>
      </c>
      <c r="BR315" s="71">
        <v>0</v>
      </c>
      <c r="BS315" s="71">
        <v>7</v>
      </c>
      <c r="BT315" s="71">
        <v>0</v>
      </c>
      <c r="BU315"/>
      <c r="BV315" s="70">
        <v>6655.9865572799999</v>
      </c>
      <c r="BW315" s="70">
        <v>12.273999999999999</v>
      </c>
      <c r="BX315" s="70">
        <v>375.31799999999998</v>
      </c>
      <c r="BY315" s="70">
        <v>4.3579999999999997</v>
      </c>
      <c r="BZ315" s="70">
        <v>4.6909999999999998</v>
      </c>
      <c r="CA315" s="70">
        <v>0</v>
      </c>
      <c r="CB315" s="70">
        <v>0</v>
      </c>
      <c r="CC315" s="70">
        <v>0</v>
      </c>
      <c r="CD315" s="70">
        <v>0</v>
      </c>
    </row>
    <row r="316" spans="1:82">
      <c r="A316" s="70" t="s">
        <v>2077</v>
      </c>
      <c r="B316" s="70">
        <v>116</v>
      </c>
      <c r="C316" s="70">
        <v>14</v>
      </c>
      <c r="D316" s="70">
        <v>7</v>
      </c>
      <c r="E316" s="70">
        <v>2017</v>
      </c>
      <c r="F316" s="70" t="s">
        <v>156</v>
      </c>
      <c r="G316" s="70" t="s">
        <v>2063</v>
      </c>
      <c r="H316" s="70" t="s">
        <v>2064</v>
      </c>
      <c r="I316" s="148"/>
      <c r="J316" s="71">
        <v>3532.7687171328162</v>
      </c>
      <c r="K316" s="71">
        <v>12.60832118267836</v>
      </c>
      <c r="L316" s="71">
        <v>13.870000871436355</v>
      </c>
      <c r="M316" s="71">
        <v>388.64478114421598</v>
      </c>
      <c r="N316" s="71">
        <v>390.35451137128928</v>
      </c>
      <c r="O316" s="71">
        <v>183.94002798288665</v>
      </c>
      <c r="P316" s="71">
        <v>107.59072458779229</v>
      </c>
      <c r="Q316" s="71">
        <v>15.5706348376814</v>
      </c>
      <c r="R316" s="71">
        <v>96.799956254994783</v>
      </c>
      <c r="S316" s="71">
        <v>36.143874728139998</v>
      </c>
      <c r="T316" s="72"/>
      <c r="U316" s="71">
        <v>111555957</v>
      </c>
      <c r="V316" s="71">
        <v>5395</v>
      </c>
      <c r="W316" s="71">
        <v>508</v>
      </c>
      <c r="X316" s="71">
        <v>76403</v>
      </c>
      <c r="Y316" s="71">
        <v>110833</v>
      </c>
      <c r="Z316" s="71">
        <v>109976</v>
      </c>
      <c r="AA316" s="71">
        <v>22285</v>
      </c>
      <c r="AB316" s="71">
        <v>227965</v>
      </c>
      <c r="AC316" s="71">
        <v>16860518.5</v>
      </c>
      <c r="AD316" s="71">
        <v>36.143874728139998</v>
      </c>
      <c r="AE316" s="72"/>
      <c r="AF316" s="71">
        <v>996321949.12206554</v>
      </c>
      <c r="AG316" s="71">
        <v>8560379.8779023401</v>
      </c>
      <c r="AH316" s="71">
        <v>3445147.1290996838</v>
      </c>
      <c r="AI316" s="71">
        <v>468362684.44396889</v>
      </c>
      <c r="AJ316" s="71">
        <v>497577750.68068832</v>
      </c>
      <c r="AK316" s="71">
        <v>0</v>
      </c>
      <c r="AL316" s="71">
        <v>0</v>
      </c>
      <c r="AM316" s="71">
        <v>31314841.295121688</v>
      </c>
      <c r="AN316" s="71">
        <v>0</v>
      </c>
      <c r="AO316" s="71">
        <v>0</v>
      </c>
      <c r="AP316" s="71">
        <v>2005582752.5488465</v>
      </c>
      <c r="AQ316" s="72"/>
      <c r="AR316" s="71">
        <v>4980</v>
      </c>
      <c r="AS316" s="71">
        <v>701</v>
      </c>
      <c r="AT316" s="71">
        <v>0</v>
      </c>
      <c r="AU316" s="71">
        <v>0</v>
      </c>
      <c r="AV316" s="71">
        <v>0</v>
      </c>
      <c r="AW316" s="71">
        <v>3</v>
      </c>
      <c r="AX316" s="71"/>
      <c r="AY316" s="72"/>
      <c r="AZ316" s="71">
        <v>20591.242999999999</v>
      </c>
      <c r="BA316" s="71">
        <v>33761.08</v>
      </c>
      <c r="BB316" s="71">
        <v>0</v>
      </c>
      <c r="BC316" s="71">
        <v>0</v>
      </c>
      <c r="BD316" s="71">
        <v>0</v>
      </c>
      <c r="BE316" s="71">
        <v>18921.599999999999</v>
      </c>
      <c r="BF316" s="71"/>
      <c r="BG316" s="72"/>
      <c r="BH316" s="71">
        <v>0</v>
      </c>
      <c r="BI316" s="71">
        <v>0</v>
      </c>
      <c r="BJ316" s="71">
        <v>6807.17</v>
      </c>
      <c r="BK316" s="71">
        <v>0</v>
      </c>
      <c r="BL316" s="71">
        <v>77.412999999999997</v>
      </c>
      <c r="BM316" s="71">
        <v>0</v>
      </c>
      <c r="BN316" s="72"/>
      <c r="BO316" s="71">
        <v>0</v>
      </c>
      <c r="BP316" s="71">
        <v>0</v>
      </c>
      <c r="BQ316" s="71">
        <v>24</v>
      </c>
      <c r="BR316" s="71">
        <v>0</v>
      </c>
      <c r="BS316" s="71">
        <v>7</v>
      </c>
      <c r="BT316" s="71">
        <v>0</v>
      </c>
      <c r="BU316"/>
      <c r="BV316" s="70">
        <v>6422.3919999999998</v>
      </c>
      <c r="BW316" s="70">
        <v>11.65</v>
      </c>
      <c r="BX316" s="70">
        <v>417.625</v>
      </c>
      <c r="BY316" s="70">
        <v>8.9429999999999996</v>
      </c>
      <c r="BZ316" s="70">
        <v>23.972999999999999</v>
      </c>
      <c r="CA316" s="70">
        <v>0</v>
      </c>
      <c r="CB316" s="70">
        <v>0</v>
      </c>
      <c r="CC316" s="70">
        <v>0</v>
      </c>
      <c r="CD316" s="70">
        <v>0</v>
      </c>
    </row>
    <row r="317" spans="1:82">
      <c r="A317" s="70" t="s">
        <v>2078</v>
      </c>
      <c r="B317" s="70">
        <v>117</v>
      </c>
      <c r="C317" s="70">
        <v>15</v>
      </c>
      <c r="D317" s="70">
        <v>7</v>
      </c>
      <c r="E317" s="70">
        <v>2018</v>
      </c>
      <c r="F317" s="70" t="s">
        <v>183</v>
      </c>
      <c r="G317" s="70" t="s">
        <v>2063</v>
      </c>
      <c r="H317" s="70" t="s">
        <v>2064</v>
      </c>
      <c r="I317" s="148"/>
      <c r="J317" s="71">
        <v>3408.8764693830099</v>
      </c>
      <c r="K317" s="71">
        <v>11.437086123809349</v>
      </c>
      <c r="L317" s="71">
        <v>12.349334092702264</v>
      </c>
      <c r="M317" s="71">
        <v>378.40573907483059</v>
      </c>
      <c r="N317" s="71">
        <v>379.78510226595421</v>
      </c>
      <c r="O317" s="71">
        <v>180.15104822851242</v>
      </c>
      <c r="P317" s="71">
        <v>106.04175246100461</v>
      </c>
      <c r="Q317" s="71">
        <v>14.255743805541099</v>
      </c>
      <c r="R317" s="71">
        <v>88.11637457595063</v>
      </c>
      <c r="S317" s="71">
        <v>30.127235798800001</v>
      </c>
      <c r="T317" s="72"/>
      <c r="U317" s="71">
        <v>109626077</v>
      </c>
      <c r="V317" s="71">
        <v>5395</v>
      </c>
      <c r="W317" s="71">
        <v>508</v>
      </c>
      <c r="X317" s="71">
        <v>76403</v>
      </c>
      <c r="Y317" s="71">
        <v>110358</v>
      </c>
      <c r="Z317" s="71">
        <v>109773</v>
      </c>
      <c r="AA317" s="71">
        <v>22185</v>
      </c>
      <c r="AB317" s="71">
        <v>224922</v>
      </c>
      <c r="AC317" s="71">
        <v>15287870</v>
      </c>
      <c r="AD317" s="71">
        <v>30.127235798800001</v>
      </c>
      <c r="AE317" s="72"/>
      <c r="AF317" s="71">
        <v>1040714364.816978</v>
      </c>
      <c r="AG317" s="71">
        <v>7590548.9723532731</v>
      </c>
      <c r="AH317" s="71">
        <v>3018142.332837827</v>
      </c>
      <c r="AI317" s="71">
        <v>449563020.06979358</v>
      </c>
      <c r="AJ317" s="71">
        <v>491604270.83411252</v>
      </c>
      <c r="AK317" s="71">
        <v>0</v>
      </c>
      <c r="AL317" s="71">
        <v>0</v>
      </c>
      <c r="AM317" s="71">
        <v>30960763.12348548</v>
      </c>
      <c r="AN317" s="71">
        <v>0</v>
      </c>
      <c r="AO317" s="71">
        <v>0</v>
      </c>
      <c r="AP317" s="71">
        <v>2023451110.1495609</v>
      </c>
      <c r="AQ317" s="72"/>
      <c r="AR317" s="71">
        <v>5268</v>
      </c>
      <c r="AS317" s="71">
        <v>772</v>
      </c>
      <c r="AT317" s="71">
        <v>0</v>
      </c>
      <c r="AU317" s="71">
        <v>0</v>
      </c>
      <c r="AV317" s="71">
        <v>0</v>
      </c>
      <c r="AW317" s="71">
        <v>3</v>
      </c>
      <c r="AX317" s="71"/>
      <c r="AY317" s="72"/>
      <c r="AZ317" s="71">
        <v>21981.611000000023</v>
      </c>
      <c r="BA317" s="71">
        <v>38885.980000000003</v>
      </c>
      <c r="BB317" s="71">
        <v>0</v>
      </c>
      <c r="BC317" s="71">
        <v>0</v>
      </c>
      <c r="BD317" s="71">
        <v>0</v>
      </c>
      <c r="BE317" s="71">
        <v>18921.599999999999</v>
      </c>
      <c r="BF317" s="71"/>
      <c r="BG317" s="72"/>
      <c r="BH317" s="71">
        <v>0</v>
      </c>
      <c r="BI317" s="71">
        <v>0</v>
      </c>
      <c r="BJ317" s="71">
        <v>6774.7489999999998</v>
      </c>
      <c r="BK317" s="71">
        <v>0</v>
      </c>
      <c r="BL317" s="71">
        <v>76.587999999999994</v>
      </c>
      <c r="BM317" s="71">
        <v>0</v>
      </c>
      <c r="BN317" s="72"/>
      <c r="BO317" s="71">
        <v>0</v>
      </c>
      <c r="BP317" s="71">
        <v>0</v>
      </c>
      <c r="BQ317" s="71">
        <v>24</v>
      </c>
      <c r="BR317" s="71">
        <v>0</v>
      </c>
      <c r="BS317" s="71">
        <v>7</v>
      </c>
      <c r="BT317" s="71">
        <v>0</v>
      </c>
      <c r="BU317"/>
      <c r="BV317" s="70">
        <v>6411.2089999999998</v>
      </c>
      <c r="BW317" s="70">
        <v>10.209</v>
      </c>
      <c r="BX317" s="70">
        <v>399.214</v>
      </c>
      <c r="BY317" s="70">
        <v>8.8970000000000002</v>
      </c>
      <c r="BZ317" s="70">
        <v>21.808</v>
      </c>
      <c r="CA317" s="70">
        <v>0</v>
      </c>
      <c r="CB317" s="70">
        <v>0</v>
      </c>
      <c r="CC317" s="70">
        <v>0</v>
      </c>
      <c r="CD317" s="70">
        <v>0</v>
      </c>
    </row>
    <row r="318" spans="1:82">
      <c r="A318" s="70" t="s">
        <v>2079</v>
      </c>
      <c r="B318" s="70">
        <v>118</v>
      </c>
      <c r="C318" s="70">
        <v>16</v>
      </c>
      <c r="D318" s="70">
        <v>7</v>
      </c>
      <c r="E318" s="70">
        <v>2019</v>
      </c>
      <c r="F318" s="70" t="s">
        <v>158</v>
      </c>
      <c r="G318" s="70" t="s">
        <v>2063</v>
      </c>
      <c r="H318" s="70" t="s">
        <v>2064</v>
      </c>
      <c r="I318" s="148"/>
      <c r="J318" s="71">
        <v>3425.5544805988261</v>
      </c>
      <c r="K318" s="71">
        <v>10.15329279742871</v>
      </c>
      <c r="L318" s="71">
        <v>12.31516753264227</v>
      </c>
      <c r="M318" s="71">
        <v>361.57225537187594</v>
      </c>
      <c r="N318" s="71">
        <v>307.37159165356485</v>
      </c>
      <c r="O318" s="71">
        <v>174.62507604042608</v>
      </c>
      <c r="P318" s="71">
        <v>104.82840844455525</v>
      </c>
      <c r="Q318" s="71">
        <v>13.668937049429401</v>
      </c>
      <c r="R318" s="71">
        <v>80.794873155066924</v>
      </c>
      <c r="S318" s="71">
        <v>28.533639108399999</v>
      </c>
      <c r="T318" s="72"/>
      <c r="U318" s="71">
        <v>112038843</v>
      </c>
      <c r="V318" s="71">
        <v>5395</v>
      </c>
      <c r="W318" s="71">
        <v>508</v>
      </c>
      <c r="X318" s="71">
        <v>76403</v>
      </c>
      <c r="Y318" s="71">
        <v>109657</v>
      </c>
      <c r="Z318" s="71">
        <v>109327</v>
      </c>
      <c r="AA318" s="71">
        <v>21767</v>
      </c>
      <c r="AB318" s="71">
        <v>221502</v>
      </c>
      <c r="AC318" s="71">
        <v>14247208</v>
      </c>
      <c r="AD318" s="71">
        <v>28.533639108399999</v>
      </c>
      <c r="AE318" s="72"/>
      <c r="AF318" s="71">
        <v>1104428099.8556299</v>
      </c>
      <c r="AG318" s="71">
        <v>7326386.2771725198</v>
      </c>
      <c r="AH318" s="71">
        <v>3514933.028822395</v>
      </c>
      <c r="AI318" s="71">
        <v>475588950.79391062</v>
      </c>
      <c r="AJ318" s="71">
        <v>460547682.23955572</v>
      </c>
      <c r="AK318" s="71">
        <v>0</v>
      </c>
      <c r="AL318" s="71">
        <v>0</v>
      </c>
      <c r="AM318" s="71">
        <v>30166904.933836754</v>
      </c>
      <c r="AN318" s="71">
        <v>0</v>
      </c>
      <c r="AO318" s="71">
        <v>0</v>
      </c>
      <c r="AP318" s="71">
        <v>2081572957.1289279</v>
      </c>
      <c r="AQ318" s="72"/>
      <c r="AR318" s="71">
        <v>5507</v>
      </c>
      <c r="AS318" s="71">
        <v>835</v>
      </c>
      <c r="AT318" s="71">
        <v>0</v>
      </c>
      <c r="AU318" s="71">
        <v>0</v>
      </c>
      <c r="AV318" s="71">
        <v>0</v>
      </c>
      <c r="AW318" s="71">
        <v>3</v>
      </c>
      <c r="AX318" s="71"/>
      <c r="AY318" s="72"/>
      <c r="AZ318" s="71">
        <v>23077.024999999969</v>
      </c>
      <c r="BA318" s="71">
        <v>43232.18</v>
      </c>
      <c r="BB318" s="71">
        <v>0</v>
      </c>
      <c r="BC318" s="71">
        <v>0</v>
      </c>
      <c r="BD318" s="71">
        <v>0</v>
      </c>
      <c r="BE318" s="71">
        <v>18921.599999999999</v>
      </c>
      <c r="BF318" s="71"/>
      <c r="BG318" s="72"/>
      <c r="BH318" s="71">
        <v>0</v>
      </c>
      <c r="BI318" s="71">
        <v>0</v>
      </c>
      <c r="BJ318" s="71">
        <v>834.74699999999996</v>
      </c>
      <c r="BK318" s="71">
        <v>0</v>
      </c>
      <c r="BL318" s="71">
        <v>73.591999999999999</v>
      </c>
      <c r="BM318" s="71">
        <v>0</v>
      </c>
      <c r="BN318" s="72"/>
      <c r="BO318" s="71">
        <v>0</v>
      </c>
      <c r="BP318" s="71">
        <v>0</v>
      </c>
      <c r="BQ318" s="71">
        <v>23</v>
      </c>
      <c r="BR318" s="71">
        <v>0</v>
      </c>
      <c r="BS318" s="71">
        <v>7</v>
      </c>
      <c r="BT318" s="71">
        <v>0</v>
      </c>
      <c r="BU318"/>
      <c r="BV318" s="70">
        <v>737.77800000000002</v>
      </c>
      <c r="BW318" s="70">
        <v>5.4029999999999996</v>
      </c>
      <c r="BX318" s="70">
        <v>130.55799999999999</v>
      </c>
      <c r="BY318" s="70">
        <v>5.2249999999999996</v>
      </c>
      <c r="BZ318" s="70">
        <v>23.675000000000001</v>
      </c>
      <c r="CA318" s="70">
        <v>0</v>
      </c>
      <c r="CB318" s="70">
        <v>0</v>
      </c>
      <c r="CC318" s="70">
        <v>5.7</v>
      </c>
      <c r="CD318" s="70">
        <v>0</v>
      </c>
    </row>
    <row r="319" spans="1:82">
      <c r="A319" s="70" t="s">
        <v>2080</v>
      </c>
      <c r="B319" s="70">
        <v>119</v>
      </c>
      <c r="C319" s="70">
        <v>17</v>
      </c>
      <c r="D319" s="70">
        <v>7</v>
      </c>
      <c r="E319" s="70">
        <v>2020</v>
      </c>
      <c r="F319" s="70" t="s">
        <v>159</v>
      </c>
      <c r="G319" s="70" t="s">
        <v>2063</v>
      </c>
      <c r="H319" s="70" t="s">
        <v>2064</v>
      </c>
      <c r="I319" s="148"/>
      <c r="J319" s="71">
        <v>2812.5499538442041</v>
      </c>
      <c r="K319" s="71">
        <v>8.7005407901780902</v>
      </c>
      <c r="L319" s="71">
        <v>12.595201027723165</v>
      </c>
      <c r="M319" s="71">
        <v>303.79757363983742</v>
      </c>
      <c r="N319" s="71">
        <v>317.1461061567702</v>
      </c>
      <c r="O319" s="71">
        <v>152.5624301370629</v>
      </c>
      <c r="P319" s="71">
        <v>98.802104174802679</v>
      </c>
      <c r="Q319" s="71">
        <v>12.835159876710801</v>
      </c>
      <c r="R319" s="71">
        <v>81.398637658987951</v>
      </c>
      <c r="S319" s="71">
        <v>30.943439628299998</v>
      </c>
      <c r="T319" s="72"/>
      <c r="U319" s="71">
        <v>96936949</v>
      </c>
      <c r="V319" s="71">
        <v>4540</v>
      </c>
      <c r="W319" s="71">
        <v>513</v>
      </c>
      <c r="X319" s="71">
        <v>71540</v>
      </c>
      <c r="Y319" s="71">
        <v>108643</v>
      </c>
      <c r="Z319" s="71">
        <v>109017</v>
      </c>
      <c r="AA319" s="71">
        <v>21806</v>
      </c>
      <c r="AB319" s="71">
        <v>217690</v>
      </c>
      <c r="AC319" s="71">
        <v>14429517.499999998</v>
      </c>
      <c r="AD319" s="71">
        <v>30.943439628299998</v>
      </c>
      <c r="AE319" s="72"/>
      <c r="AF319" s="71">
        <v>1015594176.395496</v>
      </c>
      <c r="AG319" s="71">
        <v>6006072.4901412725</v>
      </c>
      <c r="AH319" s="71">
        <v>4417591.872302088</v>
      </c>
      <c r="AI319" s="71">
        <v>420112213.1682865</v>
      </c>
      <c r="AJ319" s="71">
        <v>505523405.72444153</v>
      </c>
      <c r="AK319" s="71"/>
      <c r="AL319" s="71"/>
      <c r="AM319" s="71">
        <v>28410963.58634457</v>
      </c>
      <c r="AN319" s="71"/>
      <c r="AO319" s="71"/>
      <c r="AP319" s="71">
        <v>1980064423.2370119</v>
      </c>
      <c r="AQ319" s="72"/>
      <c r="AR319" s="71">
        <v>5672</v>
      </c>
      <c r="AS319" s="71">
        <v>870</v>
      </c>
      <c r="AT319" s="71">
        <v>0</v>
      </c>
      <c r="AU319" s="71">
        <v>0</v>
      </c>
      <c r="AV319" s="71">
        <v>0</v>
      </c>
      <c r="AW319" s="71">
        <v>3</v>
      </c>
      <c r="AX319" s="71"/>
      <c r="AY319" s="72"/>
      <c r="AZ319" s="71">
        <v>23916.872999999989</v>
      </c>
      <c r="BA319" s="71">
        <v>45152.579999999987</v>
      </c>
      <c r="BB319" s="71">
        <v>0</v>
      </c>
      <c r="BC319" s="71">
        <v>0</v>
      </c>
      <c r="BD319" s="71">
        <v>0</v>
      </c>
      <c r="BE319" s="71">
        <v>18921.599999999999</v>
      </c>
      <c r="BF319" s="71"/>
      <c r="BG319" s="72"/>
      <c r="BH319" s="71">
        <v>0</v>
      </c>
      <c r="BI319" s="71">
        <v>0</v>
      </c>
      <c r="BJ319" s="71">
        <v>613.11300000000006</v>
      </c>
      <c r="BK319" s="71">
        <v>0</v>
      </c>
      <c r="BL319" s="71">
        <v>66.367999999999995</v>
      </c>
      <c r="BM319" s="71">
        <v>0</v>
      </c>
      <c r="BN319" s="72"/>
      <c r="BO319" s="71">
        <v>0</v>
      </c>
      <c r="BP319" s="71">
        <v>0</v>
      </c>
      <c r="BQ319" s="71">
        <v>22</v>
      </c>
      <c r="BR319" s="71">
        <v>0</v>
      </c>
      <c r="BS319" s="71">
        <v>7</v>
      </c>
      <c r="BT319" s="71">
        <v>0</v>
      </c>
      <c r="BU319"/>
      <c r="BV319" s="70">
        <v>425.04199999999997</v>
      </c>
      <c r="BW319" s="70">
        <v>7.859</v>
      </c>
      <c r="BX319" s="70">
        <v>212.17599999999999</v>
      </c>
      <c r="BY319" s="70">
        <v>5.3090000000000002</v>
      </c>
      <c r="BZ319" s="70">
        <v>23.395</v>
      </c>
      <c r="CA319" s="70">
        <v>0</v>
      </c>
      <c r="CB319" s="70">
        <v>0</v>
      </c>
      <c r="CC319" s="70">
        <v>5.7</v>
      </c>
      <c r="CD319" s="70">
        <v>0</v>
      </c>
    </row>
    <row r="320" spans="1:82">
      <c r="A320" s="70" t="s">
        <v>2081</v>
      </c>
      <c r="B320" s="70">
        <v>119</v>
      </c>
      <c r="C320" s="70">
        <v>18</v>
      </c>
      <c r="D320" s="70">
        <v>7</v>
      </c>
      <c r="E320" s="70">
        <v>2021</v>
      </c>
      <c r="F320" s="70" t="s">
        <v>160</v>
      </c>
      <c r="G320" s="70" t="s">
        <v>2063</v>
      </c>
      <c r="H320" s="70" t="s">
        <v>2064</v>
      </c>
      <c r="I320" s="148"/>
      <c r="J320" s="71">
        <v>2816.8608269127017</v>
      </c>
      <c r="K320" s="71">
        <v>9.5422224253950496</v>
      </c>
      <c r="L320" s="71">
        <v>12.499672178764014</v>
      </c>
      <c r="M320" s="71">
        <v>327.18616109700241</v>
      </c>
      <c r="N320" s="71">
        <v>312.80446776534018</v>
      </c>
      <c r="O320" s="71">
        <v>146.93479785047597</v>
      </c>
      <c r="P320" s="71">
        <v>101.51448652086574</v>
      </c>
      <c r="Q320" s="71">
        <v>12.436920972513001</v>
      </c>
      <c r="R320" s="71">
        <v>85.813478984686085</v>
      </c>
      <c r="S320" s="71">
        <v>31.24913116267</v>
      </c>
      <c r="T320" s="72"/>
      <c r="U320" s="71">
        <v>103129434</v>
      </c>
      <c r="V320" s="71">
        <v>4540</v>
      </c>
      <c r="W320" s="71">
        <v>513</v>
      </c>
      <c r="X320" s="71">
        <v>71540</v>
      </c>
      <c r="Y320" s="71">
        <v>107089</v>
      </c>
      <c r="Z320" s="71">
        <v>108109</v>
      </c>
      <c r="AA320" s="71">
        <v>21847</v>
      </c>
      <c r="AB320" s="71">
        <v>213008</v>
      </c>
      <c r="AC320" s="71">
        <v>14757555.5</v>
      </c>
      <c r="AD320" s="71">
        <v>31.24913116267</v>
      </c>
      <c r="AE320" s="72"/>
      <c r="AF320" s="71">
        <v>1006415404.1135724</v>
      </c>
      <c r="AG320" s="71">
        <v>6795812.8832388967</v>
      </c>
      <c r="AH320" s="71">
        <v>4493569.693937731</v>
      </c>
      <c r="AI320" s="71">
        <v>466539088.16190743</v>
      </c>
      <c r="AJ320" s="71">
        <v>474458292.34632927</v>
      </c>
      <c r="AK320" s="71">
        <v>0</v>
      </c>
      <c r="AL320" s="71">
        <v>0</v>
      </c>
      <c r="AM320" s="71">
        <v>27960258.214164484</v>
      </c>
      <c r="AN320" s="71">
        <v>0</v>
      </c>
      <c r="AO320" s="71">
        <v>0</v>
      </c>
      <c r="AP320" s="71">
        <v>1986662425.4131501</v>
      </c>
      <c r="AQ320" s="72"/>
      <c r="AR320" s="71">
        <v>5835</v>
      </c>
      <c r="AS320" s="71">
        <v>891</v>
      </c>
      <c r="AT320" s="71">
        <v>0</v>
      </c>
      <c r="AU320" s="71">
        <v>0</v>
      </c>
      <c r="AV320" s="71">
        <v>0</v>
      </c>
      <c r="AW320" s="71">
        <v>3</v>
      </c>
      <c r="AX320" s="71"/>
      <c r="AY320" s="72"/>
      <c r="AZ320" s="71">
        <v>24709.628999999972</v>
      </c>
      <c r="BA320" s="71">
        <v>47436.98</v>
      </c>
      <c r="BB320" s="71">
        <v>0</v>
      </c>
      <c r="BC320" s="71">
        <v>0</v>
      </c>
      <c r="BD320" s="71">
        <v>0</v>
      </c>
      <c r="BE320" s="71">
        <v>18921.599999999999</v>
      </c>
      <c r="BF320" s="71"/>
      <c r="BG320" s="72"/>
      <c r="BH320" s="71">
        <v>0</v>
      </c>
      <c r="BI320" s="71">
        <v>0</v>
      </c>
      <c r="BJ320" s="71">
        <v>2333.1329999999998</v>
      </c>
      <c r="BK320" s="71">
        <v>0</v>
      </c>
      <c r="BL320" s="71">
        <v>54.806000000000004</v>
      </c>
      <c r="BM320" s="71">
        <v>0</v>
      </c>
      <c r="BN320" s="72"/>
      <c r="BO320" s="71">
        <v>0</v>
      </c>
      <c r="BP320" s="71">
        <v>0</v>
      </c>
      <c r="BQ320" s="71">
        <v>21</v>
      </c>
      <c r="BR320" s="71">
        <v>0</v>
      </c>
      <c r="BS320" s="71">
        <v>7</v>
      </c>
      <c r="BT320" s="71">
        <v>0</v>
      </c>
      <c r="BU320"/>
      <c r="BV320" s="70">
        <v>2243.0410000000002</v>
      </c>
      <c r="BW320" s="70">
        <v>7.2619999999999996</v>
      </c>
      <c r="BX320" s="70">
        <v>103.223</v>
      </c>
      <c r="BY320" s="70">
        <v>5.1619999999999999</v>
      </c>
      <c r="BZ320" s="70">
        <v>23.550999999999998</v>
      </c>
      <c r="CA320" s="70">
        <v>0</v>
      </c>
      <c r="CB320" s="70">
        <v>0</v>
      </c>
      <c r="CC320" s="70">
        <v>5.7</v>
      </c>
      <c r="CD320" s="70">
        <v>0</v>
      </c>
    </row>
    <row r="321" spans="1:82">
      <c r="A321" s="70" t="s">
        <v>2082</v>
      </c>
      <c r="B321" s="70">
        <v>119</v>
      </c>
      <c r="C321" s="70">
        <v>19</v>
      </c>
      <c r="D321" s="70">
        <v>7</v>
      </c>
      <c r="E321" s="70">
        <v>2022</v>
      </c>
      <c r="F321" s="70" t="s">
        <v>161</v>
      </c>
      <c r="G321" s="70" t="s">
        <v>2063</v>
      </c>
      <c r="H321" s="70" t="s">
        <v>2064</v>
      </c>
      <c r="I321" s="148"/>
      <c r="J321" s="71">
        <v>2213.803470686466</v>
      </c>
      <c r="K321" s="71">
        <v>9.2514248608198955</v>
      </c>
      <c r="L321" s="71">
        <v>11.103505282069063</v>
      </c>
      <c r="M321" s="71">
        <v>297.75475567898144</v>
      </c>
      <c r="N321" s="71">
        <v>333.22157444876416</v>
      </c>
      <c r="O321" s="71">
        <v>153.72654211828322</v>
      </c>
      <c r="P321" s="71">
        <v>100.69045019851316</v>
      </c>
      <c r="Q321" s="71">
        <v>12.317984716024817</v>
      </c>
      <c r="R321" s="71">
        <v>76.593593866007126</v>
      </c>
      <c r="S321" s="71">
        <v>33.088897201800002</v>
      </c>
      <c r="T321" s="72"/>
      <c r="U321" s="71">
        <v>98253133</v>
      </c>
      <c r="V321" s="71">
        <v>4540</v>
      </c>
      <c r="W321" s="71">
        <v>513</v>
      </c>
      <c r="X321" s="71">
        <v>71540</v>
      </c>
      <c r="Y321" s="71">
        <v>106427</v>
      </c>
      <c r="Z321" s="71">
        <v>107463</v>
      </c>
      <c r="AA321" s="71">
        <v>22000</v>
      </c>
      <c r="AB321" s="71">
        <v>209241</v>
      </c>
      <c r="AC321" s="71">
        <v>13337422</v>
      </c>
      <c r="AD321" s="71">
        <v>33.088897201800002</v>
      </c>
      <c r="AE321" s="72"/>
      <c r="AF321" s="71">
        <v>892958629.44215703</v>
      </c>
      <c r="AG321" s="71">
        <v>6902121.9967972236</v>
      </c>
      <c r="AH321" s="71">
        <v>4369690.196460939</v>
      </c>
      <c r="AI321" s="71">
        <v>423124540.012609</v>
      </c>
      <c r="AJ321" s="71">
        <v>526807262.69140744</v>
      </c>
      <c r="AK321" s="71">
        <v>0</v>
      </c>
      <c r="AL321" s="71">
        <v>0</v>
      </c>
      <c r="AM321" s="71">
        <v>27018724.209039267</v>
      </c>
      <c r="AN321" s="71">
        <v>0</v>
      </c>
      <c r="AO321" s="71">
        <v>0</v>
      </c>
      <c r="AP321" s="71">
        <v>1881180968.5484707</v>
      </c>
      <c r="AQ321" s="72"/>
      <c r="AR321" s="71">
        <v>6063</v>
      </c>
      <c r="AS321" s="71">
        <v>902</v>
      </c>
      <c r="AT321" s="71">
        <v>0</v>
      </c>
      <c r="AU321" s="71">
        <v>0</v>
      </c>
      <c r="AV321" s="71">
        <v>0</v>
      </c>
      <c r="AW321" s="71">
        <v>4</v>
      </c>
      <c r="AX321" s="71"/>
      <c r="AY321" s="72"/>
      <c r="AZ321" s="71">
        <v>25944.13099999995</v>
      </c>
      <c r="BA321" s="71">
        <v>48262.979999999996</v>
      </c>
      <c r="BB321" s="71">
        <v>0</v>
      </c>
      <c r="BC321" s="71">
        <v>0</v>
      </c>
      <c r="BD321" s="71">
        <v>0</v>
      </c>
      <c r="BE321" s="71">
        <v>28911.599999999999</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2083</v>
      </c>
      <c r="B322" s="70">
        <v>119</v>
      </c>
      <c r="C322" s="70">
        <v>20</v>
      </c>
      <c r="D322" s="70">
        <v>7</v>
      </c>
      <c r="E322" s="70">
        <v>2023</v>
      </c>
      <c r="F322" s="70" t="s">
        <v>1539</v>
      </c>
      <c r="G322" s="70" t="s">
        <v>2063</v>
      </c>
      <c r="H322" s="70" t="s">
        <v>2064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6244</v>
      </c>
      <c r="AS322" s="71">
        <v>910</v>
      </c>
      <c r="AT322" s="71">
        <v>0</v>
      </c>
      <c r="AU322" s="71">
        <v>0</v>
      </c>
      <c r="AV322" s="71">
        <v>0</v>
      </c>
      <c r="AW322" s="71">
        <v>4</v>
      </c>
      <c r="AX322" s="71"/>
      <c r="AY322" s="72"/>
      <c r="AZ322" s="71">
        <v>26896.869999999937</v>
      </c>
      <c r="BA322" s="71">
        <v>49198.479999999996</v>
      </c>
      <c r="BB322" s="71">
        <v>0</v>
      </c>
      <c r="BC322" s="71">
        <v>0</v>
      </c>
      <c r="BD322" s="71">
        <v>0</v>
      </c>
      <c r="BE322" s="71">
        <v>28911.599999999999</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2084</v>
      </c>
      <c r="B323" s="70">
        <v>119</v>
      </c>
      <c r="C323" s="70">
        <v>21</v>
      </c>
      <c r="D323" s="70">
        <v>7</v>
      </c>
      <c r="E323" s="70">
        <v>2024</v>
      </c>
      <c r="F323" s="70" t="s">
        <v>1554</v>
      </c>
      <c r="G323" s="70" t="s">
        <v>2063</v>
      </c>
      <c r="H323" s="70" t="s">
        <v>2064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2085</v>
      </c>
      <c r="B324" s="70">
        <v>188</v>
      </c>
      <c r="C324" s="70">
        <v>1</v>
      </c>
      <c r="D324" s="70">
        <v>12</v>
      </c>
      <c r="E324" s="70">
        <v>1990</v>
      </c>
      <c r="F324" s="70" t="s">
        <v>787</v>
      </c>
      <c r="G324" s="70" t="s">
        <v>2086</v>
      </c>
      <c r="H324" s="70" t="s">
        <v>2087</v>
      </c>
      <c r="I324" s="148"/>
      <c r="J324" s="71">
        <v>1931.4968954733929</v>
      </c>
      <c r="K324" s="71">
        <v>11.11292980529519</v>
      </c>
      <c r="L324" s="71">
        <v>0.28694019914636998</v>
      </c>
      <c r="M324" s="71">
        <v>118.37505869342731</v>
      </c>
      <c r="N324" s="71">
        <v>145.67653473501929</v>
      </c>
      <c r="O324" s="71">
        <v>119.1772583804935</v>
      </c>
      <c r="P324" s="71">
        <v>80.807675316471872</v>
      </c>
      <c r="Q324" s="71">
        <v>11.463847607706199</v>
      </c>
      <c r="R324" s="71">
        <v>0</v>
      </c>
      <c r="S324" s="71">
        <v>14.467707529217179</v>
      </c>
      <c r="T324" s="72"/>
      <c r="U324" s="71">
        <v>81047724</v>
      </c>
      <c r="V324" s="71">
        <v>4921</v>
      </c>
      <c r="W324" s="71">
        <v>3</v>
      </c>
      <c r="X324" s="71">
        <v>44077</v>
      </c>
      <c r="Y324" s="71">
        <v>62702</v>
      </c>
      <c r="Z324" s="71">
        <v>49019</v>
      </c>
      <c r="AA324" s="71">
        <v>19621</v>
      </c>
      <c r="AB324" s="71">
        <v>186134</v>
      </c>
      <c r="AC324" s="71">
        <v>0</v>
      </c>
      <c r="AD324" s="71">
        <v>14.467707529217179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2088</v>
      </c>
      <c r="B325" s="70">
        <v>189</v>
      </c>
      <c r="C325" s="70">
        <v>2</v>
      </c>
      <c r="D325" s="70">
        <v>12</v>
      </c>
      <c r="E325" s="70">
        <v>2005</v>
      </c>
      <c r="F325" s="70" t="s">
        <v>789</v>
      </c>
      <c r="G325" s="70" t="s">
        <v>2086</v>
      </c>
      <c r="H325" s="70" t="s">
        <v>2087</v>
      </c>
      <c r="I325" s="148"/>
      <c r="J325" s="71">
        <v>1284.338998189977</v>
      </c>
      <c r="K325" s="71">
        <v>9.1708228180258722</v>
      </c>
      <c r="L325" s="71">
        <v>6.5948892072098699</v>
      </c>
      <c r="M325" s="71">
        <v>185.85672620978301</v>
      </c>
      <c r="N325" s="71">
        <v>209.7105131532081</v>
      </c>
      <c r="O325" s="71">
        <v>138.2640618418589</v>
      </c>
      <c r="P325" s="71">
        <v>70.94438477134679</v>
      </c>
      <c r="Q325" s="71">
        <v>11.351610588091001</v>
      </c>
      <c r="R325" s="71">
        <v>0</v>
      </c>
      <c r="S325" s="71">
        <v>12.76519387235383</v>
      </c>
      <c r="T325" s="72"/>
      <c r="U325" s="71">
        <v>56953069</v>
      </c>
      <c r="V325" s="71">
        <v>4474</v>
      </c>
      <c r="W325" s="71">
        <v>59</v>
      </c>
      <c r="X325" s="71">
        <v>37798</v>
      </c>
      <c r="Y325" s="71">
        <v>78062</v>
      </c>
      <c r="Z325" s="71">
        <v>65809</v>
      </c>
      <c r="AA325" s="71">
        <v>14108</v>
      </c>
      <c r="AB325" s="71">
        <v>192680</v>
      </c>
      <c r="AC325" s="71">
        <v>0</v>
      </c>
      <c r="AD325" s="71">
        <v>12.76519387235383</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2089</v>
      </c>
      <c r="B326" s="70">
        <v>190</v>
      </c>
      <c r="C326" s="70">
        <v>3</v>
      </c>
      <c r="D326" s="70">
        <v>12</v>
      </c>
      <c r="E326" s="70">
        <v>2006</v>
      </c>
      <c r="F326" s="70" t="s">
        <v>790</v>
      </c>
      <c r="G326" s="70" t="s">
        <v>2086</v>
      </c>
      <c r="H326" s="70" t="s">
        <v>2087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2090</v>
      </c>
      <c r="B327" s="70">
        <v>191</v>
      </c>
      <c r="C327" s="70">
        <v>4</v>
      </c>
      <c r="D327" s="70">
        <v>12</v>
      </c>
      <c r="E327" s="70">
        <v>2007</v>
      </c>
      <c r="F327" s="70" t="s">
        <v>791</v>
      </c>
      <c r="G327" s="70" t="s">
        <v>2086</v>
      </c>
      <c r="H327" s="70" t="s">
        <v>2087</v>
      </c>
      <c r="I327" s="148"/>
      <c r="J327" s="71">
        <v>1625.6708969946119</v>
      </c>
      <c r="K327" s="71">
        <v>10.81832274974882</v>
      </c>
      <c r="L327" s="71">
        <v>6.2031963244778838</v>
      </c>
      <c r="M327" s="71">
        <v>192.64458369886341</v>
      </c>
      <c r="N327" s="71">
        <v>229.1200437901858</v>
      </c>
      <c r="O327" s="71">
        <v>133.42191481246721</v>
      </c>
      <c r="P327" s="71">
        <v>69.453525682684258</v>
      </c>
      <c r="Q327" s="71">
        <v>12.131013275269099</v>
      </c>
      <c r="R327" s="71">
        <v>0</v>
      </c>
      <c r="S327" s="71">
        <v>16.492740266856899</v>
      </c>
      <c r="T327" s="72"/>
      <c r="U327" s="71">
        <v>76978342</v>
      </c>
      <c r="V327" s="71">
        <v>3979</v>
      </c>
      <c r="W327" s="71">
        <v>73</v>
      </c>
      <c r="X327" s="71">
        <v>50068</v>
      </c>
      <c r="Y327" s="71">
        <v>80264</v>
      </c>
      <c r="Z327" s="71">
        <v>66016</v>
      </c>
      <c r="AA327" s="71">
        <v>13601</v>
      </c>
      <c r="AB327" s="71">
        <v>195021</v>
      </c>
      <c r="AC327" s="71">
        <v>0</v>
      </c>
      <c r="AD327" s="71">
        <v>16.492740266856899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2091</v>
      </c>
      <c r="B328" s="70">
        <v>192</v>
      </c>
      <c r="C328" s="70">
        <v>5</v>
      </c>
      <c r="D328" s="70">
        <v>12</v>
      </c>
      <c r="E328" s="70">
        <v>2008</v>
      </c>
      <c r="F328" s="70" t="s">
        <v>792</v>
      </c>
      <c r="G328" s="70" t="s">
        <v>2086</v>
      </c>
      <c r="H328" s="70" t="s">
        <v>2087</v>
      </c>
      <c r="I328" s="148"/>
      <c r="J328" s="71">
        <v>1305.8640659828509</v>
      </c>
      <c r="K328" s="71">
        <v>8.4877051272100825</v>
      </c>
      <c r="L328" s="71">
        <v>5.596156109139593</v>
      </c>
      <c r="M328" s="71">
        <v>210.96433350415541</v>
      </c>
      <c r="N328" s="71">
        <v>207.72148872110341</v>
      </c>
      <c r="O328" s="71">
        <v>127.98795077446739</v>
      </c>
      <c r="P328" s="71">
        <v>67.854369934337697</v>
      </c>
      <c r="Q328" s="71">
        <v>11.982324018795101</v>
      </c>
      <c r="R328" s="71">
        <v>0</v>
      </c>
      <c r="S328" s="71">
        <v>14.93393674822703</v>
      </c>
      <c r="T328" s="72"/>
      <c r="U328" s="71">
        <v>69753796</v>
      </c>
      <c r="V328" s="71">
        <v>3979</v>
      </c>
      <c r="W328" s="71">
        <v>73</v>
      </c>
      <c r="X328" s="71">
        <v>50068</v>
      </c>
      <c r="Y328" s="71">
        <v>81259</v>
      </c>
      <c r="Z328" s="71">
        <v>65550</v>
      </c>
      <c r="AA328" s="71">
        <v>13303</v>
      </c>
      <c r="AB328" s="71">
        <v>195799</v>
      </c>
      <c r="AC328" s="71">
        <v>0</v>
      </c>
      <c r="AD328" s="71">
        <v>14.93393674822703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2092</v>
      </c>
      <c r="B329" s="70">
        <v>193</v>
      </c>
      <c r="C329" s="70">
        <v>6</v>
      </c>
      <c r="D329" s="70">
        <v>12</v>
      </c>
      <c r="E329" s="70">
        <v>2009</v>
      </c>
      <c r="F329" s="70" t="s">
        <v>176</v>
      </c>
      <c r="G329" s="1064" t="s">
        <v>2086</v>
      </c>
      <c r="H329" s="70" t="s">
        <v>2087</v>
      </c>
      <c r="I329" s="148"/>
      <c r="J329" s="71">
        <v>1133.106527868498</v>
      </c>
      <c r="K329" s="71">
        <v>6.4022809540840324</v>
      </c>
      <c r="L329" s="71">
        <v>6.1435092396888606</v>
      </c>
      <c r="M329" s="71">
        <v>188.7990165625495</v>
      </c>
      <c r="N329" s="71">
        <v>183.63529000324769</v>
      </c>
      <c r="O329" s="71">
        <v>129.95217811390029</v>
      </c>
      <c r="P329" s="71">
        <v>65.404766346980793</v>
      </c>
      <c r="Q329" s="71">
        <v>11.4596283268724</v>
      </c>
      <c r="R329" s="71">
        <v>0</v>
      </c>
      <c r="S329" s="71">
        <v>15.201950424413299</v>
      </c>
      <c r="T329" s="72"/>
      <c r="U329" s="71">
        <v>53493850</v>
      </c>
      <c r="V329" s="71">
        <v>4099</v>
      </c>
      <c r="W329" s="71">
        <v>96</v>
      </c>
      <c r="X329" s="71">
        <v>55293</v>
      </c>
      <c r="Y329" s="71">
        <v>82162</v>
      </c>
      <c r="Z329" s="71">
        <v>65694</v>
      </c>
      <c r="AA329" s="71">
        <v>13164</v>
      </c>
      <c r="AB329" s="71">
        <v>196572</v>
      </c>
      <c r="AC329" s="71">
        <v>0</v>
      </c>
      <c r="AD329" s="71">
        <v>15.201950424413299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217.42400000000001</v>
      </c>
      <c r="BK329" s="71">
        <v>0</v>
      </c>
      <c r="BL329" s="71">
        <v>22.175000000000001</v>
      </c>
      <c r="BM329" s="71">
        <v>0</v>
      </c>
      <c r="BN329" s="72"/>
      <c r="BO329" s="71">
        <v>0</v>
      </c>
      <c r="BP329" s="71">
        <v>0</v>
      </c>
      <c r="BQ329" s="71">
        <v>18</v>
      </c>
      <c r="BR329" s="71">
        <v>0</v>
      </c>
      <c r="BS329" s="71">
        <v>6</v>
      </c>
      <c r="BT329" s="71">
        <v>0</v>
      </c>
      <c r="BU329"/>
      <c r="BV329" s="70">
        <v>239.59899999999999</v>
      </c>
      <c r="BW329" s="70">
        <v>0</v>
      </c>
      <c r="BX329" s="70">
        <v>0</v>
      </c>
      <c r="BY329" s="70">
        <v>0</v>
      </c>
      <c r="BZ329" s="70">
        <v>0</v>
      </c>
      <c r="CA329" s="70">
        <v>0</v>
      </c>
      <c r="CB329" s="70">
        <v>0</v>
      </c>
      <c r="CC329" s="70">
        <v>0</v>
      </c>
      <c r="CD329" s="70">
        <v>0</v>
      </c>
    </row>
    <row r="330" spans="1:82">
      <c r="A330" s="70" t="s">
        <v>2093</v>
      </c>
      <c r="B330" s="70">
        <v>194</v>
      </c>
      <c r="C330" s="70">
        <v>7</v>
      </c>
      <c r="D330" s="70">
        <v>12</v>
      </c>
      <c r="E330" s="70">
        <v>2010</v>
      </c>
      <c r="F330" s="70" t="s">
        <v>177</v>
      </c>
      <c r="G330" s="1064" t="s">
        <v>2086</v>
      </c>
      <c r="H330" s="70" t="s">
        <v>2087</v>
      </c>
      <c r="I330" s="148"/>
      <c r="J330" s="71">
        <v>1319.2380142217071</v>
      </c>
      <c r="K330" s="71">
        <v>8.9726188594651237</v>
      </c>
      <c r="L330" s="71">
        <v>5.7144104994388103</v>
      </c>
      <c r="M330" s="71">
        <v>207.34177318553961</v>
      </c>
      <c r="N330" s="71">
        <v>200.3399369883949</v>
      </c>
      <c r="O330" s="71">
        <v>128.78797707833729</v>
      </c>
      <c r="P330" s="71">
        <v>66.657057072781271</v>
      </c>
      <c r="Q330" s="71">
        <v>11.988500806813301</v>
      </c>
      <c r="R330" s="71">
        <v>0</v>
      </c>
      <c r="S330" s="71">
        <v>9.9649215572334331</v>
      </c>
      <c r="T330" s="72"/>
      <c r="U330" s="71">
        <v>60795544</v>
      </c>
      <c r="V330" s="71">
        <v>4099</v>
      </c>
      <c r="W330" s="71">
        <v>96</v>
      </c>
      <c r="X330" s="71">
        <v>55293</v>
      </c>
      <c r="Y330" s="71">
        <v>82705</v>
      </c>
      <c r="Z330" s="71">
        <v>65408</v>
      </c>
      <c r="AA330" s="71">
        <v>13081</v>
      </c>
      <c r="AB330" s="71">
        <v>197053</v>
      </c>
      <c r="AC330" s="71">
        <v>0</v>
      </c>
      <c r="AD330" s="71">
        <v>9.9649215572334331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220.14</v>
      </c>
      <c r="BK330" s="71">
        <v>0</v>
      </c>
      <c r="BL330" s="71">
        <v>22.588000000000001</v>
      </c>
      <c r="BM330" s="71">
        <v>0</v>
      </c>
      <c r="BN330" s="72"/>
      <c r="BO330" s="71">
        <v>0</v>
      </c>
      <c r="BP330" s="71">
        <v>0</v>
      </c>
      <c r="BQ330" s="71">
        <v>19</v>
      </c>
      <c r="BR330" s="71">
        <v>0</v>
      </c>
      <c r="BS330" s="71">
        <v>6</v>
      </c>
      <c r="BT330" s="71">
        <v>0</v>
      </c>
      <c r="BU330"/>
      <c r="BV330" s="70">
        <v>242.72800000000001</v>
      </c>
      <c r="BW330" s="70">
        <v>0</v>
      </c>
      <c r="BX330" s="70">
        <v>0</v>
      </c>
      <c r="BY330" s="70">
        <v>0</v>
      </c>
      <c r="BZ330" s="70">
        <v>0</v>
      </c>
      <c r="CA330" s="70">
        <v>0</v>
      </c>
      <c r="CB330" s="70">
        <v>0</v>
      </c>
      <c r="CC330" s="70">
        <v>0</v>
      </c>
      <c r="CD330" s="70">
        <v>0</v>
      </c>
    </row>
    <row r="331" spans="1:82">
      <c r="A331" s="70" t="s">
        <v>2094</v>
      </c>
      <c r="B331" s="70">
        <v>195</v>
      </c>
      <c r="C331" s="70">
        <v>8</v>
      </c>
      <c r="D331" s="70">
        <v>12</v>
      </c>
      <c r="E331" s="70">
        <v>2011</v>
      </c>
      <c r="F331" s="70" t="s">
        <v>178</v>
      </c>
      <c r="G331" s="70" t="s">
        <v>2086</v>
      </c>
      <c r="H331" s="70" t="s">
        <v>2087</v>
      </c>
      <c r="I331" s="148"/>
      <c r="J331" s="71">
        <v>1398.5822937588521</v>
      </c>
      <c r="K331" s="71">
        <v>9.4502114189881574</v>
      </c>
      <c r="L331" s="71">
        <v>4.3517258470518696</v>
      </c>
      <c r="M331" s="71">
        <v>260.02266392222811</v>
      </c>
      <c r="N331" s="71">
        <v>244.19881423433679</v>
      </c>
      <c r="O331" s="71">
        <v>126.7876405861461</v>
      </c>
      <c r="P331" s="71">
        <v>65.15139458105152</v>
      </c>
      <c r="Q331" s="71">
        <v>13.869229125738</v>
      </c>
      <c r="R331" s="71">
        <v>0</v>
      </c>
      <c r="S331" s="71">
        <v>11.605940570681909</v>
      </c>
      <c r="T331" s="72"/>
      <c r="U331" s="71">
        <v>62802513</v>
      </c>
      <c r="V331" s="71">
        <v>4099</v>
      </c>
      <c r="W331" s="71">
        <v>96</v>
      </c>
      <c r="X331" s="71">
        <v>55293</v>
      </c>
      <c r="Y331" s="71">
        <v>83377</v>
      </c>
      <c r="Z331" s="71">
        <v>65791</v>
      </c>
      <c r="AA331" s="71">
        <v>13166</v>
      </c>
      <c r="AB331" s="71">
        <v>197632</v>
      </c>
      <c r="AC331" s="71">
        <v>0</v>
      </c>
      <c r="AD331" s="71">
        <v>11.605940570681909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211.447</v>
      </c>
      <c r="BK331" s="71">
        <v>0</v>
      </c>
      <c r="BL331" s="71">
        <v>18.768000000000001</v>
      </c>
      <c r="BM331" s="71">
        <v>0</v>
      </c>
      <c r="BN331" s="72"/>
      <c r="BO331" s="71">
        <v>0</v>
      </c>
      <c r="BP331" s="71">
        <v>0</v>
      </c>
      <c r="BQ331" s="71">
        <v>18</v>
      </c>
      <c r="BR331" s="71">
        <v>0</v>
      </c>
      <c r="BS331" s="71">
        <v>6</v>
      </c>
      <c r="BT331" s="71">
        <v>0</v>
      </c>
      <c r="BU331"/>
      <c r="BV331" s="70">
        <v>230.215</v>
      </c>
      <c r="BW331" s="70">
        <v>0</v>
      </c>
      <c r="BX331" s="70">
        <v>0</v>
      </c>
      <c r="BY331" s="70">
        <v>0</v>
      </c>
      <c r="BZ331" s="70">
        <v>0</v>
      </c>
      <c r="CA331" s="70">
        <v>0</v>
      </c>
      <c r="CB331" s="70">
        <v>0</v>
      </c>
      <c r="CC331" s="70">
        <v>0</v>
      </c>
      <c r="CD331" s="70">
        <v>0</v>
      </c>
    </row>
    <row r="332" spans="1:82">
      <c r="A332" s="70" t="s">
        <v>2095</v>
      </c>
      <c r="B332" s="70">
        <v>196</v>
      </c>
      <c r="C332" s="70">
        <v>9</v>
      </c>
      <c r="D332" s="70">
        <v>12</v>
      </c>
      <c r="E332" s="70">
        <v>2012</v>
      </c>
      <c r="F332" s="70" t="s">
        <v>179</v>
      </c>
      <c r="G332" s="70" t="s">
        <v>2086</v>
      </c>
      <c r="H332" s="70" t="s">
        <v>2087</v>
      </c>
      <c r="I332" s="148"/>
      <c r="J332" s="71">
        <v>1302.5962628809029</v>
      </c>
      <c r="K332" s="71">
        <v>8.9069518993371304</v>
      </c>
      <c r="L332" s="71">
        <v>4.2679496080489683</v>
      </c>
      <c r="M332" s="71">
        <v>276.41120689540702</v>
      </c>
      <c r="N332" s="71">
        <v>251.14572018121169</v>
      </c>
      <c r="O332" s="71">
        <v>126.27939163635342</v>
      </c>
      <c r="P332" s="71">
        <v>65.258313283776687</v>
      </c>
      <c r="Q332" s="71">
        <v>15.3435808466159</v>
      </c>
      <c r="R332" s="71">
        <v>0</v>
      </c>
      <c r="S332" s="71">
        <v>13.954516545856301</v>
      </c>
      <c r="T332" s="72"/>
      <c r="U332" s="71">
        <v>57190336</v>
      </c>
      <c r="V332" s="71">
        <v>4099</v>
      </c>
      <c r="W332" s="71">
        <v>96</v>
      </c>
      <c r="X332" s="71">
        <v>55293</v>
      </c>
      <c r="Y332" s="71">
        <v>85432</v>
      </c>
      <c r="Z332" s="71">
        <v>66047</v>
      </c>
      <c r="AA332" s="71">
        <v>13113</v>
      </c>
      <c r="AB332" s="71">
        <v>201238</v>
      </c>
      <c r="AC332" s="71">
        <v>0</v>
      </c>
      <c r="AD332" s="71">
        <v>13.954516545856301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267.83499999999998</v>
      </c>
      <c r="BK332" s="71">
        <v>0</v>
      </c>
      <c r="BL332" s="71">
        <v>27.294</v>
      </c>
      <c r="BM332" s="71">
        <v>0</v>
      </c>
      <c r="BN332" s="72"/>
      <c r="BO332" s="71">
        <v>0</v>
      </c>
      <c r="BP332" s="71">
        <v>0</v>
      </c>
      <c r="BQ332" s="71">
        <v>21</v>
      </c>
      <c r="BR332" s="71">
        <v>0</v>
      </c>
      <c r="BS332" s="71">
        <v>7</v>
      </c>
      <c r="BT332" s="71">
        <v>0</v>
      </c>
      <c r="BU332"/>
      <c r="BV332" s="70">
        <v>295.12900000000002</v>
      </c>
      <c r="BW332" s="70">
        <v>0</v>
      </c>
      <c r="BX332" s="70">
        <v>0</v>
      </c>
      <c r="BY332" s="70">
        <v>0</v>
      </c>
      <c r="BZ332" s="70">
        <v>0</v>
      </c>
      <c r="CA332" s="70">
        <v>0</v>
      </c>
      <c r="CB332" s="70">
        <v>0</v>
      </c>
      <c r="CC332" s="70">
        <v>0</v>
      </c>
      <c r="CD332" s="70">
        <v>0</v>
      </c>
    </row>
    <row r="333" spans="1:82">
      <c r="A333" s="70" t="s">
        <v>2096</v>
      </c>
      <c r="B333" s="70">
        <v>197</v>
      </c>
      <c r="C333" s="70">
        <v>10</v>
      </c>
      <c r="D333" s="70">
        <v>12</v>
      </c>
      <c r="E333" s="70">
        <v>2013</v>
      </c>
      <c r="F333" s="70" t="s">
        <v>180</v>
      </c>
      <c r="G333" s="70" t="s">
        <v>2086</v>
      </c>
      <c r="H333" s="70" t="s">
        <v>2087</v>
      </c>
      <c r="I333" s="148"/>
      <c r="J333" s="71">
        <v>1499.655677284763</v>
      </c>
      <c r="K333" s="71">
        <v>7.6218209589794199</v>
      </c>
      <c r="L333" s="71">
        <v>4.2628628732210272</v>
      </c>
      <c r="M333" s="71">
        <v>270.18526371602468</v>
      </c>
      <c r="N333" s="71">
        <v>273.25670802746367</v>
      </c>
      <c r="O333" s="71">
        <v>121.84676252891789</v>
      </c>
      <c r="P333" s="71">
        <v>66.373400403542973</v>
      </c>
      <c r="Q333" s="71">
        <v>15.607123372684701</v>
      </c>
      <c r="R333" s="71">
        <v>0</v>
      </c>
      <c r="S333" s="71">
        <v>14.70189913104157</v>
      </c>
      <c r="T333" s="72"/>
      <c r="U333" s="71">
        <v>61321223</v>
      </c>
      <c r="V333" s="71">
        <v>4099</v>
      </c>
      <c r="W333" s="71">
        <v>96</v>
      </c>
      <c r="X333" s="71">
        <v>55293</v>
      </c>
      <c r="Y333" s="71">
        <v>86032</v>
      </c>
      <c r="Z333" s="71">
        <v>66574</v>
      </c>
      <c r="AA333" s="71">
        <v>13287</v>
      </c>
      <c r="AB333" s="71">
        <v>201760</v>
      </c>
      <c r="AC333" s="71">
        <v>0</v>
      </c>
      <c r="AD333" s="71">
        <v>14.70189913104157</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284.54199999999997</v>
      </c>
      <c r="BK333" s="71">
        <v>0</v>
      </c>
      <c r="BL333" s="71">
        <v>28.814999999999998</v>
      </c>
      <c r="BM333" s="71">
        <v>0</v>
      </c>
      <c r="BN333" s="72"/>
      <c r="BO333" s="71">
        <v>0</v>
      </c>
      <c r="BP333" s="71">
        <v>0</v>
      </c>
      <c r="BQ333" s="71">
        <v>21</v>
      </c>
      <c r="BR333" s="71">
        <v>0</v>
      </c>
      <c r="BS333" s="71">
        <v>7</v>
      </c>
      <c r="BT333" s="71">
        <v>0</v>
      </c>
      <c r="BU333"/>
      <c r="BV333" s="70">
        <v>313.35700000000003</v>
      </c>
      <c r="BW333" s="70">
        <v>0</v>
      </c>
      <c r="BX333" s="70">
        <v>0</v>
      </c>
      <c r="BY333" s="70">
        <v>0</v>
      </c>
      <c r="BZ333" s="70">
        <v>0</v>
      </c>
      <c r="CA333" s="70">
        <v>0</v>
      </c>
      <c r="CB333" s="70">
        <v>0</v>
      </c>
      <c r="CC333" s="70">
        <v>0</v>
      </c>
      <c r="CD333" s="70">
        <v>0</v>
      </c>
    </row>
    <row r="334" spans="1:82">
      <c r="A334" s="70" t="s">
        <v>2097</v>
      </c>
      <c r="B334" s="70">
        <v>198</v>
      </c>
      <c r="C334" s="70">
        <v>11</v>
      </c>
      <c r="D334" s="70">
        <v>12</v>
      </c>
      <c r="E334" s="70">
        <v>2014</v>
      </c>
      <c r="F334" s="70" t="s">
        <v>181</v>
      </c>
      <c r="G334" s="70" t="s">
        <v>2086</v>
      </c>
      <c r="H334" s="70" t="s">
        <v>2087</v>
      </c>
      <c r="I334" s="148"/>
      <c r="J334" s="71">
        <v>1460.850087469765</v>
      </c>
      <c r="K334" s="71">
        <v>7.6116808373075138</v>
      </c>
      <c r="L334" s="71">
        <v>3.3176531398758051</v>
      </c>
      <c r="M334" s="71">
        <v>297.88797020374102</v>
      </c>
      <c r="N334" s="71">
        <v>246.33161883449819</v>
      </c>
      <c r="O334" s="71">
        <v>115.72249138780506</v>
      </c>
      <c r="P334" s="71">
        <v>67.777899633059903</v>
      </c>
      <c r="Q334" s="71">
        <v>14.9853863110382</v>
      </c>
      <c r="R334" s="71">
        <v>0</v>
      </c>
      <c r="S334" s="71">
        <v>16.13108065092575</v>
      </c>
      <c r="T334" s="72"/>
      <c r="U334" s="71">
        <v>64538436</v>
      </c>
      <c r="V334" s="71">
        <v>3345</v>
      </c>
      <c r="W334" s="71">
        <v>72</v>
      </c>
      <c r="X334" s="71">
        <v>56542</v>
      </c>
      <c r="Y334" s="71">
        <v>86699</v>
      </c>
      <c r="Z334" s="71">
        <v>66593</v>
      </c>
      <c r="AA334" s="71">
        <v>13498</v>
      </c>
      <c r="AB334" s="71">
        <v>201912</v>
      </c>
      <c r="AC334" s="71">
        <v>0</v>
      </c>
      <c r="AD334" s="71">
        <v>16.13108065092575</v>
      </c>
      <c r="AE334" s="72"/>
      <c r="AF334" s="71"/>
      <c r="AG334" s="71"/>
      <c r="AH334" s="71"/>
      <c r="AI334" s="71"/>
      <c r="AJ334" s="71"/>
      <c r="AK334" s="71"/>
      <c r="AL334" s="71"/>
      <c r="AM334" s="71"/>
      <c r="AN334" s="71"/>
      <c r="AO334" s="71"/>
      <c r="AP334" s="71"/>
      <c r="AQ334" s="72"/>
      <c r="AR334" s="71">
        <v>2040</v>
      </c>
      <c r="AS334" s="71">
        <v>162</v>
      </c>
      <c r="AT334" s="71">
        <v>0</v>
      </c>
      <c r="AU334" s="71">
        <v>0</v>
      </c>
      <c r="AV334" s="71">
        <v>0</v>
      </c>
      <c r="AW334" s="71">
        <v>0</v>
      </c>
      <c r="AX334" s="71"/>
      <c r="AY334" s="72"/>
      <c r="AZ334" s="71">
        <v>7208.7999999999993</v>
      </c>
      <c r="BA334" s="71">
        <v>3681.3</v>
      </c>
      <c r="BB334" s="71">
        <v>0</v>
      </c>
      <c r="BC334" s="71">
        <v>0</v>
      </c>
      <c r="BD334" s="71">
        <v>0</v>
      </c>
      <c r="BE334" s="71">
        <v>0</v>
      </c>
      <c r="BF334" s="71"/>
      <c r="BG334" s="72"/>
      <c r="BH334" s="71">
        <v>0</v>
      </c>
      <c r="BI334" s="71">
        <v>0</v>
      </c>
      <c r="BJ334" s="71">
        <v>274.47899999999998</v>
      </c>
      <c r="BK334" s="71">
        <v>0</v>
      </c>
      <c r="BL334" s="71">
        <v>29.502000000000002</v>
      </c>
      <c r="BM334" s="71">
        <v>0</v>
      </c>
      <c r="BN334" s="72"/>
      <c r="BO334" s="71">
        <v>0</v>
      </c>
      <c r="BP334" s="71">
        <v>0</v>
      </c>
      <c r="BQ334" s="71">
        <v>20</v>
      </c>
      <c r="BR334" s="71">
        <v>0</v>
      </c>
      <c r="BS334" s="71">
        <v>7</v>
      </c>
      <c r="BT334" s="71">
        <v>0</v>
      </c>
      <c r="BU334"/>
      <c r="BV334" s="70">
        <v>303.98099999999999</v>
      </c>
      <c r="BW334" s="70">
        <v>0</v>
      </c>
      <c r="BX334" s="70">
        <v>0</v>
      </c>
      <c r="BY334" s="70">
        <v>0</v>
      </c>
      <c r="BZ334" s="70">
        <v>0</v>
      </c>
      <c r="CA334" s="70">
        <v>0</v>
      </c>
      <c r="CB334" s="70">
        <v>0</v>
      </c>
      <c r="CC334" s="70">
        <v>0</v>
      </c>
      <c r="CD334" s="70">
        <v>0</v>
      </c>
    </row>
    <row r="335" spans="1:82">
      <c r="A335" s="70" t="s">
        <v>2098</v>
      </c>
      <c r="B335" s="70">
        <v>199</v>
      </c>
      <c r="C335" s="70">
        <v>12</v>
      </c>
      <c r="D335" s="70">
        <v>12</v>
      </c>
      <c r="E335" s="70">
        <v>2015</v>
      </c>
      <c r="F335" s="70" t="s">
        <v>182</v>
      </c>
      <c r="G335" s="70" t="s">
        <v>2086</v>
      </c>
      <c r="H335" s="70" t="s">
        <v>2087</v>
      </c>
      <c r="I335" s="148"/>
      <c r="J335" s="71">
        <v>1311.0317765997449</v>
      </c>
      <c r="K335" s="71">
        <v>7.327964390399619</v>
      </c>
      <c r="L335" s="71">
        <v>3.8844389933956651</v>
      </c>
      <c r="M335" s="71">
        <v>276.49236170977241</v>
      </c>
      <c r="N335" s="71">
        <v>227.23235213729379</v>
      </c>
      <c r="O335" s="71">
        <v>115.00495104829191</v>
      </c>
      <c r="P335" s="71">
        <v>68.047535871137029</v>
      </c>
      <c r="Q335" s="71">
        <v>14.678809165984401</v>
      </c>
      <c r="R335" s="71">
        <v>0</v>
      </c>
      <c r="S335" s="71">
        <v>15.87122149027161</v>
      </c>
      <c r="T335" s="72"/>
      <c r="U335" s="71">
        <v>62042462</v>
      </c>
      <c r="V335" s="71">
        <v>3345</v>
      </c>
      <c r="W335" s="71">
        <v>72</v>
      </c>
      <c r="X335" s="71">
        <v>56542</v>
      </c>
      <c r="Y335" s="71">
        <v>87611</v>
      </c>
      <c r="Z335" s="71">
        <v>66817</v>
      </c>
      <c r="AA335" s="71">
        <v>13541</v>
      </c>
      <c r="AB335" s="71">
        <v>202037</v>
      </c>
      <c r="AC335" s="71">
        <v>0</v>
      </c>
      <c r="AD335" s="71">
        <v>15.87122149027161</v>
      </c>
      <c r="AE335" s="72"/>
      <c r="AF335" s="71">
        <v>521619786.23289633</v>
      </c>
      <c r="AG335" s="71">
        <v>5815106.3170267781</v>
      </c>
      <c r="AH335" s="71">
        <v>748055.13336796383</v>
      </c>
      <c r="AI335" s="71">
        <v>377794739.71525538</v>
      </c>
      <c r="AJ335" s="71">
        <v>328382704.45111668</v>
      </c>
      <c r="AK335" s="71">
        <v>0</v>
      </c>
      <c r="AL335" s="71">
        <v>0</v>
      </c>
      <c r="AM335" s="71">
        <v>27688323.33666059</v>
      </c>
      <c r="AN335" s="71">
        <v>0</v>
      </c>
      <c r="AO335" s="71">
        <v>0</v>
      </c>
      <c r="AP335" s="71">
        <v>1262048715.1863239</v>
      </c>
      <c r="AQ335" s="72"/>
      <c r="AR335" s="71">
        <v>2204</v>
      </c>
      <c r="AS335" s="71">
        <v>197</v>
      </c>
      <c r="AT335" s="71">
        <v>0</v>
      </c>
      <c r="AU335" s="71">
        <v>0</v>
      </c>
      <c r="AV335" s="71">
        <v>0</v>
      </c>
      <c r="AW335" s="71">
        <v>0</v>
      </c>
      <c r="AX335" s="71"/>
      <c r="AY335" s="72"/>
      <c r="AZ335" s="71">
        <v>7918.2</v>
      </c>
      <c r="BA335" s="71">
        <v>4530.9000000000005</v>
      </c>
      <c r="BB335" s="71">
        <v>0</v>
      </c>
      <c r="BC335" s="71">
        <v>0</v>
      </c>
      <c r="BD335" s="71">
        <v>0</v>
      </c>
      <c r="BE335" s="71">
        <v>0</v>
      </c>
      <c r="BF335" s="71"/>
      <c r="BG335" s="72"/>
      <c r="BH335" s="71">
        <v>0</v>
      </c>
      <c r="BI335" s="71">
        <v>0</v>
      </c>
      <c r="BJ335" s="71">
        <v>253.57599999999999</v>
      </c>
      <c r="BK335" s="71">
        <v>0</v>
      </c>
      <c r="BL335" s="71">
        <v>30.706</v>
      </c>
      <c r="BM335" s="71">
        <v>0</v>
      </c>
      <c r="BN335" s="72"/>
      <c r="BO335" s="71">
        <v>0</v>
      </c>
      <c r="BP335" s="71">
        <v>0</v>
      </c>
      <c r="BQ335" s="71">
        <v>17</v>
      </c>
      <c r="BR335" s="71">
        <v>0</v>
      </c>
      <c r="BS335" s="71">
        <v>7</v>
      </c>
      <c r="BT335" s="71">
        <v>0</v>
      </c>
      <c r="BU335"/>
      <c r="BV335" s="70">
        <v>284.28199999999998</v>
      </c>
      <c r="BW335" s="70">
        <v>0</v>
      </c>
      <c r="BX335" s="70">
        <v>0</v>
      </c>
      <c r="BY335" s="70">
        <v>0</v>
      </c>
      <c r="BZ335" s="70">
        <v>0</v>
      </c>
      <c r="CA335" s="70">
        <v>0</v>
      </c>
      <c r="CB335" s="70">
        <v>0</v>
      </c>
      <c r="CC335" s="70">
        <v>0</v>
      </c>
      <c r="CD335" s="70">
        <v>0</v>
      </c>
    </row>
    <row r="336" spans="1:82">
      <c r="A336" s="70" t="s">
        <v>2099</v>
      </c>
      <c r="B336" s="70">
        <v>200</v>
      </c>
      <c r="C336" s="70">
        <v>13</v>
      </c>
      <c r="D336" s="70">
        <v>12</v>
      </c>
      <c r="E336" s="70">
        <v>2016</v>
      </c>
      <c r="F336" s="70" t="s">
        <v>155</v>
      </c>
      <c r="G336" s="70" t="s">
        <v>2086</v>
      </c>
      <c r="H336" s="70" t="s">
        <v>2087</v>
      </c>
      <c r="I336" s="148"/>
      <c r="J336" s="71">
        <v>1379.9947713132788</v>
      </c>
      <c r="K336" s="71">
        <v>6.9687760258447655</v>
      </c>
      <c r="L336" s="71">
        <v>3.832357899432175</v>
      </c>
      <c r="M336" s="71">
        <v>249.63889153412396</v>
      </c>
      <c r="N336" s="71">
        <v>210.04636410122325</v>
      </c>
      <c r="O336" s="71">
        <v>114.08107168651804</v>
      </c>
      <c r="P336" s="71">
        <v>67.142678406785066</v>
      </c>
      <c r="Q336" s="71">
        <v>14.258134302203901</v>
      </c>
      <c r="R336" s="71">
        <v>0</v>
      </c>
      <c r="S336" s="71">
        <v>15.551409931680618</v>
      </c>
      <c r="T336" s="72"/>
      <c r="U336" s="71">
        <v>65434905.000000007</v>
      </c>
      <c r="V336" s="71">
        <v>3345</v>
      </c>
      <c r="W336" s="71">
        <v>72</v>
      </c>
      <c r="X336" s="71">
        <v>56542</v>
      </c>
      <c r="Y336" s="71">
        <v>88478</v>
      </c>
      <c r="Z336" s="71">
        <v>67095</v>
      </c>
      <c r="AA336" s="71">
        <v>13819</v>
      </c>
      <c r="AB336" s="71">
        <v>201865</v>
      </c>
      <c r="AC336" s="71">
        <v>0</v>
      </c>
      <c r="AD336" s="71">
        <v>15.55140993168062</v>
      </c>
      <c r="AE336" s="72"/>
      <c r="AF336" s="71">
        <v>548617353.67325914</v>
      </c>
      <c r="AG336" s="71">
        <v>5253372.7238243734</v>
      </c>
      <c r="AH336" s="71">
        <v>539282.58649723511</v>
      </c>
      <c r="AI336" s="71">
        <v>374953040.78195149</v>
      </c>
      <c r="AJ336" s="71">
        <v>287997483.10815412</v>
      </c>
      <c r="AK336" s="71">
        <v>0</v>
      </c>
      <c r="AL336" s="71">
        <v>0</v>
      </c>
      <c r="AM336" s="71">
        <v>27686244.255615368</v>
      </c>
      <c r="AN336" s="71">
        <v>0</v>
      </c>
      <c r="AO336" s="71">
        <v>0</v>
      </c>
      <c r="AP336" s="71">
        <v>1245046777.1293018</v>
      </c>
      <c r="AQ336" s="72"/>
      <c r="AR336" s="71">
        <v>2377</v>
      </c>
      <c r="AS336" s="71">
        <v>222</v>
      </c>
      <c r="AT336" s="71">
        <v>0</v>
      </c>
      <c r="AU336" s="71">
        <v>0</v>
      </c>
      <c r="AV336" s="71">
        <v>0</v>
      </c>
      <c r="AW336" s="71">
        <v>0</v>
      </c>
      <c r="AX336" s="71"/>
      <c r="AY336" s="72"/>
      <c r="AZ336" s="71">
        <v>8634.2999999999993</v>
      </c>
      <c r="BA336" s="71">
        <v>5966.5</v>
      </c>
      <c r="BB336" s="71">
        <v>0</v>
      </c>
      <c r="BC336" s="71">
        <v>0</v>
      </c>
      <c r="BD336" s="71">
        <v>0</v>
      </c>
      <c r="BE336" s="71">
        <v>0</v>
      </c>
      <c r="BF336" s="71"/>
      <c r="BG336" s="72"/>
      <c r="BH336" s="71">
        <v>0</v>
      </c>
      <c r="BI336" s="71">
        <v>0</v>
      </c>
      <c r="BJ336" s="71">
        <v>240.37799999999999</v>
      </c>
      <c r="BK336" s="71">
        <v>0</v>
      </c>
      <c r="BL336" s="71">
        <v>29.093999999999998</v>
      </c>
      <c r="BM336" s="71">
        <v>0</v>
      </c>
      <c r="BN336" s="72"/>
      <c r="BO336" s="71">
        <v>0</v>
      </c>
      <c r="BP336" s="71">
        <v>0</v>
      </c>
      <c r="BQ336" s="71">
        <v>16</v>
      </c>
      <c r="BR336" s="71">
        <v>0</v>
      </c>
      <c r="BS336" s="71">
        <v>7</v>
      </c>
      <c r="BT336" s="71">
        <v>0</v>
      </c>
      <c r="BU336"/>
      <c r="BV336" s="70">
        <v>269.47199999999998</v>
      </c>
      <c r="BW336" s="70">
        <v>0</v>
      </c>
      <c r="BX336" s="70">
        <v>0</v>
      </c>
      <c r="BY336" s="70">
        <v>0</v>
      </c>
      <c r="BZ336" s="70">
        <v>0</v>
      </c>
      <c r="CA336" s="70">
        <v>0</v>
      </c>
      <c r="CB336" s="70">
        <v>0</v>
      </c>
      <c r="CC336" s="70">
        <v>0</v>
      </c>
      <c r="CD336" s="70">
        <v>0</v>
      </c>
    </row>
    <row r="337" spans="1:82">
      <c r="A337" s="70" t="s">
        <v>2100</v>
      </c>
      <c r="B337" s="70">
        <v>201</v>
      </c>
      <c r="C337" s="70">
        <v>14</v>
      </c>
      <c r="D337" s="70">
        <v>12</v>
      </c>
      <c r="E337" s="70">
        <v>2017</v>
      </c>
      <c r="F337" s="70" t="s">
        <v>156</v>
      </c>
      <c r="G337" s="70" t="s">
        <v>2086</v>
      </c>
      <c r="H337" s="70" t="s">
        <v>2087</v>
      </c>
      <c r="I337" s="148"/>
      <c r="J337" s="71">
        <v>1339.4673964546018</v>
      </c>
      <c r="K337" s="71">
        <v>6.8627132106164517</v>
      </c>
      <c r="L337" s="71">
        <v>3.0808762401955896</v>
      </c>
      <c r="M337" s="71">
        <v>217.43152914297212</v>
      </c>
      <c r="N337" s="71">
        <v>206.96791153173271</v>
      </c>
      <c r="O337" s="71">
        <v>112.75308291298394</v>
      </c>
      <c r="P337" s="71">
        <v>66.746321176855659</v>
      </c>
      <c r="Q337" s="71">
        <v>13.810336541729299</v>
      </c>
      <c r="R337" s="71">
        <v>0</v>
      </c>
      <c r="S337" s="71">
        <v>19.667890164422271</v>
      </c>
      <c r="T337" s="72"/>
      <c r="U337" s="71">
        <v>67682270</v>
      </c>
      <c r="V337" s="71">
        <v>3345</v>
      </c>
      <c r="W337" s="71">
        <v>72</v>
      </c>
      <c r="X337" s="71">
        <v>56542</v>
      </c>
      <c r="Y337" s="71">
        <v>89342</v>
      </c>
      <c r="Z337" s="71">
        <v>67414</v>
      </c>
      <c r="AA337" s="71">
        <v>13825</v>
      </c>
      <c r="AB337" s="71">
        <v>202193</v>
      </c>
      <c r="AC337" s="71">
        <v>0</v>
      </c>
      <c r="AD337" s="71">
        <v>19.667890164422271</v>
      </c>
      <c r="AE337" s="72"/>
      <c r="AF337" s="71">
        <v>550126431.71231663</v>
      </c>
      <c r="AG337" s="71">
        <v>5554381.8069385597</v>
      </c>
      <c r="AH337" s="71">
        <v>595370.22508009477</v>
      </c>
      <c r="AI337" s="71">
        <v>379499027.92635769</v>
      </c>
      <c r="AJ337" s="71">
        <v>323828857.83484858</v>
      </c>
      <c r="AK337" s="71">
        <v>0</v>
      </c>
      <c r="AL337" s="71">
        <v>0</v>
      </c>
      <c r="AM337" s="71">
        <v>27774622.007696532</v>
      </c>
      <c r="AN337" s="71">
        <v>0</v>
      </c>
      <c r="AO337" s="71">
        <v>0</v>
      </c>
      <c r="AP337" s="71">
        <v>1287378691.5132382</v>
      </c>
      <c r="AQ337" s="72"/>
      <c r="AR337" s="71">
        <v>2481</v>
      </c>
      <c r="AS337" s="71">
        <v>239</v>
      </c>
      <c r="AT337" s="71">
        <v>0</v>
      </c>
      <c r="AU337" s="71">
        <v>0</v>
      </c>
      <c r="AV337" s="71">
        <v>0</v>
      </c>
      <c r="AW337" s="71">
        <v>0</v>
      </c>
      <c r="AX337" s="71"/>
      <c r="AY337" s="72"/>
      <c r="AZ337" s="71">
        <v>9106.9</v>
      </c>
      <c r="BA337" s="71">
        <v>6453.9</v>
      </c>
      <c r="BB337" s="71">
        <v>0</v>
      </c>
      <c r="BC337" s="71">
        <v>0</v>
      </c>
      <c r="BD337" s="71">
        <v>0</v>
      </c>
      <c r="BE337" s="71">
        <v>0</v>
      </c>
      <c r="BF337" s="71"/>
      <c r="BG337" s="72"/>
      <c r="BH337" s="71">
        <v>0</v>
      </c>
      <c r="BI337" s="71">
        <v>0</v>
      </c>
      <c r="BJ337" s="71">
        <v>232.66</v>
      </c>
      <c r="BK337" s="71">
        <v>0</v>
      </c>
      <c r="BL337" s="71">
        <v>29.448999999999998</v>
      </c>
      <c r="BM337" s="71">
        <v>0</v>
      </c>
      <c r="BN337" s="72"/>
      <c r="BO337" s="71">
        <v>0</v>
      </c>
      <c r="BP337" s="71">
        <v>0</v>
      </c>
      <c r="BQ337" s="71">
        <v>16</v>
      </c>
      <c r="BR337" s="71">
        <v>0</v>
      </c>
      <c r="BS337" s="71">
        <v>7</v>
      </c>
      <c r="BT337" s="71">
        <v>0</v>
      </c>
      <c r="BU337"/>
      <c r="BV337" s="70">
        <v>262.10899999999998</v>
      </c>
      <c r="BW337" s="70">
        <v>0</v>
      </c>
      <c r="BX337" s="70">
        <v>0</v>
      </c>
      <c r="BY337" s="70">
        <v>0</v>
      </c>
      <c r="BZ337" s="70">
        <v>0</v>
      </c>
      <c r="CA337" s="70">
        <v>0</v>
      </c>
      <c r="CB337" s="70">
        <v>0</v>
      </c>
      <c r="CC337" s="70">
        <v>0</v>
      </c>
      <c r="CD337" s="70">
        <v>0</v>
      </c>
    </row>
    <row r="338" spans="1:82">
      <c r="A338" s="70" t="s">
        <v>2101</v>
      </c>
      <c r="B338" s="70">
        <v>202</v>
      </c>
      <c r="C338" s="70">
        <v>15</v>
      </c>
      <c r="D338" s="70">
        <v>12</v>
      </c>
      <c r="E338" s="70">
        <v>2018</v>
      </c>
      <c r="F338" s="70" t="s">
        <v>183</v>
      </c>
      <c r="G338" s="70" t="s">
        <v>2086</v>
      </c>
      <c r="H338" s="70" t="s">
        <v>2087</v>
      </c>
      <c r="I338" s="148"/>
      <c r="J338" s="71">
        <v>1166.1300395191879</v>
      </c>
      <c r="K338" s="71">
        <v>5.9826017426778551</v>
      </c>
      <c r="L338" s="71">
        <v>2.7808328875120663</v>
      </c>
      <c r="M338" s="71">
        <v>181.56105577854206</v>
      </c>
      <c r="N338" s="71">
        <v>171.48538192691396</v>
      </c>
      <c r="O338" s="71">
        <v>110.88086708490444</v>
      </c>
      <c r="P338" s="71">
        <v>66.708077410222245</v>
      </c>
      <c r="Q338" s="71">
        <v>12.8828515736926</v>
      </c>
      <c r="R338" s="71">
        <v>0</v>
      </c>
      <c r="S338" s="71">
        <v>19.122906057796449</v>
      </c>
      <c r="T338" s="72"/>
      <c r="U338" s="71">
        <v>66456955.000000007</v>
      </c>
      <c r="V338" s="71">
        <v>3345</v>
      </c>
      <c r="W338" s="71">
        <v>72</v>
      </c>
      <c r="X338" s="71">
        <v>56542</v>
      </c>
      <c r="Y338" s="71">
        <v>90568</v>
      </c>
      <c r="Z338" s="71">
        <v>67564</v>
      </c>
      <c r="AA338" s="71">
        <v>13956</v>
      </c>
      <c r="AB338" s="71">
        <v>203261</v>
      </c>
      <c r="AC338" s="71">
        <v>0</v>
      </c>
      <c r="AD338" s="71">
        <v>19.122906057796449</v>
      </c>
      <c r="AE338" s="72"/>
      <c r="AF338" s="71">
        <v>518148127.49324578</v>
      </c>
      <c r="AG338" s="71">
        <v>4791935.1507014381</v>
      </c>
      <c r="AH338" s="71">
        <v>560084.90592927649</v>
      </c>
      <c r="AI338" s="71">
        <v>353684515.62639552</v>
      </c>
      <c r="AJ338" s="71">
        <v>312404170.33261943</v>
      </c>
      <c r="AK338" s="71">
        <v>0</v>
      </c>
      <c r="AL338" s="71">
        <v>0</v>
      </c>
      <c r="AM338" s="71">
        <v>27979102.41436046</v>
      </c>
      <c r="AN338" s="71">
        <v>0</v>
      </c>
      <c r="AO338" s="71">
        <v>0</v>
      </c>
      <c r="AP338" s="71">
        <v>1217567935.9232521</v>
      </c>
      <c r="AQ338" s="72"/>
      <c r="AR338" s="71">
        <v>2610</v>
      </c>
      <c r="AS338" s="71">
        <v>254</v>
      </c>
      <c r="AT338" s="71">
        <v>0</v>
      </c>
      <c r="AU338" s="71">
        <v>0</v>
      </c>
      <c r="AV338" s="71">
        <v>0</v>
      </c>
      <c r="AW338" s="71">
        <v>0</v>
      </c>
      <c r="AX338" s="71"/>
      <c r="AY338" s="72"/>
      <c r="AZ338" s="71">
        <v>9687.4999999999982</v>
      </c>
      <c r="BA338" s="71">
        <v>6688.6</v>
      </c>
      <c r="BB338" s="71">
        <v>0</v>
      </c>
      <c r="BC338" s="71">
        <v>0</v>
      </c>
      <c r="BD338" s="71">
        <v>0</v>
      </c>
      <c r="BE338" s="71">
        <v>0</v>
      </c>
      <c r="BF338" s="71"/>
      <c r="BG338" s="72"/>
      <c r="BH338" s="71">
        <v>0</v>
      </c>
      <c r="BI338" s="71">
        <v>0</v>
      </c>
      <c r="BJ338" s="71">
        <v>209.893</v>
      </c>
      <c r="BK338" s="71">
        <v>0</v>
      </c>
      <c r="BL338" s="71">
        <v>26.004999999999999</v>
      </c>
      <c r="BM338" s="71">
        <v>0</v>
      </c>
      <c r="BN338" s="72"/>
      <c r="BO338" s="71">
        <v>0</v>
      </c>
      <c r="BP338" s="71">
        <v>0</v>
      </c>
      <c r="BQ338" s="71">
        <v>16</v>
      </c>
      <c r="BR338" s="71">
        <v>0</v>
      </c>
      <c r="BS338" s="71">
        <v>7</v>
      </c>
      <c r="BT338" s="71">
        <v>0</v>
      </c>
      <c r="BU338"/>
      <c r="BV338" s="70">
        <v>235.898</v>
      </c>
      <c r="BW338" s="70">
        <v>0</v>
      </c>
      <c r="BX338" s="70">
        <v>0</v>
      </c>
      <c r="BY338" s="70">
        <v>0</v>
      </c>
      <c r="BZ338" s="70">
        <v>0</v>
      </c>
      <c r="CA338" s="70">
        <v>0</v>
      </c>
      <c r="CB338" s="70">
        <v>0</v>
      </c>
      <c r="CC338" s="70">
        <v>0</v>
      </c>
      <c r="CD338" s="70">
        <v>0</v>
      </c>
    </row>
    <row r="339" spans="1:82">
      <c r="A339" s="70" t="s">
        <v>2102</v>
      </c>
      <c r="B339" s="70">
        <v>203</v>
      </c>
      <c r="C339" s="70">
        <v>16</v>
      </c>
      <c r="D339" s="70">
        <v>12</v>
      </c>
      <c r="E339" s="70">
        <v>2019</v>
      </c>
      <c r="F339" s="70" t="s">
        <v>158</v>
      </c>
      <c r="G339" s="70" t="s">
        <v>2086</v>
      </c>
      <c r="H339" s="70" t="s">
        <v>2087</v>
      </c>
      <c r="I339" s="148"/>
      <c r="J339" s="71">
        <v>1095.6811835555422</v>
      </c>
      <c r="K339" s="71">
        <v>5.5814735744726347</v>
      </c>
      <c r="L339" s="71">
        <v>2.80532169399814</v>
      </c>
      <c r="M339" s="71">
        <v>175.40566215120492</v>
      </c>
      <c r="N339" s="71">
        <v>180.33151481322761</v>
      </c>
      <c r="O339" s="71">
        <v>107.85426870355658</v>
      </c>
      <c r="P339" s="71">
        <v>66.835514880026551</v>
      </c>
      <c r="Q339" s="71">
        <v>12.560436375761</v>
      </c>
      <c r="R339" s="71">
        <v>0</v>
      </c>
      <c r="S339" s="71">
        <v>20.300819756318283</v>
      </c>
      <c r="T339" s="72"/>
      <c r="U339" s="71">
        <v>65387367</v>
      </c>
      <c r="V339" s="71">
        <v>3345</v>
      </c>
      <c r="W339" s="71">
        <v>72</v>
      </c>
      <c r="X339" s="71">
        <v>56542</v>
      </c>
      <c r="Y339" s="71">
        <v>91391</v>
      </c>
      <c r="Z339" s="71">
        <v>67524</v>
      </c>
      <c r="AA339" s="71">
        <v>13878</v>
      </c>
      <c r="AB339" s="71">
        <v>203539</v>
      </c>
      <c r="AC339" s="71">
        <v>0</v>
      </c>
      <c r="AD339" s="71">
        <v>20.30081975631828</v>
      </c>
      <c r="AE339" s="72"/>
      <c r="AF339" s="71">
        <v>483157342.23453653</v>
      </c>
      <c r="AG339" s="71">
        <v>4831960.8330403967</v>
      </c>
      <c r="AH339" s="71">
        <v>599487.34568660078</v>
      </c>
      <c r="AI339" s="71">
        <v>360517330.79026479</v>
      </c>
      <c r="AJ339" s="71">
        <v>338099081.86657917</v>
      </c>
      <c r="AK339" s="71">
        <v>0</v>
      </c>
      <c r="AL339" s="71">
        <v>0</v>
      </c>
      <c r="AM339" s="71">
        <v>27720479.559228357</v>
      </c>
      <c r="AN339" s="71">
        <v>0</v>
      </c>
      <c r="AO339" s="71">
        <v>0</v>
      </c>
      <c r="AP339" s="71">
        <v>1214925682.6293359</v>
      </c>
      <c r="AQ339" s="72"/>
      <c r="AR339" s="71">
        <v>2773</v>
      </c>
      <c r="AS339" s="71">
        <v>270</v>
      </c>
      <c r="AT339" s="71">
        <v>0</v>
      </c>
      <c r="AU339" s="71">
        <v>0</v>
      </c>
      <c r="AV339" s="71">
        <v>0</v>
      </c>
      <c r="AW339" s="71">
        <v>0</v>
      </c>
      <c r="AX339" s="71"/>
      <c r="AY339" s="72"/>
      <c r="AZ339" s="71">
        <v>10421.29999999999</v>
      </c>
      <c r="BA339" s="71">
        <v>7006.9</v>
      </c>
      <c r="BB339" s="71">
        <v>0</v>
      </c>
      <c r="BC339" s="71">
        <v>0</v>
      </c>
      <c r="BD339" s="71">
        <v>0</v>
      </c>
      <c r="BE339" s="71">
        <v>0</v>
      </c>
      <c r="BF339" s="71"/>
      <c r="BG339" s="72"/>
      <c r="BH339" s="71">
        <v>0</v>
      </c>
      <c r="BI339" s="71">
        <v>0</v>
      </c>
      <c r="BJ339" s="71">
        <v>181.04499999999999</v>
      </c>
      <c r="BK339" s="71">
        <v>0</v>
      </c>
      <c r="BL339" s="71">
        <v>19.529</v>
      </c>
      <c r="BM339" s="71">
        <v>0</v>
      </c>
      <c r="BN339" s="72"/>
      <c r="BO339" s="71">
        <v>0</v>
      </c>
      <c r="BP339" s="71">
        <v>0</v>
      </c>
      <c r="BQ339" s="71">
        <v>17</v>
      </c>
      <c r="BR339" s="71">
        <v>0</v>
      </c>
      <c r="BS339" s="71">
        <v>6</v>
      </c>
      <c r="BT339" s="71">
        <v>0</v>
      </c>
      <c r="BU339"/>
      <c r="BV339" s="70">
        <v>200.57400000000001</v>
      </c>
      <c r="BW339" s="70">
        <v>0</v>
      </c>
      <c r="BX339" s="70">
        <v>0</v>
      </c>
      <c r="BY339" s="70">
        <v>0</v>
      </c>
      <c r="BZ339" s="70">
        <v>0</v>
      </c>
      <c r="CA339" s="70">
        <v>0</v>
      </c>
      <c r="CB339" s="70">
        <v>0</v>
      </c>
      <c r="CC339" s="70">
        <v>0</v>
      </c>
      <c r="CD339" s="70">
        <v>0</v>
      </c>
    </row>
    <row r="340" spans="1:82">
      <c r="A340" s="70" t="s">
        <v>2103</v>
      </c>
      <c r="B340" s="70">
        <v>204</v>
      </c>
      <c r="C340" s="70">
        <v>17</v>
      </c>
      <c r="D340" s="70">
        <v>12</v>
      </c>
      <c r="E340" s="70">
        <v>2020</v>
      </c>
      <c r="F340" s="70" t="s">
        <v>159</v>
      </c>
      <c r="G340" s="70" t="s">
        <v>2086</v>
      </c>
      <c r="H340" s="70" t="s">
        <v>2087</v>
      </c>
      <c r="I340" s="148"/>
      <c r="J340" s="71">
        <v>1095.8963273647059</v>
      </c>
      <c r="K340" s="71">
        <v>6.91590343120727</v>
      </c>
      <c r="L340" s="71">
        <v>1.4985593667078281</v>
      </c>
      <c r="M340" s="71">
        <v>180.34525468150568</v>
      </c>
      <c r="N340" s="71">
        <v>180.63554045166828</v>
      </c>
      <c r="O340" s="71">
        <v>95.114139324101913</v>
      </c>
      <c r="P340" s="71">
        <v>64.502740302324625</v>
      </c>
      <c r="Q340" s="71">
        <v>11.9990378581907</v>
      </c>
      <c r="R340" s="71">
        <v>0</v>
      </c>
      <c r="S340" s="71">
        <v>23.213904981440479</v>
      </c>
      <c r="T340" s="72"/>
      <c r="U340" s="71">
        <v>63481636</v>
      </c>
      <c r="V340" s="71">
        <v>3668</v>
      </c>
      <c r="W340" s="71">
        <v>49</v>
      </c>
      <c r="X340" s="71">
        <v>58946</v>
      </c>
      <c r="Y340" s="71">
        <v>92183</v>
      </c>
      <c r="Z340" s="71">
        <v>67966</v>
      </c>
      <c r="AA340" s="71">
        <v>14236</v>
      </c>
      <c r="AB340" s="71">
        <v>203509</v>
      </c>
      <c r="AC340" s="71">
        <v>0</v>
      </c>
      <c r="AD340" s="71">
        <v>23.213904981440479</v>
      </c>
      <c r="AE340" s="72"/>
      <c r="AF340" s="71">
        <v>500040497.5268932</v>
      </c>
      <c r="AG340" s="71">
        <v>5423642.6695837639</v>
      </c>
      <c r="AH340" s="71">
        <v>327538.83225808415</v>
      </c>
      <c r="AI340" s="71">
        <v>353421256.83400071</v>
      </c>
      <c r="AJ340" s="71">
        <v>336592678.08466488</v>
      </c>
      <c r="AK340" s="71"/>
      <c r="AL340" s="71"/>
      <c r="AM340" s="71">
        <v>26560185.532148451</v>
      </c>
      <c r="AN340" s="71"/>
      <c r="AO340" s="71"/>
      <c r="AP340" s="71">
        <v>1222365799.4795489</v>
      </c>
      <c r="AQ340" s="72"/>
      <c r="AR340" s="71">
        <v>3043</v>
      </c>
      <c r="AS340" s="71">
        <v>274</v>
      </c>
      <c r="AT340" s="71">
        <v>0</v>
      </c>
      <c r="AU340" s="71">
        <v>0</v>
      </c>
      <c r="AV340" s="71">
        <v>0</v>
      </c>
      <c r="AW340" s="71">
        <v>0</v>
      </c>
      <c r="AX340" s="71"/>
      <c r="AY340" s="72"/>
      <c r="AZ340" s="71">
        <v>11679.29999999999</v>
      </c>
      <c r="BA340" s="71">
        <v>7078.3999999999969</v>
      </c>
      <c r="BB340" s="71">
        <v>0</v>
      </c>
      <c r="BC340" s="71">
        <v>0</v>
      </c>
      <c r="BD340" s="71">
        <v>0</v>
      </c>
      <c r="BE340" s="71">
        <v>0</v>
      </c>
      <c r="BF340" s="71"/>
      <c r="BG340" s="72"/>
      <c r="BH340" s="71">
        <v>0</v>
      </c>
      <c r="BI340" s="71">
        <v>0</v>
      </c>
      <c r="BJ340" s="71">
        <v>176.321</v>
      </c>
      <c r="BK340" s="71">
        <v>0</v>
      </c>
      <c r="BL340" s="71">
        <v>17.914999999999999</v>
      </c>
      <c r="BM340" s="71">
        <v>0</v>
      </c>
      <c r="BN340" s="72"/>
      <c r="BO340" s="71">
        <v>0</v>
      </c>
      <c r="BP340" s="71">
        <v>0</v>
      </c>
      <c r="BQ340" s="71">
        <v>16</v>
      </c>
      <c r="BR340" s="71">
        <v>0</v>
      </c>
      <c r="BS340" s="71">
        <v>6</v>
      </c>
      <c r="BT340" s="71">
        <v>0</v>
      </c>
      <c r="BU340"/>
      <c r="BV340" s="70">
        <v>194.23599999999999</v>
      </c>
      <c r="BW340" s="70">
        <v>0</v>
      </c>
      <c r="BX340" s="70">
        <v>0</v>
      </c>
      <c r="BY340" s="70">
        <v>0</v>
      </c>
      <c r="BZ340" s="70">
        <v>0</v>
      </c>
      <c r="CA340" s="70">
        <v>0</v>
      </c>
      <c r="CB340" s="70">
        <v>0</v>
      </c>
      <c r="CC340" s="70">
        <v>0</v>
      </c>
      <c r="CD340" s="70">
        <v>0</v>
      </c>
    </row>
    <row r="341" spans="1:82">
      <c r="A341" s="70" t="s">
        <v>2104</v>
      </c>
      <c r="B341" s="70">
        <v>204</v>
      </c>
      <c r="C341" s="70">
        <v>18</v>
      </c>
      <c r="D341" s="70">
        <v>12</v>
      </c>
      <c r="E341" s="70">
        <v>2021</v>
      </c>
      <c r="F341" s="70" t="s">
        <v>160</v>
      </c>
      <c r="G341" s="70" t="s">
        <v>2086</v>
      </c>
      <c r="H341" s="70" t="s">
        <v>2087</v>
      </c>
      <c r="I341" s="148"/>
      <c r="J341" s="71">
        <v>1127.0338543393136</v>
      </c>
      <c r="K341" s="71">
        <v>7.0630021149686897</v>
      </c>
      <c r="L341" s="71">
        <v>1.5671309300420118</v>
      </c>
      <c r="M341" s="71">
        <v>170.22071769271398</v>
      </c>
      <c r="N341" s="71">
        <v>166.47627089598939</v>
      </c>
      <c r="O341" s="71">
        <v>92.773241510657201</v>
      </c>
      <c r="P341" s="71">
        <v>66.71137835767243</v>
      </c>
      <c r="Q341" s="71">
        <v>11.8512982853167</v>
      </c>
      <c r="R341" s="71">
        <v>0</v>
      </c>
      <c r="S341" s="71">
        <v>21.887403328540149</v>
      </c>
      <c r="T341" s="72"/>
      <c r="U341" s="71">
        <v>69664111</v>
      </c>
      <c r="V341" s="71">
        <v>3668</v>
      </c>
      <c r="W341" s="71">
        <v>49</v>
      </c>
      <c r="X341" s="71">
        <v>58946</v>
      </c>
      <c r="Y341" s="71">
        <v>92584</v>
      </c>
      <c r="Z341" s="71">
        <v>68259</v>
      </c>
      <c r="AA341" s="71">
        <v>14357</v>
      </c>
      <c r="AB341" s="71">
        <v>202978</v>
      </c>
      <c r="AC341" s="71">
        <v>0</v>
      </c>
      <c r="AD341" s="71">
        <v>21.887403328540149</v>
      </c>
      <c r="AE341" s="72"/>
      <c r="AF341" s="71">
        <v>516587262.1962111</v>
      </c>
      <c r="AG341" s="71">
        <v>5791923.8731261846</v>
      </c>
      <c r="AH341" s="71">
        <v>331229.73304498068</v>
      </c>
      <c r="AI341" s="71">
        <v>383729363.31296325</v>
      </c>
      <c r="AJ341" s="71">
        <v>347488459.15034783</v>
      </c>
      <c r="AK341" s="71">
        <v>0</v>
      </c>
      <c r="AL341" s="71">
        <v>0</v>
      </c>
      <c r="AM341" s="71">
        <v>26643681.41945222</v>
      </c>
      <c r="AN341" s="71">
        <v>0</v>
      </c>
      <c r="AO341" s="71">
        <v>0</v>
      </c>
      <c r="AP341" s="71">
        <v>1280571919.6851454</v>
      </c>
      <c r="AQ341" s="72"/>
      <c r="AR341" s="71">
        <v>3309</v>
      </c>
      <c r="AS341" s="71">
        <v>280</v>
      </c>
      <c r="AT341" s="71">
        <v>0</v>
      </c>
      <c r="AU341" s="71">
        <v>0</v>
      </c>
      <c r="AV341" s="71">
        <v>0</v>
      </c>
      <c r="AW341" s="71">
        <v>0</v>
      </c>
      <c r="AX341" s="71"/>
      <c r="AY341" s="72"/>
      <c r="AZ341" s="71">
        <v>12989.899999999991</v>
      </c>
      <c r="BA341" s="71">
        <v>7179.4999999999964</v>
      </c>
      <c r="BB341" s="71">
        <v>0</v>
      </c>
      <c r="BC341" s="71">
        <v>0</v>
      </c>
      <c r="BD341" s="71">
        <v>0</v>
      </c>
      <c r="BE341" s="71">
        <v>0</v>
      </c>
      <c r="BF341" s="71"/>
      <c r="BG341" s="72"/>
      <c r="BH341" s="71">
        <v>0</v>
      </c>
      <c r="BI341" s="71">
        <v>0</v>
      </c>
      <c r="BJ341" s="71">
        <v>186.601</v>
      </c>
      <c r="BK341" s="71">
        <v>0</v>
      </c>
      <c r="BL341" s="71">
        <v>16.013999999999999</v>
      </c>
      <c r="BM341" s="71">
        <v>0</v>
      </c>
      <c r="BN341" s="72"/>
      <c r="BO341" s="71">
        <v>0</v>
      </c>
      <c r="BP341" s="71">
        <v>0</v>
      </c>
      <c r="BQ341" s="71">
        <v>16</v>
      </c>
      <c r="BR341" s="71">
        <v>0</v>
      </c>
      <c r="BS341" s="71">
        <v>6</v>
      </c>
      <c r="BT341" s="71">
        <v>0</v>
      </c>
      <c r="BU341"/>
      <c r="BV341" s="70">
        <v>202.61500000000001</v>
      </c>
      <c r="BW341" s="70">
        <v>0</v>
      </c>
      <c r="BX341" s="70">
        <v>0</v>
      </c>
      <c r="BY341" s="70">
        <v>0</v>
      </c>
      <c r="BZ341" s="70">
        <v>0</v>
      </c>
      <c r="CA341" s="70">
        <v>0</v>
      </c>
      <c r="CB341" s="70">
        <v>0</v>
      </c>
      <c r="CC341" s="70">
        <v>0</v>
      </c>
      <c r="CD341" s="70">
        <v>0</v>
      </c>
    </row>
    <row r="342" spans="1:82">
      <c r="A342" s="70" t="s">
        <v>2105</v>
      </c>
      <c r="B342" s="70">
        <v>204</v>
      </c>
      <c r="C342" s="70">
        <v>19</v>
      </c>
      <c r="D342" s="70">
        <v>12</v>
      </c>
      <c r="E342" s="70">
        <v>2022</v>
      </c>
      <c r="F342" s="70" t="s">
        <v>161</v>
      </c>
      <c r="G342" s="70" t="s">
        <v>2086</v>
      </c>
      <c r="H342" s="70" t="s">
        <v>2087</v>
      </c>
      <c r="I342" s="148"/>
      <c r="J342" s="71">
        <v>1042.6566251419583</v>
      </c>
      <c r="K342" s="71">
        <v>6.7885239976265961</v>
      </c>
      <c r="L342" s="71">
        <v>1.433319368069367</v>
      </c>
      <c r="M342" s="71">
        <v>191.71891893202826</v>
      </c>
      <c r="N342" s="71">
        <v>195.45231015424835</v>
      </c>
      <c r="O342" s="71">
        <v>97.982556809244201</v>
      </c>
      <c r="P342" s="71">
        <v>65.901899654926865</v>
      </c>
      <c r="Q342" s="71">
        <v>11.92343903154234</v>
      </c>
      <c r="R342" s="71">
        <v>0</v>
      </c>
      <c r="S342" s="71">
        <v>21.511902517566838</v>
      </c>
      <c r="T342" s="72"/>
      <c r="U342" s="71">
        <v>72063482</v>
      </c>
      <c r="V342" s="71">
        <v>3668</v>
      </c>
      <c r="W342" s="71">
        <v>49</v>
      </c>
      <c r="X342" s="71">
        <v>58946</v>
      </c>
      <c r="Y342" s="71">
        <v>93330</v>
      </c>
      <c r="Z342" s="71">
        <v>68495</v>
      </c>
      <c r="AA342" s="71">
        <v>14399</v>
      </c>
      <c r="AB342" s="71">
        <v>202539</v>
      </c>
      <c r="AC342" s="71">
        <v>0</v>
      </c>
      <c r="AD342" s="71">
        <v>21.511902517566838</v>
      </c>
      <c r="AE342" s="72"/>
      <c r="AF342" s="71">
        <v>455304373.49099797</v>
      </c>
      <c r="AG342" s="71">
        <v>5730564.3032054752</v>
      </c>
      <c r="AH342" s="71">
        <v>352859.28508900665</v>
      </c>
      <c r="AI342" s="71">
        <v>371665996.59406573</v>
      </c>
      <c r="AJ342" s="71">
        <v>370841535.77681661</v>
      </c>
      <c r="AK342" s="71">
        <v>0</v>
      </c>
      <c r="AL342" s="71">
        <v>0</v>
      </c>
      <c r="AM342" s="71">
        <v>26153313.081922777</v>
      </c>
      <c r="AN342" s="71">
        <v>0</v>
      </c>
      <c r="AO342" s="71">
        <v>0</v>
      </c>
      <c r="AP342" s="71">
        <v>1230048642.5320976</v>
      </c>
      <c r="AQ342" s="72"/>
      <c r="AR342" s="71">
        <v>3654</v>
      </c>
      <c r="AS342" s="71">
        <v>283</v>
      </c>
      <c r="AT342" s="71">
        <v>0</v>
      </c>
      <c r="AU342" s="71">
        <v>0</v>
      </c>
      <c r="AV342" s="71">
        <v>0</v>
      </c>
      <c r="AW342" s="71">
        <v>0</v>
      </c>
      <c r="AX342" s="71"/>
      <c r="AY342" s="72"/>
      <c r="AZ342" s="71">
        <v>14530.099999999973</v>
      </c>
      <c r="BA342" s="71">
        <v>7219.8999999999969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2106</v>
      </c>
      <c r="B343" s="70">
        <v>204</v>
      </c>
      <c r="C343" s="70">
        <v>20</v>
      </c>
      <c r="D343" s="70">
        <v>12</v>
      </c>
      <c r="E343" s="70">
        <v>2023</v>
      </c>
      <c r="F343" s="70" t="s">
        <v>1539</v>
      </c>
      <c r="G343" s="70" t="s">
        <v>2086</v>
      </c>
      <c r="H343" s="70" t="s">
        <v>2087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3884</v>
      </c>
      <c r="AS343" s="71">
        <v>285</v>
      </c>
      <c r="AT343" s="71">
        <v>0</v>
      </c>
      <c r="AU343" s="71">
        <v>0</v>
      </c>
      <c r="AV343" s="71">
        <v>0</v>
      </c>
      <c r="AW343" s="71">
        <v>0</v>
      </c>
      <c r="AX343" s="71"/>
      <c r="AY343" s="72"/>
      <c r="AZ343" s="71">
        <v>15647.699999999961</v>
      </c>
      <c r="BA343" s="71">
        <v>7246.7999999999975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2107</v>
      </c>
      <c r="B344" s="70">
        <v>204</v>
      </c>
      <c r="C344" s="70">
        <v>21</v>
      </c>
      <c r="D344" s="70">
        <v>12</v>
      </c>
      <c r="E344" s="70">
        <v>2024</v>
      </c>
      <c r="F344" s="70" t="s">
        <v>1554</v>
      </c>
      <c r="G344" s="70" t="s">
        <v>2086</v>
      </c>
      <c r="H344" s="70" t="s">
        <v>2087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2108</v>
      </c>
      <c r="B345" s="70">
        <v>341</v>
      </c>
      <c r="C345" s="70">
        <v>1</v>
      </c>
      <c r="D345" s="70">
        <v>21</v>
      </c>
      <c r="E345" s="70">
        <v>1990</v>
      </c>
      <c r="F345" s="70" t="s">
        <v>787</v>
      </c>
      <c r="G345" s="70" t="s">
        <v>2109</v>
      </c>
      <c r="H345" s="70" t="s">
        <v>2110</v>
      </c>
      <c r="I345" s="148"/>
      <c r="J345" s="71">
        <v>189.32362311400911</v>
      </c>
      <c r="K345" s="71">
        <v>14.053812884638409</v>
      </c>
      <c r="L345" s="71">
        <v>4.9262671414259822</v>
      </c>
      <c r="M345" s="71">
        <v>90.377271129639894</v>
      </c>
      <c r="N345" s="71">
        <v>140.75502565861979</v>
      </c>
      <c r="O345" s="71">
        <v>111.7473699370167</v>
      </c>
      <c r="P345" s="71">
        <v>59.7377977914186</v>
      </c>
      <c r="Q345" s="71">
        <v>10.101432503909599</v>
      </c>
      <c r="R345" s="71">
        <v>0</v>
      </c>
      <c r="S345" s="71">
        <v>12.70304169564027</v>
      </c>
      <c r="T345" s="72"/>
      <c r="U345" s="71">
        <v>47225950</v>
      </c>
      <c r="V345" s="71">
        <v>5396</v>
      </c>
      <c r="W345" s="71">
        <v>45</v>
      </c>
      <c r="X345" s="71">
        <v>37698</v>
      </c>
      <c r="Y345" s="71">
        <v>61617</v>
      </c>
      <c r="Z345" s="71">
        <v>45963</v>
      </c>
      <c r="AA345" s="71">
        <v>14505</v>
      </c>
      <c r="AB345" s="71">
        <v>164013</v>
      </c>
      <c r="AC345" s="71">
        <v>0</v>
      </c>
      <c r="AD345" s="71">
        <v>12.70304169564027</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2111</v>
      </c>
      <c r="B346" s="70">
        <v>342</v>
      </c>
      <c r="C346" s="70">
        <v>2</v>
      </c>
      <c r="D346" s="70">
        <v>21</v>
      </c>
      <c r="E346" s="70">
        <v>2005</v>
      </c>
      <c r="F346" s="70" t="s">
        <v>789</v>
      </c>
      <c r="G346" s="70" t="s">
        <v>2109</v>
      </c>
      <c r="H346" s="70" t="s">
        <v>2110</v>
      </c>
      <c r="I346" s="148"/>
      <c r="J346" s="71">
        <v>482.71961338102187</v>
      </c>
      <c r="K346" s="71">
        <v>7.4919885528013719</v>
      </c>
      <c r="L346" s="71">
        <v>2.1645642983102951</v>
      </c>
      <c r="M346" s="71">
        <v>145.946089455265</v>
      </c>
      <c r="N346" s="71">
        <v>206.79435169968079</v>
      </c>
      <c r="O346" s="71">
        <v>118.0315265421719</v>
      </c>
      <c r="P346" s="71">
        <v>51.674546208559647</v>
      </c>
      <c r="Q346" s="71">
        <v>10.388714992015901</v>
      </c>
      <c r="R346" s="71">
        <v>0</v>
      </c>
      <c r="S346" s="71">
        <v>14.731964253269281</v>
      </c>
      <c r="T346" s="72"/>
      <c r="U346" s="71">
        <v>61342319</v>
      </c>
      <c r="V346" s="71">
        <v>3511</v>
      </c>
      <c r="W346" s="71">
        <v>26</v>
      </c>
      <c r="X346" s="71">
        <v>34757</v>
      </c>
      <c r="Y346" s="71">
        <v>78131</v>
      </c>
      <c r="Z346" s="71">
        <v>56179</v>
      </c>
      <c r="AA346" s="71">
        <v>10276</v>
      </c>
      <c r="AB346" s="71">
        <v>176336</v>
      </c>
      <c r="AC346" s="71">
        <v>0</v>
      </c>
      <c r="AD346" s="71">
        <v>14.731964253269281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2112</v>
      </c>
      <c r="B347" s="70">
        <v>343</v>
      </c>
      <c r="C347" s="70">
        <v>3</v>
      </c>
      <c r="D347" s="70">
        <v>21</v>
      </c>
      <c r="E347" s="70">
        <v>2006</v>
      </c>
      <c r="F347" s="70" t="s">
        <v>790</v>
      </c>
      <c r="G347" s="70" t="s">
        <v>2109</v>
      </c>
      <c r="H347" s="70" t="s">
        <v>2110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2113</v>
      </c>
      <c r="B348" s="70">
        <v>344</v>
      </c>
      <c r="C348" s="70">
        <v>4</v>
      </c>
      <c r="D348" s="70">
        <v>21</v>
      </c>
      <c r="E348" s="70">
        <v>2007</v>
      </c>
      <c r="F348" s="70" t="s">
        <v>791</v>
      </c>
      <c r="G348" s="70" t="s">
        <v>2109</v>
      </c>
      <c r="H348" s="70" t="s">
        <v>2110</v>
      </c>
      <c r="I348" s="148"/>
      <c r="J348" s="71">
        <v>187.93000395660019</v>
      </c>
      <c r="K348" s="71">
        <v>8.4591533440914048</v>
      </c>
      <c r="L348" s="71">
        <v>4.1298970438536076</v>
      </c>
      <c r="M348" s="71">
        <v>168.28824945718679</v>
      </c>
      <c r="N348" s="71">
        <v>222.70652725354691</v>
      </c>
      <c r="O348" s="71">
        <v>112.7606776104578</v>
      </c>
      <c r="P348" s="71">
        <v>51.121185619392122</v>
      </c>
      <c r="Q348" s="71">
        <v>11.0930213742717</v>
      </c>
      <c r="R348" s="71">
        <v>0</v>
      </c>
      <c r="S348" s="71">
        <v>13.58387497440366</v>
      </c>
      <c r="T348" s="72"/>
      <c r="U348" s="71">
        <v>20670067</v>
      </c>
      <c r="V348" s="71">
        <v>3569</v>
      </c>
      <c r="W348" s="71">
        <v>37</v>
      </c>
      <c r="X348" s="71">
        <v>42929</v>
      </c>
      <c r="Y348" s="71">
        <v>80167</v>
      </c>
      <c r="Z348" s="71">
        <v>55793</v>
      </c>
      <c r="AA348" s="71">
        <v>10011</v>
      </c>
      <c r="AB348" s="71">
        <v>178334</v>
      </c>
      <c r="AC348" s="71">
        <v>0</v>
      </c>
      <c r="AD348" s="71">
        <v>13.58387497440366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2114</v>
      </c>
      <c r="B349" s="70">
        <v>345</v>
      </c>
      <c r="C349" s="70">
        <v>5</v>
      </c>
      <c r="D349" s="70">
        <v>21</v>
      </c>
      <c r="E349" s="70">
        <v>2008</v>
      </c>
      <c r="F349" s="70" t="s">
        <v>792</v>
      </c>
      <c r="G349" s="1064" t="s">
        <v>2109</v>
      </c>
      <c r="H349" s="70" t="s">
        <v>2110</v>
      </c>
      <c r="I349" s="148"/>
      <c r="J349" s="71">
        <v>135.00299302861151</v>
      </c>
      <c r="K349" s="71">
        <v>6.7103116427532399</v>
      </c>
      <c r="L349" s="71">
        <v>3.6957363126389802</v>
      </c>
      <c r="M349" s="71">
        <v>167.9343851910094</v>
      </c>
      <c r="N349" s="71">
        <v>221.444262753808</v>
      </c>
      <c r="O349" s="71">
        <v>108.0351076171176</v>
      </c>
      <c r="P349" s="71">
        <v>49.165471833201607</v>
      </c>
      <c r="Q349" s="71">
        <v>10.955926854135299</v>
      </c>
      <c r="R349" s="71">
        <v>0</v>
      </c>
      <c r="S349" s="71">
        <v>10.71270501897213</v>
      </c>
      <c r="T349" s="72"/>
      <c r="U349" s="71">
        <v>18936042</v>
      </c>
      <c r="V349" s="71">
        <v>3569</v>
      </c>
      <c r="W349" s="71">
        <v>37</v>
      </c>
      <c r="X349" s="71">
        <v>42929</v>
      </c>
      <c r="Y349" s="71">
        <v>81081</v>
      </c>
      <c r="Z349" s="71">
        <v>55331</v>
      </c>
      <c r="AA349" s="71">
        <v>9639</v>
      </c>
      <c r="AB349" s="71">
        <v>179027</v>
      </c>
      <c r="AC349" s="71">
        <v>0</v>
      </c>
      <c r="AD349" s="71">
        <v>10.71270501897213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2115</v>
      </c>
      <c r="B350" s="70">
        <v>346</v>
      </c>
      <c r="C350" s="70">
        <v>6</v>
      </c>
      <c r="D350" s="70">
        <v>21</v>
      </c>
      <c r="E350" s="70">
        <v>2009</v>
      </c>
      <c r="F350" s="70" t="s">
        <v>176</v>
      </c>
      <c r="G350" s="1064" t="s">
        <v>2109</v>
      </c>
      <c r="H350" s="70" t="s">
        <v>2110</v>
      </c>
      <c r="I350" s="148"/>
      <c r="J350" s="71">
        <v>120.81881291980559</v>
      </c>
      <c r="K350" s="71">
        <v>5.9473958134599583</v>
      </c>
      <c r="L350" s="71">
        <v>8.5019510988417668</v>
      </c>
      <c r="M350" s="71">
        <v>152.85394174234949</v>
      </c>
      <c r="N350" s="71">
        <v>202.44610925513771</v>
      </c>
      <c r="O350" s="71">
        <v>109.0629796957375</v>
      </c>
      <c r="P350" s="71">
        <v>46.917138302532642</v>
      </c>
      <c r="Q350" s="71">
        <v>10.4422228288332</v>
      </c>
      <c r="R350" s="71">
        <v>0</v>
      </c>
      <c r="S350" s="71">
        <v>11.144219396400869</v>
      </c>
      <c r="T350" s="72"/>
      <c r="U350" s="71">
        <v>14925165</v>
      </c>
      <c r="V350" s="71">
        <v>3647</v>
      </c>
      <c r="W350" s="71">
        <v>82</v>
      </c>
      <c r="X350" s="71">
        <v>44648</v>
      </c>
      <c r="Y350" s="71">
        <v>81226</v>
      </c>
      <c r="Z350" s="71">
        <v>55134</v>
      </c>
      <c r="AA350" s="71">
        <v>9443</v>
      </c>
      <c r="AB350" s="71">
        <v>179120</v>
      </c>
      <c r="AC350" s="71">
        <v>0</v>
      </c>
      <c r="AD350" s="71">
        <v>11.144219396400869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130.553</v>
      </c>
      <c r="BK350" s="71">
        <v>0</v>
      </c>
      <c r="BL350" s="71">
        <v>58.076000000000001</v>
      </c>
      <c r="BM350" s="71">
        <v>0</v>
      </c>
      <c r="BN350" s="72"/>
      <c r="BO350" s="71">
        <v>0</v>
      </c>
      <c r="BP350" s="71">
        <v>0</v>
      </c>
      <c r="BQ350" s="71">
        <v>4</v>
      </c>
      <c r="BR350" s="71">
        <v>0</v>
      </c>
      <c r="BS350" s="71">
        <v>4</v>
      </c>
      <c r="BT350" s="71">
        <v>0</v>
      </c>
      <c r="BU350"/>
      <c r="BV350" s="70">
        <v>140.15899999999999</v>
      </c>
      <c r="BW350" s="70">
        <v>8.5749999999999993</v>
      </c>
      <c r="BX350" s="70">
        <v>39.895000000000003</v>
      </c>
      <c r="BY350" s="70">
        <v>0</v>
      </c>
      <c r="BZ350" s="70">
        <v>0</v>
      </c>
      <c r="CA350" s="70">
        <v>0</v>
      </c>
      <c r="CB350" s="70">
        <v>0</v>
      </c>
      <c r="CC350" s="70">
        <v>0</v>
      </c>
      <c r="CD350" s="70">
        <v>0</v>
      </c>
    </row>
    <row r="351" spans="1:82">
      <c r="A351" s="70" t="s">
        <v>2116</v>
      </c>
      <c r="B351" s="70">
        <v>347</v>
      </c>
      <c r="C351" s="70">
        <v>7</v>
      </c>
      <c r="D351" s="70">
        <v>21</v>
      </c>
      <c r="E351" s="70">
        <v>2010</v>
      </c>
      <c r="F351" s="70" t="s">
        <v>177</v>
      </c>
      <c r="G351" s="70" t="s">
        <v>2109</v>
      </c>
      <c r="H351" s="70" t="s">
        <v>2110</v>
      </c>
      <c r="I351" s="148"/>
      <c r="J351" s="71">
        <v>92.098885637606898</v>
      </c>
      <c r="K351" s="71">
        <v>5.331607641735034</v>
      </c>
      <c r="L351" s="71">
        <v>7.9412714475187132</v>
      </c>
      <c r="M351" s="71">
        <v>154.63204914869999</v>
      </c>
      <c r="N351" s="71">
        <v>206.23655676986539</v>
      </c>
      <c r="O351" s="71">
        <v>107.7118624341574</v>
      </c>
      <c r="P351" s="71">
        <v>47.064030205963448</v>
      </c>
      <c r="Q351" s="71">
        <v>10.915240604060701</v>
      </c>
      <c r="R351" s="71">
        <v>0</v>
      </c>
      <c r="S351" s="71">
        <v>10.348071798707529</v>
      </c>
      <c r="T351" s="72"/>
      <c r="U351" s="71">
        <v>12161309</v>
      </c>
      <c r="V351" s="71">
        <v>3647</v>
      </c>
      <c r="W351" s="71">
        <v>82</v>
      </c>
      <c r="X351" s="71">
        <v>44648</v>
      </c>
      <c r="Y351" s="71">
        <v>81622</v>
      </c>
      <c r="Z351" s="71">
        <v>54704</v>
      </c>
      <c r="AA351" s="71">
        <v>9236</v>
      </c>
      <c r="AB351" s="71">
        <v>179412</v>
      </c>
      <c r="AC351" s="71">
        <v>0</v>
      </c>
      <c r="AD351" s="71">
        <v>10.348071798707529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142.035</v>
      </c>
      <c r="BK351" s="71">
        <v>0</v>
      </c>
      <c r="BL351" s="71">
        <v>63.978000000000002</v>
      </c>
      <c r="BM351" s="71">
        <v>0</v>
      </c>
      <c r="BN351" s="72"/>
      <c r="BO351" s="71">
        <v>0</v>
      </c>
      <c r="BP351" s="71">
        <v>0</v>
      </c>
      <c r="BQ351" s="71">
        <v>6</v>
      </c>
      <c r="BR351" s="71">
        <v>0</v>
      </c>
      <c r="BS351" s="71">
        <v>5</v>
      </c>
      <c r="BT351" s="71">
        <v>0</v>
      </c>
      <c r="BU351"/>
      <c r="BV351" s="70">
        <v>166.179</v>
      </c>
      <c r="BW351" s="70">
        <v>0</v>
      </c>
      <c r="BX351" s="70">
        <v>32.195</v>
      </c>
      <c r="BY351" s="70">
        <v>0</v>
      </c>
      <c r="BZ351" s="70">
        <v>0</v>
      </c>
      <c r="CA351" s="70">
        <v>0</v>
      </c>
      <c r="CB351" s="70">
        <v>0</v>
      </c>
      <c r="CC351" s="70">
        <v>7.6390000000000002</v>
      </c>
      <c r="CD351" s="70">
        <v>0</v>
      </c>
    </row>
    <row r="352" spans="1:82">
      <c r="A352" s="70" t="s">
        <v>2117</v>
      </c>
      <c r="B352" s="70">
        <v>348</v>
      </c>
      <c r="C352" s="70">
        <v>8</v>
      </c>
      <c r="D352" s="70">
        <v>21</v>
      </c>
      <c r="E352" s="70">
        <v>2011</v>
      </c>
      <c r="F352" s="70" t="s">
        <v>178</v>
      </c>
      <c r="G352" s="70" t="s">
        <v>2109</v>
      </c>
      <c r="H352" s="70" t="s">
        <v>2110</v>
      </c>
      <c r="I352" s="148"/>
      <c r="J352" s="71">
        <v>95.063517943252336</v>
      </c>
      <c r="K352" s="71">
        <v>8.0488683919827171</v>
      </c>
      <c r="L352" s="71">
        <v>3.5015326761943149</v>
      </c>
      <c r="M352" s="71">
        <v>196.63336767137159</v>
      </c>
      <c r="N352" s="71">
        <v>240.86680323763801</v>
      </c>
      <c r="O352" s="71">
        <v>105.55069633451092</v>
      </c>
      <c r="P352" s="71">
        <v>46.005811591982074</v>
      </c>
      <c r="Q352" s="71">
        <v>12.6851318993851</v>
      </c>
      <c r="R352" s="71">
        <v>0</v>
      </c>
      <c r="S352" s="71">
        <v>13.36024141002293</v>
      </c>
      <c r="T352" s="72"/>
      <c r="U352" s="71">
        <v>11794127</v>
      </c>
      <c r="V352" s="71">
        <v>3647</v>
      </c>
      <c r="W352" s="71">
        <v>82</v>
      </c>
      <c r="X352" s="71">
        <v>44648</v>
      </c>
      <c r="Y352" s="71">
        <v>82528</v>
      </c>
      <c r="Z352" s="71">
        <v>54771</v>
      </c>
      <c r="AA352" s="71">
        <v>9297</v>
      </c>
      <c r="AB352" s="71">
        <v>180759</v>
      </c>
      <c r="AC352" s="71">
        <v>0</v>
      </c>
      <c r="AD352" s="71">
        <v>13.36024141002293</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113.79300000000001</v>
      </c>
      <c r="BK352" s="71">
        <v>0</v>
      </c>
      <c r="BL352" s="71">
        <v>70.144999999999996</v>
      </c>
      <c r="BM352" s="71">
        <v>0</v>
      </c>
      <c r="BN352" s="72"/>
      <c r="BO352" s="71">
        <v>0</v>
      </c>
      <c r="BP352" s="71">
        <v>0</v>
      </c>
      <c r="BQ352" s="71">
        <v>6</v>
      </c>
      <c r="BR352" s="71">
        <v>0</v>
      </c>
      <c r="BS352" s="71">
        <v>5</v>
      </c>
      <c r="BT352" s="71">
        <v>0</v>
      </c>
      <c r="BU352"/>
      <c r="BV352" s="70">
        <v>144.57400000000001</v>
      </c>
      <c r="BW352" s="70">
        <v>0</v>
      </c>
      <c r="BX352" s="70">
        <v>39.363999999999997</v>
      </c>
      <c r="BY352" s="70">
        <v>0</v>
      </c>
      <c r="BZ352" s="70">
        <v>0</v>
      </c>
      <c r="CA352" s="70">
        <v>0</v>
      </c>
      <c r="CB352" s="70">
        <v>0</v>
      </c>
      <c r="CC352" s="70">
        <v>0</v>
      </c>
      <c r="CD352" s="70">
        <v>0</v>
      </c>
    </row>
    <row r="353" spans="1:82">
      <c r="A353" s="70" t="s">
        <v>2118</v>
      </c>
      <c r="B353" s="70">
        <v>349</v>
      </c>
      <c r="C353" s="70">
        <v>9</v>
      </c>
      <c r="D353" s="70">
        <v>21</v>
      </c>
      <c r="E353" s="70">
        <v>2012</v>
      </c>
      <c r="F353" s="70" t="s">
        <v>179</v>
      </c>
      <c r="G353" s="70" t="s">
        <v>2109</v>
      </c>
      <c r="H353" s="70" t="s">
        <v>2110</v>
      </c>
      <c r="I353" s="148"/>
      <c r="J353" s="71">
        <v>78.387832467970028</v>
      </c>
      <c r="K353" s="71">
        <v>7.9396407533911404</v>
      </c>
      <c r="L353" s="71">
        <v>3.4667016451054762</v>
      </c>
      <c r="M353" s="71">
        <v>207.03801446391881</v>
      </c>
      <c r="N353" s="71">
        <v>262.60961976568382</v>
      </c>
      <c r="O353" s="71">
        <v>104.79466827544826</v>
      </c>
      <c r="P353" s="71">
        <v>45.91422240190068</v>
      </c>
      <c r="Q353" s="71">
        <v>14.129897944199699</v>
      </c>
      <c r="R353" s="71">
        <v>0</v>
      </c>
      <c r="S353" s="71">
        <v>14.360737487835991</v>
      </c>
      <c r="T353" s="72"/>
      <c r="U353" s="71">
        <v>10486815</v>
      </c>
      <c r="V353" s="71">
        <v>3647</v>
      </c>
      <c r="W353" s="71">
        <v>82</v>
      </c>
      <c r="X353" s="71">
        <v>44648</v>
      </c>
      <c r="Y353" s="71">
        <v>85224</v>
      </c>
      <c r="Z353" s="71">
        <v>54810</v>
      </c>
      <c r="AA353" s="71">
        <v>9226</v>
      </c>
      <c r="AB353" s="71">
        <v>185320</v>
      </c>
      <c r="AC353" s="71">
        <v>0</v>
      </c>
      <c r="AD353" s="71">
        <v>14.360737487835991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112.819</v>
      </c>
      <c r="BK353" s="71">
        <v>0</v>
      </c>
      <c r="BL353" s="71">
        <v>71.304000000000002</v>
      </c>
      <c r="BM353" s="71">
        <v>0</v>
      </c>
      <c r="BN353" s="72"/>
      <c r="BO353" s="71">
        <v>0</v>
      </c>
      <c r="BP353" s="71">
        <v>0</v>
      </c>
      <c r="BQ353" s="71">
        <v>6</v>
      </c>
      <c r="BR353" s="71">
        <v>0</v>
      </c>
      <c r="BS353" s="71">
        <v>5</v>
      </c>
      <c r="BT353" s="71">
        <v>0</v>
      </c>
      <c r="BU353"/>
      <c r="BV353" s="70">
        <v>148.922</v>
      </c>
      <c r="BW353" s="70">
        <v>0</v>
      </c>
      <c r="BX353" s="70">
        <v>35.201000000000001</v>
      </c>
      <c r="BY353" s="70">
        <v>0</v>
      </c>
      <c r="BZ353" s="70">
        <v>0</v>
      </c>
      <c r="CA353" s="70">
        <v>0</v>
      </c>
      <c r="CB353" s="70">
        <v>0</v>
      </c>
      <c r="CC353" s="70">
        <v>0</v>
      </c>
      <c r="CD353" s="70">
        <v>0</v>
      </c>
    </row>
    <row r="354" spans="1:82">
      <c r="A354" s="70" t="s">
        <v>2119</v>
      </c>
      <c r="B354" s="70">
        <v>350</v>
      </c>
      <c r="C354" s="70">
        <v>10</v>
      </c>
      <c r="D354" s="70">
        <v>21</v>
      </c>
      <c r="E354" s="70">
        <v>2013</v>
      </c>
      <c r="F354" s="70" t="s">
        <v>180</v>
      </c>
      <c r="G354" s="70" t="s">
        <v>2109</v>
      </c>
      <c r="H354" s="70" t="s">
        <v>2110</v>
      </c>
      <c r="I354" s="148"/>
      <c r="J354" s="71">
        <v>88.025777749982396</v>
      </c>
      <c r="K354" s="71">
        <v>6.8465767085965963</v>
      </c>
      <c r="L354" s="71">
        <v>3.1773183735865009</v>
      </c>
      <c r="M354" s="71">
        <v>220.29246185125251</v>
      </c>
      <c r="N354" s="71">
        <v>254.84603767917841</v>
      </c>
      <c r="O354" s="71">
        <v>100.80992099157025</v>
      </c>
      <c r="P354" s="71">
        <v>45.947357335123669</v>
      </c>
      <c r="Q354" s="71">
        <v>14.414233555425801</v>
      </c>
      <c r="R354" s="71">
        <v>0</v>
      </c>
      <c r="S354" s="71">
        <v>15.482061249791739</v>
      </c>
      <c r="T354" s="72"/>
      <c r="U354" s="71">
        <v>11394850</v>
      </c>
      <c r="V354" s="71">
        <v>3647</v>
      </c>
      <c r="W354" s="71">
        <v>82</v>
      </c>
      <c r="X354" s="71">
        <v>44648</v>
      </c>
      <c r="Y354" s="71">
        <v>86026</v>
      </c>
      <c r="Z354" s="71">
        <v>55080</v>
      </c>
      <c r="AA354" s="71">
        <v>9198</v>
      </c>
      <c r="AB354" s="71">
        <v>186339</v>
      </c>
      <c r="AC354" s="71">
        <v>0</v>
      </c>
      <c r="AD354" s="71">
        <v>15.482061249791739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107.98699999999999</v>
      </c>
      <c r="BK354" s="71">
        <v>0</v>
      </c>
      <c r="BL354" s="71">
        <v>71.575000000000003</v>
      </c>
      <c r="BM354" s="71">
        <v>0</v>
      </c>
      <c r="BN354" s="72"/>
      <c r="BO354" s="71">
        <v>0</v>
      </c>
      <c r="BP354" s="71">
        <v>0</v>
      </c>
      <c r="BQ354" s="71">
        <v>6</v>
      </c>
      <c r="BR354" s="71">
        <v>0</v>
      </c>
      <c r="BS354" s="71">
        <v>5</v>
      </c>
      <c r="BT354" s="71">
        <v>0</v>
      </c>
      <c r="BU354"/>
      <c r="BV354" s="70">
        <v>143.11799999999999</v>
      </c>
      <c r="BW354" s="70">
        <v>0</v>
      </c>
      <c r="BX354" s="70">
        <v>36.444000000000003</v>
      </c>
      <c r="BY354" s="70">
        <v>0</v>
      </c>
      <c r="BZ354" s="70">
        <v>0</v>
      </c>
      <c r="CA354" s="70">
        <v>0</v>
      </c>
      <c r="CB354" s="70">
        <v>0</v>
      </c>
      <c r="CC354" s="70">
        <v>0</v>
      </c>
      <c r="CD354" s="70">
        <v>0</v>
      </c>
    </row>
    <row r="355" spans="1:82">
      <c r="A355" s="70" t="s">
        <v>2120</v>
      </c>
      <c r="B355" s="70">
        <v>351</v>
      </c>
      <c r="C355" s="70">
        <v>11</v>
      </c>
      <c r="D355" s="70">
        <v>21</v>
      </c>
      <c r="E355" s="70">
        <v>2014</v>
      </c>
      <c r="F355" s="70" t="s">
        <v>181</v>
      </c>
      <c r="G355" s="70" t="s">
        <v>2109</v>
      </c>
      <c r="H355" s="70" t="s">
        <v>2110</v>
      </c>
      <c r="I355" s="148"/>
      <c r="J355" s="71">
        <v>78.632853169787438</v>
      </c>
      <c r="K355" s="71">
        <v>7.186046388450622</v>
      </c>
      <c r="L355" s="71">
        <v>8.7608379656170445</v>
      </c>
      <c r="M355" s="71">
        <v>222.0766607137129</v>
      </c>
      <c r="N355" s="71">
        <v>230.188103825002</v>
      </c>
      <c r="O355" s="71">
        <v>96.056288708307363</v>
      </c>
      <c r="P355" s="71">
        <v>46.552741702333549</v>
      </c>
      <c r="Q355" s="71">
        <v>13.8755391157489</v>
      </c>
      <c r="R355" s="71">
        <v>0</v>
      </c>
      <c r="S355" s="71">
        <v>11.48731769950129</v>
      </c>
      <c r="T355" s="72"/>
      <c r="U355" s="71">
        <v>11675558</v>
      </c>
      <c r="V355" s="71">
        <v>3660</v>
      </c>
      <c r="W355" s="71">
        <v>99</v>
      </c>
      <c r="X355" s="71">
        <v>49706</v>
      </c>
      <c r="Y355" s="71">
        <v>86611</v>
      </c>
      <c r="Z355" s="71">
        <v>55276</v>
      </c>
      <c r="AA355" s="71">
        <v>9271</v>
      </c>
      <c r="AB355" s="71">
        <v>186958</v>
      </c>
      <c r="AC355" s="71">
        <v>0</v>
      </c>
      <c r="AD355" s="71">
        <v>11.48731769950129</v>
      </c>
      <c r="AE355" s="72"/>
      <c r="AF355" s="71"/>
      <c r="AG355" s="71"/>
      <c r="AH355" s="71"/>
      <c r="AI355" s="71"/>
      <c r="AJ355" s="71"/>
      <c r="AK355" s="71"/>
      <c r="AL355" s="71"/>
      <c r="AM355" s="71"/>
      <c r="AN355" s="71"/>
      <c r="AO355" s="71"/>
      <c r="AP355" s="71"/>
      <c r="AQ355" s="72"/>
      <c r="AR355" s="71">
        <v>1869</v>
      </c>
      <c r="AS355" s="71">
        <v>79</v>
      </c>
      <c r="AT355" s="71">
        <v>0</v>
      </c>
      <c r="AU355" s="71">
        <v>0</v>
      </c>
      <c r="AV355" s="71">
        <v>0</v>
      </c>
      <c r="AW355" s="71">
        <v>0</v>
      </c>
      <c r="AX355" s="71"/>
      <c r="AY355" s="72"/>
      <c r="AZ355" s="71">
        <v>6458.3</v>
      </c>
      <c r="BA355" s="71">
        <v>1366.6</v>
      </c>
      <c r="BB355" s="71">
        <v>0</v>
      </c>
      <c r="BC355" s="71">
        <v>0</v>
      </c>
      <c r="BD355" s="71">
        <v>0</v>
      </c>
      <c r="BE355" s="71">
        <v>0</v>
      </c>
      <c r="BF355" s="71"/>
      <c r="BG355" s="72"/>
      <c r="BH355" s="71">
        <v>0</v>
      </c>
      <c r="BI355" s="71">
        <v>0</v>
      </c>
      <c r="BJ355" s="71">
        <v>104.46599999999999</v>
      </c>
      <c r="BK355" s="71">
        <v>0</v>
      </c>
      <c r="BL355" s="71">
        <v>67.385000000000005</v>
      </c>
      <c r="BM355" s="71">
        <v>0</v>
      </c>
      <c r="BN355" s="72"/>
      <c r="BO355" s="71">
        <v>0</v>
      </c>
      <c r="BP355" s="71">
        <v>0</v>
      </c>
      <c r="BQ355" s="71">
        <v>6</v>
      </c>
      <c r="BR355" s="71">
        <v>0</v>
      </c>
      <c r="BS355" s="71">
        <v>5</v>
      </c>
      <c r="BT355" s="71">
        <v>0</v>
      </c>
      <c r="BU355"/>
      <c r="BV355" s="70">
        <v>143.096</v>
      </c>
      <c r="BW355" s="70">
        <v>0</v>
      </c>
      <c r="BX355" s="70">
        <v>28.754999999999999</v>
      </c>
      <c r="BY355" s="70">
        <v>0</v>
      </c>
      <c r="BZ355" s="70">
        <v>0</v>
      </c>
      <c r="CA355" s="70">
        <v>0</v>
      </c>
      <c r="CB355" s="70">
        <v>0</v>
      </c>
      <c r="CC355" s="70">
        <v>0</v>
      </c>
      <c r="CD355" s="70">
        <v>0</v>
      </c>
    </row>
    <row r="356" spans="1:82">
      <c r="A356" s="70" t="s">
        <v>2121</v>
      </c>
      <c r="B356" s="70">
        <v>352</v>
      </c>
      <c r="C356" s="70">
        <v>12</v>
      </c>
      <c r="D356" s="70">
        <v>21</v>
      </c>
      <c r="E356" s="70">
        <v>2015</v>
      </c>
      <c r="F356" s="70" t="s">
        <v>182</v>
      </c>
      <c r="G356" s="70" t="s">
        <v>2109</v>
      </c>
      <c r="H356" s="70" t="s">
        <v>2110</v>
      </c>
      <c r="I356" s="148"/>
      <c r="J356" s="71">
        <v>87.570741535811564</v>
      </c>
      <c r="K356" s="71">
        <v>7.6424582649139552</v>
      </c>
      <c r="L356" s="71">
        <v>10.92015204022184</v>
      </c>
      <c r="M356" s="71">
        <v>236.27611125807931</v>
      </c>
      <c r="N356" s="71">
        <v>232.88106631732549</v>
      </c>
      <c r="O356" s="71">
        <v>95.557191617388852</v>
      </c>
      <c r="P356" s="71">
        <v>46.247800946907468</v>
      </c>
      <c r="Q356" s="71">
        <v>13.7032103920923</v>
      </c>
      <c r="R356" s="71">
        <v>0</v>
      </c>
      <c r="S356" s="71">
        <v>14.65799244697461</v>
      </c>
      <c r="T356" s="72"/>
      <c r="U356" s="71">
        <v>11795738</v>
      </c>
      <c r="V356" s="71">
        <v>3660</v>
      </c>
      <c r="W356" s="71">
        <v>99</v>
      </c>
      <c r="X356" s="71">
        <v>49706</v>
      </c>
      <c r="Y356" s="71">
        <v>88016</v>
      </c>
      <c r="Z356" s="71">
        <v>55518</v>
      </c>
      <c r="AA356" s="71">
        <v>9203</v>
      </c>
      <c r="AB356" s="71">
        <v>188609</v>
      </c>
      <c r="AC356" s="71">
        <v>0</v>
      </c>
      <c r="AD356" s="71">
        <v>14.65799244697461</v>
      </c>
      <c r="AE356" s="72"/>
      <c r="AF356" s="71">
        <v>118617609.4575621</v>
      </c>
      <c r="AG356" s="71">
        <v>6334599.8554779245</v>
      </c>
      <c r="AH356" s="71">
        <v>2225632.1685187672</v>
      </c>
      <c r="AI356" s="71">
        <v>290829871.95003742</v>
      </c>
      <c r="AJ356" s="71">
        <v>343538738.70182568</v>
      </c>
      <c r="AK356" s="71">
        <v>0</v>
      </c>
      <c r="AL356" s="71">
        <v>0</v>
      </c>
      <c r="AM356" s="71">
        <v>25848072.265002038</v>
      </c>
      <c r="AN356" s="71">
        <v>0</v>
      </c>
      <c r="AO356" s="71">
        <v>0</v>
      </c>
      <c r="AP356" s="71">
        <v>787394524.39842391</v>
      </c>
      <c r="AQ356" s="72"/>
      <c r="AR356" s="71">
        <v>2007</v>
      </c>
      <c r="AS356" s="71">
        <v>105</v>
      </c>
      <c r="AT356" s="71">
        <v>0</v>
      </c>
      <c r="AU356" s="71">
        <v>0</v>
      </c>
      <c r="AV356" s="71">
        <v>0</v>
      </c>
      <c r="AW356" s="71">
        <v>0</v>
      </c>
      <c r="AX356" s="71"/>
      <c r="AY356" s="72"/>
      <c r="AZ356" s="71">
        <v>7021.5</v>
      </c>
      <c r="BA356" s="71">
        <v>1795.3</v>
      </c>
      <c r="BB356" s="71">
        <v>0</v>
      </c>
      <c r="BC356" s="71">
        <v>0</v>
      </c>
      <c r="BD356" s="71">
        <v>0</v>
      </c>
      <c r="BE356" s="71">
        <v>0</v>
      </c>
      <c r="BF356" s="71"/>
      <c r="BG356" s="72"/>
      <c r="BH356" s="71">
        <v>0</v>
      </c>
      <c r="BI356" s="71">
        <v>0</v>
      </c>
      <c r="BJ356" s="71">
        <v>100.643</v>
      </c>
      <c r="BK356" s="71">
        <v>0</v>
      </c>
      <c r="BL356" s="71">
        <v>70.656000000000006</v>
      </c>
      <c r="BM356" s="71">
        <v>0</v>
      </c>
      <c r="BN356" s="72"/>
      <c r="BO356" s="71">
        <v>0</v>
      </c>
      <c r="BP356" s="71">
        <v>0</v>
      </c>
      <c r="BQ356" s="71">
        <v>6</v>
      </c>
      <c r="BR356" s="71">
        <v>0</v>
      </c>
      <c r="BS356" s="71">
        <v>5</v>
      </c>
      <c r="BT356" s="71">
        <v>0</v>
      </c>
      <c r="BU356"/>
      <c r="BV356" s="70">
        <v>136.94900000000001</v>
      </c>
      <c r="BW356" s="70">
        <v>0</v>
      </c>
      <c r="BX356" s="70">
        <v>34.35</v>
      </c>
      <c r="BY356" s="70">
        <v>0</v>
      </c>
      <c r="BZ356" s="70">
        <v>0</v>
      </c>
      <c r="CA356" s="70">
        <v>0</v>
      </c>
      <c r="CB356" s="70">
        <v>0</v>
      </c>
      <c r="CC356" s="70">
        <v>0</v>
      </c>
      <c r="CD356" s="70">
        <v>0</v>
      </c>
    </row>
    <row r="357" spans="1:82">
      <c r="A357" s="70" t="s">
        <v>2122</v>
      </c>
      <c r="B357" s="70">
        <v>353</v>
      </c>
      <c r="C357" s="70">
        <v>13</v>
      </c>
      <c r="D357" s="70">
        <v>21</v>
      </c>
      <c r="E357" s="70">
        <v>2016</v>
      </c>
      <c r="F357" s="70" t="s">
        <v>155</v>
      </c>
      <c r="G357" s="70" t="s">
        <v>2109</v>
      </c>
      <c r="H357" s="70" t="s">
        <v>2110</v>
      </c>
      <c r="I357" s="148"/>
      <c r="J357" s="71">
        <v>66.777742383150184</v>
      </c>
      <c r="K357" s="71">
        <v>7.8716429198066047</v>
      </c>
      <c r="L357" s="71">
        <v>12.340243268182716</v>
      </c>
      <c r="M357" s="71">
        <v>181.99352226613772</v>
      </c>
      <c r="N357" s="71">
        <v>223.28477730643772</v>
      </c>
      <c r="O357" s="71">
        <v>94.99529734146752</v>
      </c>
      <c r="P357" s="71">
        <v>45.876052501401304</v>
      </c>
      <c r="Q357" s="71">
        <v>13.411962608545256</v>
      </c>
      <c r="R357" s="71">
        <v>0</v>
      </c>
      <c r="S357" s="71">
        <v>12.205834763935021</v>
      </c>
      <c r="T357" s="72"/>
      <c r="U357" s="71">
        <v>10517783</v>
      </c>
      <c r="V357" s="71">
        <v>3660</v>
      </c>
      <c r="W357" s="71">
        <v>99</v>
      </c>
      <c r="X357" s="71">
        <v>49706</v>
      </c>
      <c r="Y357" s="71">
        <v>88967</v>
      </c>
      <c r="Z357" s="71">
        <v>55870</v>
      </c>
      <c r="AA357" s="71">
        <v>9442</v>
      </c>
      <c r="AB357" s="71">
        <v>189885</v>
      </c>
      <c r="AC357" s="71">
        <v>0</v>
      </c>
      <c r="AD357" s="71">
        <v>12.20583476393502</v>
      </c>
      <c r="AE357" s="72"/>
      <c r="AF357" s="71">
        <v>96085933.034576461</v>
      </c>
      <c r="AG357" s="71">
        <v>6227079.6720762327</v>
      </c>
      <c r="AH357" s="71">
        <v>1914079.0476299929</v>
      </c>
      <c r="AI357" s="71">
        <v>281193083.21221137</v>
      </c>
      <c r="AJ357" s="71">
        <v>313356157.99335659</v>
      </c>
      <c r="AK357" s="71">
        <v>0</v>
      </c>
      <c r="AL357" s="71">
        <v>0</v>
      </c>
      <c r="AM357" s="71">
        <v>26043159.98552262</v>
      </c>
      <c r="AN357" s="71">
        <v>0</v>
      </c>
      <c r="AO357" s="71">
        <v>0</v>
      </c>
      <c r="AP357" s="71">
        <v>724819492.9453733</v>
      </c>
      <c r="AQ357" s="72"/>
      <c r="AR357" s="71">
        <v>2145</v>
      </c>
      <c r="AS357" s="71">
        <v>115</v>
      </c>
      <c r="AT357" s="71">
        <v>0</v>
      </c>
      <c r="AU357" s="71">
        <v>0</v>
      </c>
      <c r="AV357" s="71">
        <v>0</v>
      </c>
      <c r="AW357" s="71">
        <v>0</v>
      </c>
      <c r="AX357" s="71"/>
      <c r="AY357" s="72"/>
      <c r="AZ357" s="71">
        <v>7629</v>
      </c>
      <c r="BA357" s="71">
        <v>1906.4</v>
      </c>
      <c r="BB357" s="71">
        <v>0</v>
      </c>
      <c r="BC357" s="71">
        <v>0</v>
      </c>
      <c r="BD357" s="71">
        <v>0</v>
      </c>
      <c r="BE357" s="71">
        <v>0</v>
      </c>
      <c r="BF357" s="71"/>
      <c r="BG357" s="72"/>
      <c r="BH357" s="71">
        <v>0</v>
      </c>
      <c r="BI357" s="71">
        <v>0</v>
      </c>
      <c r="BJ357" s="71">
        <v>81.850999999999999</v>
      </c>
      <c r="BK357" s="71">
        <v>0</v>
      </c>
      <c r="BL357" s="71">
        <v>64.994</v>
      </c>
      <c r="BM357" s="71">
        <v>0</v>
      </c>
      <c r="BN357" s="72"/>
      <c r="BO357" s="71">
        <v>0</v>
      </c>
      <c r="BP357" s="71">
        <v>0</v>
      </c>
      <c r="BQ357" s="71">
        <v>6</v>
      </c>
      <c r="BR357" s="71">
        <v>0</v>
      </c>
      <c r="BS357" s="71">
        <v>4</v>
      </c>
      <c r="BT357" s="71">
        <v>0</v>
      </c>
      <c r="BU357"/>
      <c r="BV357" s="70">
        <v>114.40600000000001</v>
      </c>
      <c r="BW357" s="70">
        <v>0</v>
      </c>
      <c r="BX357" s="70">
        <v>32.439</v>
      </c>
      <c r="BY357" s="70">
        <v>0</v>
      </c>
      <c r="BZ357" s="70">
        <v>0</v>
      </c>
      <c r="CA357" s="70">
        <v>0</v>
      </c>
      <c r="CB357" s="70">
        <v>0</v>
      </c>
      <c r="CC357" s="70">
        <v>0</v>
      </c>
      <c r="CD357" s="70">
        <v>0</v>
      </c>
    </row>
    <row r="358" spans="1:82">
      <c r="A358" s="70" t="s">
        <v>2123</v>
      </c>
      <c r="B358" s="70">
        <v>354</v>
      </c>
      <c r="C358" s="70">
        <v>14</v>
      </c>
      <c r="D358" s="70">
        <v>21</v>
      </c>
      <c r="E358" s="70">
        <v>2017</v>
      </c>
      <c r="F358" s="70" t="s">
        <v>156</v>
      </c>
      <c r="G358" s="70" t="s">
        <v>2109</v>
      </c>
      <c r="H358" s="70" t="s">
        <v>2110</v>
      </c>
      <c r="I358" s="148"/>
      <c r="J358" s="71">
        <v>57.234958116650724</v>
      </c>
      <c r="K358" s="71">
        <v>8.0528289170501068</v>
      </c>
      <c r="L358" s="71">
        <v>10.163401975303527</v>
      </c>
      <c r="M358" s="71">
        <v>182.58550650785685</v>
      </c>
      <c r="N358" s="71">
        <v>230.86358238177289</v>
      </c>
      <c r="O358" s="71">
        <v>93.774692195720036</v>
      </c>
      <c r="P358" s="71">
        <v>45.073682061998156</v>
      </c>
      <c r="Q358" s="71">
        <v>13.066861182756799</v>
      </c>
      <c r="R358" s="71">
        <v>0</v>
      </c>
      <c r="S358" s="71">
        <v>11.983954046618036</v>
      </c>
      <c r="T358" s="72"/>
      <c r="U358" s="71">
        <v>9737692</v>
      </c>
      <c r="V358" s="71">
        <v>3660</v>
      </c>
      <c r="W358" s="71">
        <v>99</v>
      </c>
      <c r="X358" s="71">
        <v>49706</v>
      </c>
      <c r="Y358" s="71">
        <v>90166</v>
      </c>
      <c r="Z358" s="71">
        <v>56067</v>
      </c>
      <c r="AA358" s="71">
        <v>9336</v>
      </c>
      <c r="AB358" s="71">
        <v>191308</v>
      </c>
      <c r="AC358" s="71">
        <v>0</v>
      </c>
      <c r="AD358" s="71">
        <v>11.98395404661804</v>
      </c>
      <c r="AE358" s="72"/>
      <c r="AF358" s="71">
        <v>84628166.631331474</v>
      </c>
      <c r="AG358" s="71">
        <v>6512453.8352963096</v>
      </c>
      <c r="AH358" s="71">
        <v>2142060.7897863369</v>
      </c>
      <c r="AI358" s="71">
        <v>294298755.14064568</v>
      </c>
      <c r="AJ358" s="71">
        <v>342377068.63331068</v>
      </c>
      <c r="AK358" s="71">
        <v>0</v>
      </c>
      <c r="AL358" s="71">
        <v>0</v>
      </c>
      <c r="AM358" s="71">
        <v>26279383.495216992</v>
      </c>
      <c r="AN358" s="71">
        <v>0</v>
      </c>
      <c r="AO358" s="71">
        <v>0</v>
      </c>
      <c r="AP358" s="71">
        <v>756237888.52558744</v>
      </c>
      <c r="AQ358" s="72"/>
      <c r="AR358" s="71">
        <v>2249</v>
      </c>
      <c r="AS358" s="71">
        <v>121</v>
      </c>
      <c r="AT358" s="71">
        <v>0</v>
      </c>
      <c r="AU358" s="71">
        <v>0</v>
      </c>
      <c r="AV358" s="71">
        <v>0</v>
      </c>
      <c r="AW358" s="71">
        <v>0</v>
      </c>
      <c r="AX358" s="71"/>
      <c r="AY358" s="72"/>
      <c r="AZ358" s="71">
        <v>8052.5999999999995</v>
      </c>
      <c r="BA358" s="71">
        <v>2015.9</v>
      </c>
      <c r="BB358" s="71">
        <v>0</v>
      </c>
      <c r="BC358" s="71">
        <v>0</v>
      </c>
      <c r="BD358" s="71">
        <v>0</v>
      </c>
      <c r="BE358" s="71">
        <v>0</v>
      </c>
      <c r="BF358" s="71"/>
      <c r="BG358" s="72"/>
      <c r="BH358" s="71">
        <v>0</v>
      </c>
      <c r="BI358" s="71">
        <v>0</v>
      </c>
      <c r="BJ358" s="71">
        <v>74.344999999999999</v>
      </c>
      <c r="BK358" s="71">
        <v>0</v>
      </c>
      <c r="BL358" s="71">
        <v>60.596000000000004</v>
      </c>
      <c r="BM358" s="71">
        <v>0</v>
      </c>
      <c r="BN358" s="72"/>
      <c r="BO358" s="71">
        <v>0</v>
      </c>
      <c r="BP358" s="71">
        <v>0</v>
      </c>
      <c r="BQ358" s="71">
        <v>6</v>
      </c>
      <c r="BR358" s="71">
        <v>0</v>
      </c>
      <c r="BS358" s="71">
        <v>4</v>
      </c>
      <c r="BT358" s="71">
        <v>0</v>
      </c>
      <c r="BU358"/>
      <c r="BV358" s="70">
        <v>106.693</v>
      </c>
      <c r="BW358" s="70">
        <v>0</v>
      </c>
      <c r="BX358" s="70">
        <v>28.248000000000001</v>
      </c>
      <c r="BY358" s="70">
        <v>0</v>
      </c>
      <c r="BZ358" s="70">
        <v>0</v>
      </c>
      <c r="CA358" s="70">
        <v>0</v>
      </c>
      <c r="CB358" s="70">
        <v>0</v>
      </c>
      <c r="CC358" s="70">
        <v>0</v>
      </c>
      <c r="CD358" s="70">
        <v>0</v>
      </c>
    </row>
    <row r="359" spans="1:82">
      <c r="A359" s="70" t="s">
        <v>2124</v>
      </c>
      <c r="B359" s="70">
        <v>355</v>
      </c>
      <c r="C359" s="70">
        <v>15</v>
      </c>
      <c r="D359" s="70">
        <v>21</v>
      </c>
      <c r="E359" s="70">
        <v>2018</v>
      </c>
      <c r="F359" s="70" t="s">
        <v>183</v>
      </c>
      <c r="G359" s="70" t="s">
        <v>2109</v>
      </c>
      <c r="H359" s="70" t="s">
        <v>2110</v>
      </c>
      <c r="I359" s="148"/>
      <c r="J359" s="71">
        <v>58.731173316811308</v>
      </c>
      <c r="K359" s="71">
        <v>7.570643974500384</v>
      </c>
      <c r="L359" s="71">
        <v>9.4980044474650391</v>
      </c>
      <c r="M359" s="71">
        <v>181.19329492271447</v>
      </c>
      <c r="N359" s="71">
        <v>223.14111508719776</v>
      </c>
      <c r="O359" s="71">
        <v>92.017793757779174</v>
      </c>
      <c r="P359" s="71">
        <v>44.299975740752345</v>
      </c>
      <c r="Q359" s="71">
        <v>12.270275819072999</v>
      </c>
      <c r="R359" s="71">
        <v>0</v>
      </c>
      <c r="S359" s="71">
        <v>14.915179861741906</v>
      </c>
      <c r="T359" s="72"/>
      <c r="U359" s="71">
        <v>10095299</v>
      </c>
      <c r="V359" s="71">
        <v>3660</v>
      </c>
      <c r="W359" s="71">
        <v>99</v>
      </c>
      <c r="X359" s="71">
        <v>49706</v>
      </c>
      <c r="Y359" s="71">
        <v>91602</v>
      </c>
      <c r="Z359" s="71">
        <v>56070</v>
      </c>
      <c r="AA359" s="71">
        <v>9268</v>
      </c>
      <c r="AB359" s="71">
        <v>193596</v>
      </c>
      <c r="AC359" s="71">
        <v>0</v>
      </c>
      <c r="AD359" s="71">
        <v>14.91517986174191</v>
      </c>
      <c r="AE359" s="72"/>
      <c r="AF359" s="71">
        <v>85335064.586576641</v>
      </c>
      <c r="AG359" s="71">
        <v>5776078.3316235133</v>
      </c>
      <c r="AH359" s="71">
        <v>2040349.776166755</v>
      </c>
      <c r="AI359" s="71">
        <v>281822330.41765738</v>
      </c>
      <c r="AJ359" s="71">
        <v>324524938.71316838</v>
      </c>
      <c r="AK359" s="71">
        <v>0</v>
      </c>
      <c r="AL359" s="71">
        <v>0</v>
      </c>
      <c r="AM359" s="71">
        <v>26648704.429332379</v>
      </c>
      <c r="AN359" s="71">
        <v>0</v>
      </c>
      <c r="AO359" s="71">
        <v>0</v>
      </c>
      <c r="AP359" s="71">
        <v>726147466.25452507</v>
      </c>
      <c r="AQ359" s="72"/>
      <c r="AR359" s="71">
        <v>2362</v>
      </c>
      <c r="AS359" s="71">
        <v>128</v>
      </c>
      <c r="AT359" s="71">
        <v>0</v>
      </c>
      <c r="AU359" s="71">
        <v>0</v>
      </c>
      <c r="AV359" s="71">
        <v>0</v>
      </c>
      <c r="AW359" s="71">
        <v>0</v>
      </c>
      <c r="AX359" s="71"/>
      <c r="AY359" s="72"/>
      <c r="AZ359" s="71">
        <v>8517.5000000000018</v>
      </c>
      <c r="BA359" s="71">
        <v>2115.9</v>
      </c>
      <c r="BB359" s="71">
        <v>0</v>
      </c>
      <c r="BC359" s="71">
        <v>0</v>
      </c>
      <c r="BD359" s="71">
        <v>0</v>
      </c>
      <c r="BE359" s="71">
        <v>0</v>
      </c>
      <c r="BF359" s="71"/>
      <c r="BG359" s="72"/>
      <c r="BH359" s="71">
        <v>0</v>
      </c>
      <c r="BI359" s="71">
        <v>0</v>
      </c>
      <c r="BJ359" s="71">
        <v>69.340999999999994</v>
      </c>
      <c r="BK359" s="71">
        <v>0</v>
      </c>
      <c r="BL359" s="71">
        <v>70.182999999999993</v>
      </c>
      <c r="BM359" s="71">
        <v>0</v>
      </c>
      <c r="BN359" s="72"/>
      <c r="BO359" s="71">
        <v>0</v>
      </c>
      <c r="BP359" s="71">
        <v>0</v>
      </c>
      <c r="BQ359" s="71">
        <v>5</v>
      </c>
      <c r="BR359" s="71">
        <v>0</v>
      </c>
      <c r="BS359" s="71">
        <v>5</v>
      </c>
      <c r="BT359" s="71">
        <v>0</v>
      </c>
      <c r="BU359"/>
      <c r="BV359" s="70">
        <v>103.93300000000001</v>
      </c>
      <c r="BW359" s="70">
        <v>0</v>
      </c>
      <c r="BX359" s="70">
        <v>35.591000000000001</v>
      </c>
      <c r="BY359" s="70">
        <v>0</v>
      </c>
      <c r="BZ359" s="70">
        <v>0</v>
      </c>
      <c r="CA359" s="70">
        <v>0</v>
      </c>
      <c r="CB359" s="70">
        <v>0</v>
      </c>
      <c r="CC359" s="70">
        <v>0</v>
      </c>
      <c r="CD359" s="70">
        <v>0</v>
      </c>
    </row>
    <row r="360" spans="1:82">
      <c r="A360" s="70" t="s">
        <v>2125</v>
      </c>
      <c r="B360" s="70">
        <v>356</v>
      </c>
      <c r="C360" s="70">
        <v>16</v>
      </c>
      <c r="D360" s="70">
        <v>21</v>
      </c>
      <c r="E360" s="70">
        <v>2019</v>
      </c>
      <c r="F360" s="70" t="s">
        <v>158</v>
      </c>
      <c r="G360" s="70" t="s">
        <v>2109</v>
      </c>
      <c r="H360" s="70" t="s">
        <v>2110</v>
      </c>
      <c r="I360" s="148"/>
      <c r="J360" s="71">
        <v>60.142363347304496</v>
      </c>
      <c r="K360" s="71">
        <v>6.8556831904147515</v>
      </c>
      <c r="L360" s="71">
        <v>9.6303830847497771</v>
      </c>
      <c r="M360" s="71">
        <v>175.31258989320531</v>
      </c>
      <c r="N360" s="71">
        <v>211.76722055055251</v>
      </c>
      <c r="O360" s="71">
        <v>89.453682608761071</v>
      </c>
      <c r="P360" s="71">
        <v>43.747933215892864</v>
      </c>
      <c r="Q360" s="71">
        <v>12.0254087723147</v>
      </c>
      <c r="R360" s="71">
        <v>0</v>
      </c>
      <c r="S360" s="71">
        <v>12.689653873753684</v>
      </c>
      <c r="T360" s="72"/>
      <c r="U360" s="71">
        <v>10809646</v>
      </c>
      <c r="V360" s="71">
        <v>3660</v>
      </c>
      <c r="W360" s="71">
        <v>99</v>
      </c>
      <c r="X360" s="71">
        <v>49706</v>
      </c>
      <c r="Y360" s="71">
        <v>92815</v>
      </c>
      <c r="Z360" s="71">
        <v>56004</v>
      </c>
      <c r="AA360" s="71">
        <v>9084</v>
      </c>
      <c r="AB360" s="71">
        <v>194869</v>
      </c>
      <c r="AC360" s="71">
        <v>0</v>
      </c>
      <c r="AD360" s="71">
        <v>12.689653873753681</v>
      </c>
      <c r="AE360" s="72"/>
      <c r="AF360" s="71">
        <v>91931135.656450197</v>
      </c>
      <c r="AG360" s="71">
        <v>5571216.1393843321</v>
      </c>
      <c r="AH360" s="71">
        <v>2168842.0316629438</v>
      </c>
      <c r="AI360" s="71">
        <v>284548777.67694843</v>
      </c>
      <c r="AJ360" s="71">
        <v>319462307.08253592</v>
      </c>
      <c r="AK360" s="71">
        <v>0</v>
      </c>
      <c r="AL360" s="71">
        <v>0</v>
      </c>
      <c r="AM360" s="71">
        <v>26539690.826953415</v>
      </c>
      <c r="AN360" s="71">
        <v>0</v>
      </c>
      <c r="AO360" s="71">
        <v>0</v>
      </c>
      <c r="AP360" s="71">
        <v>730221969.41393518</v>
      </c>
      <c r="AQ360" s="72"/>
      <c r="AR360" s="71">
        <v>2480</v>
      </c>
      <c r="AS360" s="71">
        <v>138</v>
      </c>
      <c r="AT360" s="71">
        <v>0</v>
      </c>
      <c r="AU360" s="71">
        <v>0</v>
      </c>
      <c r="AV360" s="71">
        <v>0</v>
      </c>
      <c r="AW360" s="71">
        <v>0</v>
      </c>
      <c r="AX360" s="71"/>
      <c r="AY360" s="72"/>
      <c r="AZ360" s="71">
        <v>8969.5</v>
      </c>
      <c r="BA360" s="71">
        <v>2271</v>
      </c>
      <c r="BB360" s="71">
        <v>0</v>
      </c>
      <c r="BC360" s="71">
        <v>0</v>
      </c>
      <c r="BD360" s="71">
        <v>0</v>
      </c>
      <c r="BE360" s="71">
        <v>0</v>
      </c>
      <c r="BF360" s="71"/>
      <c r="BG360" s="72"/>
      <c r="BH360" s="71">
        <v>0</v>
      </c>
      <c r="BI360" s="71">
        <v>0</v>
      </c>
      <c r="BJ360" s="71">
        <v>64.016999999999996</v>
      </c>
      <c r="BK360" s="71">
        <v>0</v>
      </c>
      <c r="BL360" s="71">
        <v>56.734999999999999</v>
      </c>
      <c r="BM360" s="71">
        <v>0</v>
      </c>
      <c r="BN360" s="72"/>
      <c r="BO360" s="71">
        <v>0</v>
      </c>
      <c r="BP360" s="71">
        <v>0</v>
      </c>
      <c r="BQ360" s="71">
        <v>5</v>
      </c>
      <c r="BR360" s="71">
        <v>0</v>
      </c>
      <c r="BS360" s="71">
        <v>4</v>
      </c>
      <c r="BT360" s="71">
        <v>0</v>
      </c>
      <c r="BU360"/>
      <c r="BV360" s="70">
        <v>91.960999999999999</v>
      </c>
      <c r="BW360" s="70">
        <v>0</v>
      </c>
      <c r="BX360" s="70">
        <v>28.791</v>
      </c>
      <c r="BY360" s="70">
        <v>0</v>
      </c>
      <c r="BZ360" s="70">
        <v>0</v>
      </c>
      <c r="CA360" s="70">
        <v>0</v>
      </c>
      <c r="CB360" s="70">
        <v>0</v>
      </c>
      <c r="CC360" s="70">
        <v>0</v>
      </c>
      <c r="CD360" s="70">
        <v>0</v>
      </c>
    </row>
    <row r="361" spans="1:82">
      <c r="A361" s="70" t="s">
        <v>2126</v>
      </c>
      <c r="B361" s="70">
        <v>357</v>
      </c>
      <c r="C361" s="70">
        <v>17</v>
      </c>
      <c r="D361" s="70">
        <v>21</v>
      </c>
      <c r="E361" s="70">
        <v>2020</v>
      </c>
      <c r="F361" s="70" t="s">
        <v>159</v>
      </c>
      <c r="G361" s="70" t="s">
        <v>2109</v>
      </c>
      <c r="H361" s="70" t="s">
        <v>2110</v>
      </c>
      <c r="I361" s="148"/>
      <c r="J361" s="71">
        <v>47.777111517421822</v>
      </c>
      <c r="K361" s="71">
        <v>5.8636657651389168</v>
      </c>
      <c r="L361" s="71">
        <v>7.5275414901349249</v>
      </c>
      <c r="M361" s="71">
        <v>164.43911830523226</v>
      </c>
      <c r="N361" s="71">
        <v>214.71501317618734</v>
      </c>
      <c r="O361" s="71">
        <v>78.642765109867142</v>
      </c>
      <c r="P361" s="71">
        <v>41.444687099280934</v>
      </c>
      <c r="Q361" s="71">
        <v>11.5293567355949</v>
      </c>
      <c r="R361" s="71">
        <v>0</v>
      </c>
      <c r="S361" s="71">
        <v>15.511760192484349</v>
      </c>
      <c r="T361" s="72"/>
      <c r="U361" s="71">
        <v>9431258</v>
      </c>
      <c r="V361" s="71">
        <v>3103</v>
      </c>
      <c r="W361" s="71">
        <v>95</v>
      </c>
      <c r="X361" s="71">
        <v>53422</v>
      </c>
      <c r="Y361" s="71">
        <v>93638</v>
      </c>
      <c r="Z361" s="71">
        <v>56196</v>
      </c>
      <c r="AA361" s="71">
        <v>9147</v>
      </c>
      <c r="AB361" s="71">
        <v>195543</v>
      </c>
      <c r="AC361" s="71">
        <v>0</v>
      </c>
      <c r="AD361" s="71">
        <v>15.511760192484349</v>
      </c>
      <c r="AE361" s="72"/>
      <c r="AF361" s="71">
        <v>75137865.56080395</v>
      </c>
      <c r="AG361" s="71">
        <v>4486086.4817657368</v>
      </c>
      <c r="AH361" s="71">
        <v>1760912.5212437774</v>
      </c>
      <c r="AI361" s="71">
        <v>271041665.99565023</v>
      </c>
      <c r="AJ361" s="71">
        <v>332452555.7846812</v>
      </c>
      <c r="AK361" s="71"/>
      <c r="AL361" s="71"/>
      <c r="AM361" s="71">
        <v>25520534.028042518</v>
      </c>
      <c r="AN361" s="71"/>
      <c r="AO361" s="71"/>
      <c r="AP361" s="71">
        <v>710399620.37218738</v>
      </c>
      <c r="AQ361" s="72"/>
      <c r="AR361" s="71">
        <v>2586</v>
      </c>
      <c r="AS361" s="71">
        <v>139</v>
      </c>
      <c r="AT361" s="71">
        <v>0</v>
      </c>
      <c r="AU361" s="71">
        <v>0</v>
      </c>
      <c r="AV361" s="71">
        <v>0</v>
      </c>
      <c r="AW361" s="71">
        <v>0</v>
      </c>
      <c r="AX361" s="71"/>
      <c r="AY361" s="72"/>
      <c r="AZ361" s="71">
        <v>9416.7000000000062</v>
      </c>
      <c r="BA361" s="71">
        <v>2287.5</v>
      </c>
      <c r="BB361" s="71">
        <v>0</v>
      </c>
      <c r="BC361" s="71">
        <v>0</v>
      </c>
      <c r="BD361" s="71">
        <v>0</v>
      </c>
      <c r="BE361" s="71">
        <v>0</v>
      </c>
      <c r="BF361" s="71"/>
      <c r="BG361" s="72"/>
      <c r="BH361" s="71">
        <v>0</v>
      </c>
      <c r="BI361" s="71">
        <v>0</v>
      </c>
      <c r="BJ361" s="71">
        <v>55.793999999999997</v>
      </c>
      <c r="BK361" s="71">
        <v>0</v>
      </c>
      <c r="BL361" s="71">
        <v>42.563000000000002</v>
      </c>
      <c r="BM361" s="71">
        <v>0</v>
      </c>
      <c r="BN361" s="72"/>
      <c r="BO361" s="71">
        <v>0</v>
      </c>
      <c r="BP361" s="71">
        <v>0</v>
      </c>
      <c r="BQ361" s="71">
        <v>5</v>
      </c>
      <c r="BR361" s="71">
        <v>0</v>
      </c>
      <c r="BS361" s="71">
        <v>3</v>
      </c>
      <c r="BT361" s="71">
        <v>0</v>
      </c>
      <c r="BU361"/>
      <c r="BV361" s="70">
        <v>73.557000000000002</v>
      </c>
      <c r="BW361" s="70">
        <v>0</v>
      </c>
      <c r="BX361" s="70">
        <v>24.8</v>
      </c>
      <c r="BY361" s="70">
        <v>0</v>
      </c>
      <c r="BZ361" s="70">
        <v>0</v>
      </c>
      <c r="CA361" s="70">
        <v>0</v>
      </c>
      <c r="CB361" s="70">
        <v>0</v>
      </c>
      <c r="CC361" s="70">
        <v>0</v>
      </c>
      <c r="CD361" s="70">
        <v>0</v>
      </c>
    </row>
    <row r="362" spans="1:82">
      <c r="A362" s="70" t="s">
        <v>2127</v>
      </c>
      <c r="B362" s="70">
        <v>357</v>
      </c>
      <c r="C362" s="70">
        <v>18</v>
      </c>
      <c r="D362" s="70">
        <v>21</v>
      </c>
      <c r="E362" s="70">
        <v>2021</v>
      </c>
      <c r="F362" s="70" t="s">
        <v>160</v>
      </c>
      <c r="G362" s="70" t="s">
        <v>2109</v>
      </c>
      <c r="H362" s="70" t="s">
        <v>2110</v>
      </c>
      <c r="I362" s="148"/>
      <c r="J362" s="71">
        <v>52.062199633870215</v>
      </c>
      <c r="K362" s="71">
        <v>6.7159268315223244</v>
      </c>
      <c r="L362" s="71">
        <v>8.0910641163722978</v>
      </c>
      <c r="M362" s="71">
        <v>179.85890940774919</v>
      </c>
      <c r="N362" s="71">
        <v>217.69114151546759</v>
      </c>
      <c r="O362" s="71">
        <v>76.596808799075703</v>
      </c>
      <c r="P362" s="71">
        <v>42.995081419763387</v>
      </c>
      <c r="Q362" s="71">
        <v>11.4065636882705</v>
      </c>
      <c r="R362" s="71">
        <v>0</v>
      </c>
      <c r="S362" s="71">
        <v>11.811848850515251</v>
      </c>
      <c r="T362" s="72"/>
      <c r="U362" s="71">
        <v>10138580</v>
      </c>
      <c r="V362" s="71">
        <v>3103</v>
      </c>
      <c r="W362" s="71">
        <v>95</v>
      </c>
      <c r="X362" s="71">
        <v>53422</v>
      </c>
      <c r="Y362" s="71">
        <v>94183</v>
      </c>
      <c r="Z362" s="71">
        <v>56357</v>
      </c>
      <c r="AA362" s="71">
        <v>9253</v>
      </c>
      <c r="AB362" s="71">
        <v>195361</v>
      </c>
      <c r="AC362" s="71">
        <v>0</v>
      </c>
      <c r="AD362" s="71">
        <v>11.811848850515251</v>
      </c>
      <c r="AE362" s="72"/>
      <c r="AF362" s="71">
        <v>80542733.692579672</v>
      </c>
      <c r="AG362" s="71">
        <v>5149080.4848991381</v>
      </c>
      <c r="AH362" s="71">
        <v>1800901.6427826295</v>
      </c>
      <c r="AI362" s="71">
        <v>293021850.60439742</v>
      </c>
      <c r="AJ362" s="71">
        <v>322286287.14188868</v>
      </c>
      <c r="AK362" s="71">
        <v>0</v>
      </c>
      <c r="AL362" s="71">
        <v>0</v>
      </c>
      <c r="AM362" s="71">
        <v>25643844.386020187</v>
      </c>
      <c r="AN362" s="71">
        <v>0</v>
      </c>
      <c r="AO362" s="71">
        <v>0</v>
      </c>
      <c r="AP362" s="71">
        <v>728444697.9525677</v>
      </c>
      <c r="AQ362" s="72"/>
      <c r="AR362" s="71">
        <v>2721</v>
      </c>
      <c r="AS362" s="71">
        <v>139</v>
      </c>
      <c r="AT362" s="71">
        <v>0</v>
      </c>
      <c r="AU362" s="71">
        <v>0</v>
      </c>
      <c r="AV362" s="71">
        <v>0</v>
      </c>
      <c r="AW362" s="71">
        <v>0</v>
      </c>
      <c r="AX362" s="71"/>
      <c r="AY362" s="72"/>
      <c r="AZ362" s="71">
        <v>9993.4000000000033</v>
      </c>
      <c r="BA362" s="71">
        <v>2287.5</v>
      </c>
      <c r="BB362" s="71">
        <v>0</v>
      </c>
      <c r="BC362" s="71">
        <v>0</v>
      </c>
      <c r="BD362" s="71">
        <v>0</v>
      </c>
      <c r="BE362" s="71">
        <v>0</v>
      </c>
      <c r="BF362" s="71"/>
      <c r="BG362" s="72"/>
      <c r="BH362" s="71">
        <v>0</v>
      </c>
      <c r="BI362" s="71">
        <v>0</v>
      </c>
      <c r="BJ362" s="71">
        <v>57.662999999999997</v>
      </c>
      <c r="BK362" s="71">
        <v>0</v>
      </c>
      <c r="BL362" s="71">
        <v>26.438000000000002</v>
      </c>
      <c r="BM362" s="71">
        <v>0</v>
      </c>
      <c r="BN362" s="72"/>
      <c r="BO362" s="71">
        <v>0</v>
      </c>
      <c r="BP362" s="71">
        <v>0</v>
      </c>
      <c r="BQ362" s="71">
        <v>5</v>
      </c>
      <c r="BR362" s="71">
        <v>0</v>
      </c>
      <c r="BS362" s="71">
        <v>4</v>
      </c>
      <c r="BT362" s="71">
        <v>0</v>
      </c>
      <c r="BU362"/>
      <c r="BV362" s="70">
        <v>84.100999999999999</v>
      </c>
      <c r="BW362" s="70">
        <v>0</v>
      </c>
      <c r="BX362" s="70">
        <v>0</v>
      </c>
      <c r="BY362" s="70">
        <v>0</v>
      </c>
      <c r="BZ362" s="70">
        <v>0</v>
      </c>
      <c r="CA362" s="70">
        <v>0</v>
      </c>
      <c r="CB362" s="70">
        <v>0</v>
      </c>
      <c r="CC362" s="70">
        <v>0</v>
      </c>
      <c r="CD362" s="70">
        <v>0</v>
      </c>
    </row>
    <row r="363" spans="1:82">
      <c r="A363" s="70" t="s">
        <v>2128</v>
      </c>
      <c r="B363" s="70">
        <v>357</v>
      </c>
      <c r="C363" s="70">
        <v>19</v>
      </c>
      <c r="D363" s="70">
        <v>21</v>
      </c>
      <c r="E363" s="70">
        <v>2022</v>
      </c>
      <c r="F363" s="70" t="s">
        <v>161</v>
      </c>
      <c r="G363" s="70" t="s">
        <v>2109</v>
      </c>
      <c r="H363" s="70" t="s">
        <v>2110</v>
      </c>
      <c r="I363" s="148"/>
      <c r="J363" s="71">
        <v>55.271271414853587</v>
      </c>
      <c r="K363" s="71">
        <v>6.3391882852120336</v>
      </c>
      <c r="L363" s="71">
        <v>7.0926599012424392</v>
      </c>
      <c r="M363" s="71">
        <v>177.0613369394205</v>
      </c>
      <c r="N363" s="71">
        <v>225.19624742371732</v>
      </c>
      <c r="O363" s="71">
        <v>80.877988128783841</v>
      </c>
      <c r="P363" s="71">
        <v>42.752249786559609</v>
      </c>
      <c r="Q363" s="71">
        <v>11.592884865865061</v>
      </c>
      <c r="R363" s="71">
        <v>0</v>
      </c>
      <c r="S363" s="71">
        <v>10.75806666455531</v>
      </c>
      <c r="T363" s="72"/>
      <c r="U363" s="71">
        <v>12941241</v>
      </c>
      <c r="V363" s="71">
        <v>3103</v>
      </c>
      <c r="W363" s="71">
        <v>95</v>
      </c>
      <c r="X363" s="71">
        <v>53422</v>
      </c>
      <c r="Y363" s="71">
        <v>95738</v>
      </c>
      <c r="Z363" s="71">
        <v>56538</v>
      </c>
      <c r="AA363" s="71">
        <v>9341</v>
      </c>
      <c r="AB363" s="71">
        <v>196924</v>
      </c>
      <c r="AC363" s="71">
        <v>0</v>
      </c>
      <c r="AD363" s="71">
        <v>10.75806666455531</v>
      </c>
      <c r="AE363" s="72"/>
      <c r="AF363" s="71">
        <v>83546710.173382849</v>
      </c>
      <c r="AG363" s="71">
        <v>5203295.7028830415</v>
      </c>
      <c r="AH363" s="71">
        <v>1794750.822156054</v>
      </c>
      <c r="AI363" s="71">
        <v>285038587.01552343</v>
      </c>
      <c r="AJ363" s="71">
        <v>349790114.97779977</v>
      </c>
      <c r="AK363" s="71">
        <v>0</v>
      </c>
      <c r="AL363" s="71">
        <v>0</v>
      </c>
      <c r="AM363" s="71">
        <v>25428263.323826827</v>
      </c>
      <c r="AN363" s="71">
        <v>0</v>
      </c>
      <c r="AO363" s="71">
        <v>0</v>
      </c>
      <c r="AP363" s="71">
        <v>750801722.01557195</v>
      </c>
      <c r="AQ363" s="72"/>
      <c r="AR363" s="71">
        <v>2921</v>
      </c>
      <c r="AS363" s="71">
        <v>139</v>
      </c>
      <c r="AT363" s="71">
        <v>0</v>
      </c>
      <c r="AU363" s="71">
        <v>0</v>
      </c>
      <c r="AV363" s="71">
        <v>0</v>
      </c>
      <c r="AW363" s="71">
        <v>0</v>
      </c>
      <c r="AX363" s="71"/>
      <c r="AY363" s="72"/>
      <c r="AZ363" s="71">
        <v>10863.699999999997</v>
      </c>
      <c r="BA363" s="71">
        <v>2287.5</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2129</v>
      </c>
      <c r="B364" s="70">
        <v>357</v>
      </c>
      <c r="C364" s="70">
        <v>20</v>
      </c>
      <c r="D364" s="70">
        <v>21</v>
      </c>
      <c r="E364" s="70">
        <v>2023</v>
      </c>
      <c r="F364" s="70" t="s">
        <v>1539</v>
      </c>
      <c r="G364" s="70" t="s">
        <v>2109</v>
      </c>
      <c r="H364" s="70" t="s">
        <v>2110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3254</v>
      </c>
      <c r="AS364" s="71">
        <v>139</v>
      </c>
      <c r="AT364" s="71">
        <v>0</v>
      </c>
      <c r="AU364" s="71">
        <v>0</v>
      </c>
      <c r="AV364" s="71">
        <v>0</v>
      </c>
      <c r="AW364" s="71">
        <v>0</v>
      </c>
      <c r="AX364" s="71"/>
      <c r="AY364" s="72"/>
      <c r="AZ364" s="71">
        <v>12390.59999999998</v>
      </c>
      <c r="BA364" s="71">
        <v>2287.5</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2130</v>
      </c>
      <c r="B365" s="70">
        <v>357</v>
      </c>
      <c r="C365" s="70">
        <v>21</v>
      </c>
      <c r="D365" s="70">
        <v>21</v>
      </c>
      <c r="E365" s="70">
        <v>2024</v>
      </c>
      <c r="F365" s="70" t="s">
        <v>1554</v>
      </c>
      <c r="G365" s="70" t="s">
        <v>2109</v>
      </c>
      <c r="H365" s="70" t="s">
        <v>2110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2131</v>
      </c>
      <c r="B366" s="70">
        <v>205</v>
      </c>
      <c r="C366" s="70">
        <v>1</v>
      </c>
      <c r="D366" s="70">
        <v>13</v>
      </c>
      <c r="E366" s="70">
        <v>1990</v>
      </c>
      <c r="F366" s="70" t="s">
        <v>787</v>
      </c>
      <c r="G366" s="70" t="s">
        <v>2132</v>
      </c>
      <c r="H366" s="70" t="s">
        <v>2133</v>
      </c>
      <c r="I366" s="148"/>
      <c r="J366" s="71">
        <v>491.15775114399747</v>
      </c>
      <c r="K366" s="71">
        <v>46.117714748437862</v>
      </c>
      <c r="L366" s="71">
        <v>87.826565455671528</v>
      </c>
      <c r="M366" s="71">
        <v>243.05841473004219</v>
      </c>
      <c r="N366" s="71">
        <v>248.49043978658611</v>
      </c>
      <c r="O366" s="71">
        <v>148.9502995712057</v>
      </c>
      <c r="P366" s="71">
        <v>181.3714496336631</v>
      </c>
      <c r="Q366" s="71">
        <v>12.5209649550939</v>
      </c>
      <c r="R366" s="71">
        <v>27.32544640306244</v>
      </c>
      <c r="S366" s="71">
        <v>9.1688993364839106</v>
      </c>
      <c r="T366" s="72"/>
      <c r="U366" s="71">
        <v>20310656</v>
      </c>
      <c r="V366" s="71">
        <v>10405</v>
      </c>
      <c r="W366" s="71">
        <v>784</v>
      </c>
      <c r="X366" s="71">
        <v>77408</v>
      </c>
      <c r="Y366" s="71">
        <v>64442</v>
      </c>
      <c r="Z366" s="71">
        <v>61265</v>
      </c>
      <c r="AA366" s="71">
        <v>44039</v>
      </c>
      <c r="AB366" s="71">
        <v>203298</v>
      </c>
      <c r="AC366" s="71">
        <v>4732816.5</v>
      </c>
      <c r="AD366" s="71">
        <v>9.1688993364839106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2134</v>
      </c>
      <c r="B367" s="70">
        <v>206</v>
      </c>
      <c r="C367" s="70">
        <v>2</v>
      </c>
      <c r="D367" s="70">
        <v>13</v>
      </c>
      <c r="E367" s="70">
        <v>2005</v>
      </c>
      <c r="F367" s="70" t="s">
        <v>789</v>
      </c>
      <c r="G367" s="70" t="s">
        <v>2132</v>
      </c>
      <c r="H367" s="70" t="s">
        <v>2133</v>
      </c>
      <c r="I367" s="148"/>
      <c r="J367" s="71">
        <v>224.414772193088</v>
      </c>
      <c r="K367" s="71">
        <v>36.082066354405718</v>
      </c>
      <c r="L367" s="71">
        <v>57.118514023403058</v>
      </c>
      <c r="M367" s="71">
        <v>510.62396415685311</v>
      </c>
      <c r="N367" s="71">
        <v>384.23662911858901</v>
      </c>
      <c r="O367" s="71">
        <v>230.2075934913814</v>
      </c>
      <c r="P367" s="71">
        <v>174.866744828382</v>
      </c>
      <c r="Q367" s="71">
        <v>12.271086332581101</v>
      </c>
      <c r="R367" s="71">
        <v>32.324047486718513</v>
      </c>
      <c r="S367" s="71">
        <v>11.098631172499999</v>
      </c>
      <c r="T367" s="72"/>
      <c r="U367" s="71">
        <v>13054042</v>
      </c>
      <c r="V367" s="71">
        <v>10287</v>
      </c>
      <c r="W367" s="71">
        <v>465</v>
      </c>
      <c r="X367" s="71">
        <v>70825</v>
      </c>
      <c r="Y367" s="71">
        <v>79571</v>
      </c>
      <c r="Z367" s="71">
        <v>109571</v>
      </c>
      <c r="AA367" s="71">
        <v>34774</v>
      </c>
      <c r="AB367" s="71">
        <v>208287</v>
      </c>
      <c r="AC367" s="71">
        <v>5715838.5</v>
      </c>
      <c r="AD367" s="71">
        <v>11.098631172499999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2135</v>
      </c>
      <c r="B368" s="70">
        <v>207</v>
      </c>
      <c r="C368" s="70">
        <v>3</v>
      </c>
      <c r="D368" s="70">
        <v>13</v>
      </c>
      <c r="E368" s="70">
        <v>2006</v>
      </c>
      <c r="F368" s="70" t="s">
        <v>790</v>
      </c>
      <c r="G368" s="1064" t="s">
        <v>2132</v>
      </c>
      <c r="H368" s="70" t="s">
        <v>2133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2136</v>
      </c>
      <c r="B369" s="70">
        <v>208</v>
      </c>
      <c r="C369" s="70">
        <v>4</v>
      </c>
      <c r="D369" s="70">
        <v>13</v>
      </c>
      <c r="E369" s="70">
        <v>2007</v>
      </c>
      <c r="F369" s="70" t="s">
        <v>791</v>
      </c>
      <c r="G369" s="1064" t="s">
        <v>2132</v>
      </c>
      <c r="H369" s="70" t="s">
        <v>2133</v>
      </c>
      <c r="I369" s="148"/>
      <c r="J369" s="71">
        <v>205.26481609767609</v>
      </c>
      <c r="K369" s="71">
        <v>32.221031225885412</v>
      </c>
      <c r="L369" s="71">
        <v>60.941026144504363</v>
      </c>
      <c r="M369" s="71">
        <v>582.0411504628172</v>
      </c>
      <c r="N369" s="71">
        <v>434.28287084053892</v>
      </c>
      <c r="O369" s="71">
        <v>223.62762742493771</v>
      </c>
      <c r="P369" s="71">
        <v>170.47033658297539</v>
      </c>
      <c r="Q369" s="71">
        <v>12.9170182888128</v>
      </c>
      <c r="R369" s="71">
        <v>29.75488888131644</v>
      </c>
      <c r="S369" s="71">
        <v>7.0133431636400001</v>
      </c>
      <c r="T369" s="72"/>
      <c r="U369" s="71">
        <v>13789142</v>
      </c>
      <c r="V369" s="71">
        <v>8887</v>
      </c>
      <c r="W369" s="71">
        <v>526</v>
      </c>
      <c r="X369" s="71">
        <v>86321</v>
      </c>
      <c r="Y369" s="71">
        <v>81262</v>
      </c>
      <c r="Z369" s="71">
        <v>110649</v>
      </c>
      <c r="AA369" s="71">
        <v>33383</v>
      </c>
      <c r="AB369" s="71">
        <v>207657</v>
      </c>
      <c r="AC369" s="71">
        <v>5412503</v>
      </c>
      <c r="AD369" s="71">
        <v>7.0133431636400001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2137</v>
      </c>
      <c r="B370" s="70">
        <v>209</v>
      </c>
      <c r="C370" s="70">
        <v>5</v>
      </c>
      <c r="D370" s="70">
        <v>13</v>
      </c>
      <c r="E370" s="70">
        <v>2008</v>
      </c>
      <c r="F370" s="70" t="s">
        <v>792</v>
      </c>
      <c r="G370" s="70" t="s">
        <v>2132</v>
      </c>
      <c r="H370" s="70" t="s">
        <v>2133</v>
      </c>
      <c r="I370" s="148"/>
      <c r="J370" s="71">
        <v>195.9766762899981</v>
      </c>
      <c r="K370" s="71">
        <v>24.440799126611381</v>
      </c>
      <c r="L370" s="71">
        <v>50.671587226962671</v>
      </c>
      <c r="M370" s="71">
        <v>553.54034471347836</v>
      </c>
      <c r="N370" s="71">
        <v>453.8410566928431</v>
      </c>
      <c r="O370" s="71">
        <v>217.3042104270568</v>
      </c>
      <c r="P370" s="71">
        <v>166.24652178229491</v>
      </c>
      <c r="Q370" s="71">
        <v>12.6768495030382</v>
      </c>
      <c r="R370" s="71">
        <v>28.525190469511781</v>
      </c>
      <c r="S370" s="71">
        <v>10.68894311044</v>
      </c>
      <c r="T370" s="72"/>
      <c r="U370" s="71">
        <v>13060139</v>
      </c>
      <c r="V370" s="71">
        <v>8887</v>
      </c>
      <c r="W370" s="71">
        <v>526</v>
      </c>
      <c r="X370" s="71">
        <v>86321</v>
      </c>
      <c r="Y370" s="71">
        <v>81981</v>
      </c>
      <c r="Z370" s="71">
        <v>111294</v>
      </c>
      <c r="AA370" s="71">
        <v>32593</v>
      </c>
      <c r="AB370" s="71">
        <v>207148</v>
      </c>
      <c r="AC370" s="71">
        <v>5388016</v>
      </c>
      <c r="AD370" s="71">
        <v>10.68894311044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2138</v>
      </c>
      <c r="B371" s="70">
        <v>210</v>
      </c>
      <c r="C371" s="70">
        <v>6</v>
      </c>
      <c r="D371" s="70">
        <v>13</v>
      </c>
      <c r="E371" s="70">
        <v>2009</v>
      </c>
      <c r="F371" s="70" t="s">
        <v>176</v>
      </c>
      <c r="G371" s="70" t="s">
        <v>2132</v>
      </c>
      <c r="H371" s="70" t="s">
        <v>2133</v>
      </c>
      <c r="I371" s="148"/>
      <c r="J371" s="71">
        <v>204.91169622926569</v>
      </c>
      <c r="K371" s="71">
        <v>25.21140006772324</v>
      </c>
      <c r="L371" s="71">
        <v>53.90219880256064</v>
      </c>
      <c r="M371" s="71">
        <v>542.23769888184108</v>
      </c>
      <c r="N371" s="71">
        <v>395.27168857355917</v>
      </c>
      <c r="O371" s="71">
        <v>222.96252095704389</v>
      </c>
      <c r="P371" s="71">
        <v>158.71238652293789</v>
      </c>
      <c r="Q371" s="71">
        <v>12.051579703625301</v>
      </c>
      <c r="R371" s="71">
        <v>29.009182657812339</v>
      </c>
      <c r="S371" s="71">
        <v>9.1193532569999984</v>
      </c>
      <c r="T371" s="72"/>
      <c r="U371" s="71">
        <v>11653893</v>
      </c>
      <c r="V371" s="71">
        <v>8928</v>
      </c>
      <c r="W371" s="71">
        <v>858</v>
      </c>
      <c r="X371" s="71">
        <v>92218</v>
      </c>
      <c r="Y371" s="71">
        <v>82737</v>
      </c>
      <c r="Z371" s="71">
        <v>112713</v>
      </c>
      <c r="AA371" s="71">
        <v>31944</v>
      </c>
      <c r="AB371" s="71">
        <v>206726</v>
      </c>
      <c r="AC371" s="71">
        <v>5345628.5</v>
      </c>
      <c r="AD371" s="71">
        <v>9.1193532569999984</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64.489999999999995</v>
      </c>
      <c r="BK371" s="71">
        <v>21.7</v>
      </c>
      <c r="BL371" s="71">
        <v>66.92953</v>
      </c>
      <c r="BM371" s="71">
        <v>0</v>
      </c>
      <c r="BN371" s="72"/>
      <c r="BO371" s="71">
        <v>0</v>
      </c>
      <c r="BP371" s="71">
        <v>0</v>
      </c>
      <c r="BQ371" s="71">
        <v>5</v>
      </c>
      <c r="BR371" s="71">
        <v>1</v>
      </c>
      <c r="BS371" s="71">
        <v>9</v>
      </c>
      <c r="BT371" s="71">
        <v>0</v>
      </c>
      <c r="BU371"/>
      <c r="BV371" s="70">
        <v>145.16753</v>
      </c>
      <c r="BW371" s="70">
        <v>0</v>
      </c>
      <c r="BX371" s="70">
        <v>7.952</v>
      </c>
      <c r="BY371" s="70">
        <v>0</v>
      </c>
      <c r="BZ371" s="70">
        <v>0</v>
      </c>
      <c r="CA371" s="70">
        <v>0</v>
      </c>
      <c r="CB371" s="70">
        <v>0</v>
      </c>
      <c r="CC371" s="70">
        <v>0</v>
      </c>
      <c r="CD371" s="70">
        <v>0</v>
      </c>
    </row>
    <row r="372" spans="1:82">
      <c r="A372" s="70" t="s">
        <v>2139</v>
      </c>
      <c r="B372" s="70">
        <v>211</v>
      </c>
      <c r="C372" s="70">
        <v>7</v>
      </c>
      <c r="D372" s="70">
        <v>13</v>
      </c>
      <c r="E372" s="70">
        <v>2010</v>
      </c>
      <c r="F372" s="70" t="s">
        <v>177</v>
      </c>
      <c r="G372" s="70" t="s">
        <v>2132</v>
      </c>
      <c r="H372" s="70" t="s">
        <v>2133</v>
      </c>
      <c r="I372" s="148"/>
      <c r="J372" s="71">
        <v>213.44894429148849</v>
      </c>
      <c r="K372" s="71">
        <v>28.666687568869211</v>
      </c>
      <c r="L372" s="71">
        <v>48.126580755353118</v>
      </c>
      <c r="M372" s="71">
        <v>629.68291896866572</v>
      </c>
      <c r="N372" s="71">
        <v>469.55027697851921</v>
      </c>
      <c r="O372" s="71">
        <v>224.1660594180307</v>
      </c>
      <c r="P372" s="71">
        <v>160.06662157099649</v>
      </c>
      <c r="Q372" s="71">
        <v>12.5468808386064</v>
      </c>
      <c r="R372" s="71">
        <v>19.87494991020117</v>
      </c>
      <c r="S372" s="71">
        <v>9.6860388872299996</v>
      </c>
      <c r="T372" s="72"/>
      <c r="U372" s="71">
        <v>11441930</v>
      </c>
      <c r="V372" s="71">
        <v>8928</v>
      </c>
      <c r="W372" s="71">
        <v>858</v>
      </c>
      <c r="X372" s="71">
        <v>92218</v>
      </c>
      <c r="Y372" s="71">
        <v>83469</v>
      </c>
      <c r="Z372" s="71">
        <v>113848</v>
      </c>
      <c r="AA372" s="71">
        <v>31412</v>
      </c>
      <c r="AB372" s="71">
        <v>206231</v>
      </c>
      <c r="AC372" s="71">
        <v>3470734</v>
      </c>
      <c r="AD372" s="71">
        <v>9.6860388872299996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73.447000000000003</v>
      </c>
      <c r="BK372" s="71">
        <v>75.2</v>
      </c>
      <c r="BL372" s="71">
        <v>42.53</v>
      </c>
      <c r="BM372" s="71">
        <v>0</v>
      </c>
      <c r="BN372" s="72"/>
      <c r="BO372" s="71">
        <v>0</v>
      </c>
      <c r="BP372" s="71">
        <v>0</v>
      </c>
      <c r="BQ372" s="71">
        <v>6</v>
      </c>
      <c r="BR372" s="71">
        <v>1</v>
      </c>
      <c r="BS372" s="71">
        <v>6</v>
      </c>
      <c r="BT372" s="71">
        <v>0</v>
      </c>
      <c r="BU372"/>
      <c r="BV372" s="70">
        <v>191.17699999999999</v>
      </c>
      <c r="BW372" s="70">
        <v>0</v>
      </c>
      <c r="BX372" s="70">
        <v>0</v>
      </c>
      <c r="BY372" s="70">
        <v>0</v>
      </c>
      <c r="BZ372" s="70">
        <v>0</v>
      </c>
      <c r="CA372" s="70">
        <v>0</v>
      </c>
      <c r="CB372" s="70">
        <v>0</v>
      </c>
      <c r="CC372" s="70">
        <v>0</v>
      </c>
      <c r="CD372" s="70">
        <v>0</v>
      </c>
    </row>
    <row r="373" spans="1:82">
      <c r="A373" s="70" t="s">
        <v>2140</v>
      </c>
      <c r="B373" s="70">
        <v>212</v>
      </c>
      <c r="C373" s="70">
        <v>8</v>
      </c>
      <c r="D373" s="70">
        <v>13</v>
      </c>
      <c r="E373" s="70">
        <v>2011</v>
      </c>
      <c r="F373" s="70" t="s">
        <v>178</v>
      </c>
      <c r="G373" s="70" t="s">
        <v>2132</v>
      </c>
      <c r="H373" s="70" t="s">
        <v>2133</v>
      </c>
      <c r="I373" s="148"/>
      <c r="J373" s="71">
        <v>233.08687951426771</v>
      </c>
      <c r="K373" s="71">
        <v>29.14684235030348</v>
      </c>
      <c r="L373" s="71">
        <v>50.342824347943733</v>
      </c>
      <c r="M373" s="71">
        <v>571.89299223378327</v>
      </c>
      <c r="N373" s="71">
        <v>437.28908521412421</v>
      </c>
      <c r="O373" s="71">
        <v>221.91450466502229</v>
      </c>
      <c r="P373" s="71">
        <v>152.73909654707094</v>
      </c>
      <c r="Q373" s="71">
        <v>14.444049275151601</v>
      </c>
      <c r="R373" s="71">
        <v>19.414809086627841</v>
      </c>
      <c r="S373" s="71">
        <v>15.375741868</v>
      </c>
      <c r="T373" s="72"/>
      <c r="U373" s="71">
        <v>13801732</v>
      </c>
      <c r="V373" s="71">
        <v>8928</v>
      </c>
      <c r="W373" s="71">
        <v>858</v>
      </c>
      <c r="X373" s="71">
        <v>92218</v>
      </c>
      <c r="Y373" s="71">
        <v>84157</v>
      </c>
      <c r="Z373" s="71">
        <v>115153</v>
      </c>
      <c r="AA373" s="71">
        <v>30866</v>
      </c>
      <c r="AB373" s="71">
        <v>205823</v>
      </c>
      <c r="AC373" s="71">
        <v>3384773</v>
      </c>
      <c r="AD373" s="71">
        <v>15.375741868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56.518000000000001</v>
      </c>
      <c r="BK373" s="71">
        <v>42.054000000000002</v>
      </c>
      <c r="BL373" s="71">
        <v>55.292000000000002</v>
      </c>
      <c r="BM373" s="71">
        <v>0</v>
      </c>
      <c r="BN373" s="72"/>
      <c r="BO373" s="71">
        <v>0</v>
      </c>
      <c r="BP373" s="71">
        <v>0</v>
      </c>
      <c r="BQ373" s="71">
        <v>5</v>
      </c>
      <c r="BR373" s="71">
        <v>1</v>
      </c>
      <c r="BS373" s="71">
        <v>7</v>
      </c>
      <c r="BT373" s="71">
        <v>0</v>
      </c>
      <c r="BU373"/>
      <c r="BV373" s="70">
        <v>143.77000000000001</v>
      </c>
      <c r="BW373" s="70">
        <v>0</v>
      </c>
      <c r="BX373" s="70">
        <v>10.093999999999999</v>
      </c>
      <c r="BY373" s="70">
        <v>0</v>
      </c>
      <c r="BZ373" s="70">
        <v>0</v>
      </c>
      <c r="CA373" s="70">
        <v>0</v>
      </c>
      <c r="CB373" s="70">
        <v>0</v>
      </c>
      <c r="CC373" s="70">
        <v>0</v>
      </c>
      <c r="CD373" s="70">
        <v>0</v>
      </c>
    </row>
    <row r="374" spans="1:82">
      <c r="A374" s="70" t="s">
        <v>2141</v>
      </c>
      <c r="B374" s="70">
        <v>213</v>
      </c>
      <c r="C374" s="70">
        <v>9</v>
      </c>
      <c r="D374" s="70">
        <v>13</v>
      </c>
      <c r="E374" s="70">
        <v>2012</v>
      </c>
      <c r="F374" s="70" t="s">
        <v>179</v>
      </c>
      <c r="G374" s="70" t="s">
        <v>2132</v>
      </c>
      <c r="H374" s="70" t="s">
        <v>2133</v>
      </c>
      <c r="I374" s="148"/>
      <c r="J374" s="71">
        <v>212.9339072031382</v>
      </c>
      <c r="K374" s="71">
        <v>27.374987385380201</v>
      </c>
      <c r="L374" s="71">
        <v>48.868171265142863</v>
      </c>
      <c r="M374" s="71">
        <v>590.25054010435997</v>
      </c>
      <c r="N374" s="71">
        <v>495.15433875822038</v>
      </c>
      <c r="O374" s="71">
        <v>222.43581303589445</v>
      </c>
      <c r="P374" s="71">
        <v>151.0451511077485</v>
      </c>
      <c r="Q374" s="71">
        <v>15.724276834288</v>
      </c>
      <c r="R374" s="71">
        <v>20.666214037198699</v>
      </c>
      <c r="S374" s="71">
        <v>16.997089640999999</v>
      </c>
      <c r="T374" s="72"/>
      <c r="U374" s="71">
        <v>11689262</v>
      </c>
      <c r="V374" s="71">
        <v>8928</v>
      </c>
      <c r="W374" s="71">
        <v>858</v>
      </c>
      <c r="X374" s="71">
        <v>92218</v>
      </c>
      <c r="Y374" s="71">
        <v>85327</v>
      </c>
      <c r="Z374" s="71">
        <v>116339</v>
      </c>
      <c r="AA374" s="71">
        <v>30351</v>
      </c>
      <c r="AB374" s="71">
        <v>206231</v>
      </c>
      <c r="AC374" s="71">
        <v>3509623.5</v>
      </c>
      <c r="AD374" s="71">
        <v>16.997089640999999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36.118000000000002</v>
      </c>
      <c r="BK374" s="71">
        <v>82.543000000000006</v>
      </c>
      <c r="BL374" s="71">
        <v>79.207999999999998</v>
      </c>
      <c r="BM374" s="71">
        <v>0</v>
      </c>
      <c r="BN374" s="72"/>
      <c r="BO374" s="71">
        <v>0</v>
      </c>
      <c r="BP374" s="71">
        <v>0</v>
      </c>
      <c r="BQ374" s="71">
        <v>4</v>
      </c>
      <c r="BR374" s="71">
        <v>1</v>
      </c>
      <c r="BS374" s="71">
        <v>10</v>
      </c>
      <c r="BT374" s="71">
        <v>0</v>
      </c>
      <c r="BU374"/>
      <c r="BV374" s="70">
        <v>171.631</v>
      </c>
      <c r="BW374" s="70">
        <v>0</v>
      </c>
      <c r="BX374" s="70">
        <v>26.238</v>
      </c>
      <c r="BY374" s="70">
        <v>0</v>
      </c>
      <c r="BZ374" s="70">
        <v>0</v>
      </c>
      <c r="CA374" s="70">
        <v>0</v>
      </c>
      <c r="CB374" s="70">
        <v>0</v>
      </c>
      <c r="CC374" s="70">
        <v>0</v>
      </c>
      <c r="CD374" s="70">
        <v>0</v>
      </c>
    </row>
    <row r="375" spans="1:82">
      <c r="A375" s="70" t="s">
        <v>2142</v>
      </c>
      <c r="B375" s="70">
        <v>214</v>
      </c>
      <c r="C375" s="70">
        <v>10</v>
      </c>
      <c r="D375" s="70">
        <v>13</v>
      </c>
      <c r="E375" s="70">
        <v>2013</v>
      </c>
      <c r="F375" s="70" t="s">
        <v>180</v>
      </c>
      <c r="G375" s="70" t="s">
        <v>2132</v>
      </c>
      <c r="H375" s="70" t="s">
        <v>2133</v>
      </c>
      <c r="I375" s="148"/>
      <c r="J375" s="71">
        <v>197.43386236547741</v>
      </c>
      <c r="K375" s="71">
        <v>22.982608373515799</v>
      </c>
      <c r="L375" s="71">
        <v>44.233704313316458</v>
      </c>
      <c r="M375" s="71">
        <v>572.57543701064992</v>
      </c>
      <c r="N375" s="71">
        <v>435.77175124143099</v>
      </c>
      <c r="O375" s="71">
        <v>217.89255453826127</v>
      </c>
      <c r="P375" s="71">
        <v>150.02076924205633</v>
      </c>
      <c r="Q375" s="71">
        <v>15.966359499482699</v>
      </c>
      <c r="R375" s="71">
        <v>20.170027735688041</v>
      </c>
      <c r="S375" s="71">
        <v>20.065343598839998</v>
      </c>
      <c r="T375" s="72"/>
      <c r="U375" s="71">
        <v>11395701</v>
      </c>
      <c r="V375" s="71">
        <v>8928</v>
      </c>
      <c r="W375" s="71">
        <v>858</v>
      </c>
      <c r="X375" s="71">
        <v>92218</v>
      </c>
      <c r="Y375" s="71">
        <v>86145</v>
      </c>
      <c r="Z375" s="71">
        <v>119051</v>
      </c>
      <c r="AA375" s="71">
        <v>30032</v>
      </c>
      <c r="AB375" s="71">
        <v>206404</v>
      </c>
      <c r="AC375" s="71">
        <v>3343622</v>
      </c>
      <c r="AD375" s="71">
        <v>20.065343598839998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64.936999999999998</v>
      </c>
      <c r="BK375" s="71">
        <v>87.072000000000003</v>
      </c>
      <c r="BL375" s="71">
        <v>82.824999999999989</v>
      </c>
      <c r="BM375" s="71">
        <v>0</v>
      </c>
      <c r="BN375" s="72"/>
      <c r="BO375" s="71">
        <v>0</v>
      </c>
      <c r="BP375" s="71">
        <v>0</v>
      </c>
      <c r="BQ375" s="71">
        <v>6</v>
      </c>
      <c r="BR375" s="71">
        <v>1</v>
      </c>
      <c r="BS375" s="71">
        <v>9</v>
      </c>
      <c r="BT375" s="71">
        <v>0</v>
      </c>
      <c r="BU375"/>
      <c r="BV375" s="70">
        <v>208.96700000000001</v>
      </c>
      <c r="BW375" s="70">
        <v>0</v>
      </c>
      <c r="BX375" s="70">
        <v>25.867000000000001</v>
      </c>
      <c r="BY375" s="70">
        <v>0</v>
      </c>
      <c r="BZ375" s="70">
        <v>0</v>
      </c>
      <c r="CA375" s="70">
        <v>0</v>
      </c>
      <c r="CB375" s="70">
        <v>0</v>
      </c>
      <c r="CC375" s="70">
        <v>0</v>
      </c>
      <c r="CD375" s="70">
        <v>0</v>
      </c>
    </row>
    <row r="376" spans="1:82">
      <c r="A376" s="70" t="s">
        <v>2143</v>
      </c>
      <c r="B376" s="70">
        <v>215</v>
      </c>
      <c r="C376" s="70">
        <v>11</v>
      </c>
      <c r="D376" s="70">
        <v>13</v>
      </c>
      <c r="E376" s="70">
        <v>2014</v>
      </c>
      <c r="F376" s="70" t="s">
        <v>181</v>
      </c>
      <c r="G376" s="70" t="s">
        <v>2132</v>
      </c>
      <c r="H376" s="70" t="s">
        <v>2133</v>
      </c>
      <c r="I376" s="148"/>
      <c r="J376" s="71">
        <v>196.8338213378855</v>
      </c>
      <c r="K376" s="71">
        <v>23.567391126528449</v>
      </c>
      <c r="L376" s="71">
        <v>32.805806129995617</v>
      </c>
      <c r="M376" s="71">
        <v>608.82405006069951</v>
      </c>
      <c r="N376" s="71">
        <v>442.11304345284782</v>
      </c>
      <c r="O376" s="71">
        <v>208.92711988606951</v>
      </c>
      <c r="P376" s="71">
        <v>148.96776918165565</v>
      </c>
      <c r="Q376" s="71">
        <v>15.2683773071355</v>
      </c>
      <c r="R376" s="71">
        <v>20.968503031341239</v>
      </c>
      <c r="S376" s="71">
        <v>21.552821400199999</v>
      </c>
      <c r="T376" s="72"/>
      <c r="U376" s="71">
        <v>11734050</v>
      </c>
      <c r="V376" s="71">
        <v>7950</v>
      </c>
      <c r="W376" s="71">
        <v>591</v>
      </c>
      <c r="X376" s="71">
        <v>89457</v>
      </c>
      <c r="Y376" s="71">
        <v>86846</v>
      </c>
      <c r="Z376" s="71">
        <v>120228</v>
      </c>
      <c r="AA376" s="71">
        <v>29667</v>
      </c>
      <c r="AB376" s="71">
        <v>205725</v>
      </c>
      <c r="AC376" s="71">
        <v>3486916.5</v>
      </c>
      <c r="AD376" s="71">
        <v>21.552821400199999</v>
      </c>
      <c r="AE376" s="72"/>
      <c r="AF376" s="71"/>
      <c r="AG376" s="71"/>
      <c r="AH376" s="71"/>
      <c r="AI376" s="71"/>
      <c r="AJ376" s="71"/>
      <c r="AK376" s="71"/>
      <c r="AL376" s="71"/>
      <c r="AM376" s="71"/>
      <c r="AN376" s="71"/>
      <c r="AO376" s="71"/>
      <c r="AP376" s="71"/>
      <c r="AQ376" s="72"/>
      <c r="AR376" s="71">
        <v>3288</v>
      </c>
      <c r="AS376" s="71">
        <v>378</v>
      </c>
      <c r="AT376" s="71">
        <v>0</v>
      </c>
      <c r="AU376" s="71">
        <v>0</v>
      </c>
      <c r="AV376" s="71">
        <v>0</v>
      </c>
      <c r="AW376" s="71">
        <v>1</v>
      </c>
      <c r="AX376" s="71"/>
      <c r="AY376" s="72"/>
      <c r="AZ376" s="71">
        <v>14378.433999999999</v>
      </c>
      <c r="BA376" s="71">
        <v>16739.794999999998</v>
      </c>
      <c r="BB376" s="71">
        <v>0</v>
      </c>
      <c r="BC376" s="71">
        <v>0</v>
      </c>
      <c r="BD376" s="71">
        <v>0</v>
      </c>
      <c r="BE376" s="71">
        <v>2160</v>
      </c>
      <c r="BF376" s="71"/>
      <c r="BG376" s="72"/>
      <c r="BH376" s="71">
        <v>0</v>
      </c>
      <c r="BI376" s="71">
        <v>0</v>
      </c>
      <c r="BJ376" s="71">
        <v>70.03</v>
      </c>
      <c r="BK376" s="71">
        <v>82.322999999999993</v>
      </c>
      <c r="BL376" s="71">
        <v>88.778999999999996</v>
      </c>
      <c r="BM376" s="71">
        <v>0</v>
      </c>
      <c r="BN376" s="72"/>
      <c r="BO376" s="71">
        <v>0</v>
      </c>
      <c r="BP376" s="71">
        <v>0</v>
      </c>
      <c r="BQ376" s="71">
        <v>7</v>
      </c>
      <c r="BR376" s="71">
        <v>1</v>
      </c>
      <c r="BS376" s="71">
        <v>10</v>
      </c>
      <c r="BT376" s="71">
        <v>0</v>
      </c>
      <c r="BU376"/>
      <c r="BV376" s="70">
        <v>212.03100000000001</v>
      </c>
      <c r="BW376" s="70">
        <v>0</v>
      </c>
      <c r="BX376" s="70">
        <v>29.100999999999999</v>
      </c>
      <c r="BY376" s="70">
        <v>0</v>
      </c>
      <c r="BZ376" s="70">
        <v>0</v>
      </c>
      <c r="CA376" s="70">
        <v>0</v>
      </c>
      <c r="CB376" s="70">
        <v>0</v>
      </c>
      <c r="CC376" s="70">
        <v>0</v>
      </c>
      <c r="CD376" s="70">
        <v>0</v>
      </c>
    </row>
    <row r="377" spans="1:82">
      <c r="A377" s="70" t="s">
        <v>2144</v>
      </c>
      <c r="B377" s="70">
        <v>216</v>
      </c>
      <c r="C377" s="70">
        <v>12</v>
      </c>
      <c r="D377" s="70">
        <v>13</v>
      </c>
      <c r="E377" s="70">
        <v>2015</v>
      </c>
      <c r="F377" s="70" t="s">
        <v>182</v>
      </c>
      <c r="G377" s="70" t="s">
        <v>2132</v>
      </c>
      <c r="H377" s="70" t="s">
        <v>2133</v>
      </c>
      <c r="I377" s="148"/>
      <c r="J377" s="71">
        <v>185.03785924119819</v>
      </c>
      <c r="K377" s="71">
        <v>22.455312637641232</v>
      </c>
      <c r="L377" s="71">
        <v>31.41956827874257</v>
      </c>
      <c r="M377" s="71">
        <v>864.51572093879747</v>
      </c>
      <c r="N377" s="71">
        <v>380.91001318716741</v>
      </c>
      <c r="O377" s="71">
        <v>208.19722351725514</v>
      </c>
      <c r="P377" s="71">
        <v>147.13564749804453</v>
      </c>
      <c r="Q377" s="71">
        <v>14.8905957630871</v>
      </c>
      <c r="R377" s="71">
        <v>19.755851730680504</v>
      </c>
      <c r="S377" s="71">
        <v>21.549377073479999</v>
      </c>
      <c r="T377" s="72"/>
      <c r="U377" s="71">
        <v>11597286</v>
      </c>
      <c r="V377" s="71">
        <v>7950</v>
      </c>
      <c r="W377" s="71">
        <v>591</v>
      </c>
      <c r="X377" s="71">
        <v>89457</v>
      </c>
      <c r="Y377" s="71">
        <v>87566</v>
      </c>
      <c r="Z377" s="71">
        <v>120961</v>
      </c>
      <c r="AA377" s="71">
        <v>29279</v>
      </c>
      <c r="AB377" s="71">
        <v>204952</v>
      </c>
      <c r="AC377" s="71">
        <v>3376940.5</v>
      </c>
      <c r="AD377" s="71">
        <v>21.549377073479999</v>
      </c>
      <c r="AE377" s="72"/>
      <c r="AF377" s="71">
        <v>191168338.97737381</v>
      </c>
      <c r="AG377" s="71">
        <v>14545138.946109761</v>
      </c>
      <c r="AH377" s="71">
        <v>2883210.1466301088</v>
      </c>
      <c r="AI377" s="71">
        <v>968802566.70457041</v>
      </c>
      <c r="AJ377" s="71">
        <v>469394952.42082</v>
      </c>
      <c r="AK377" s="71">
        <v>0</v>
      </c>
      <c r="AL377" s="71">
        <v>0</v>
      </c>
      <c r="AM377" s="71">
        <v>28087811.858695481</v>
      </c>
      <c r="AN377" s="71">
        <v>0</v>
      </c>
      <c r="AO377" s="71">
        <v>0</v>
      </c>
      <c r="AP377" s="71">
        <v>1674882019.0541997</v>
      </c>
      <c r="AQ377" s="72"/>
      <c r="AR377" s="71">
        <v>3477</v>
      </c>
      <c r="AS377" s="71">
        <v>493</v>
      </c>
      <c r="AT377" s="71">
        <v>0</v>
      </c>
      <c r="AU377" s="71">
        <v>0</v>
      </c>
      <c r="AV377" s="71">
        <v>0</v>
      </c>
      <c r="AW377" s="71">
        <v>2</v>
      </c>
      <c r="AX377" s="71"/>
      <c r="AY377" s="72"/>
      <c r="AZ377" s="71">
        <v>15323.406000000001</v>
      </c>
      <c r="BA377" s="71">
        <v>21458.805</v>
      </c>
      <c r="BB377" s="71">
        <v>0</v>
      </c>
      <c r="BC377" s="71">
        <v>0</v>
      </c>
      <c r="BD377" s="71">
        <v>0</v>
      </c>
      <c r="BE377" s="71">
        <v>8410</v>
      </c>
      <c r="BF377" s="71"/>
      <c r="BG377" s="72"/>
      <c r="BH377" s="71">
        <v>0</v>
      </c>
      <c r="BI377" s="71">
        <v>0</v>
      </c>
      <c r="BJ377" s="71">
        <v>73.867999999999995</v>
      </c>
      <c r="BK377" s="71">
        <v>80.863</v>
      </c>
      <c r="BL377" s="71">
        <v>74.77000000000001</v>
      </c>
      <c r="BM377" s="71">
        <v>0</v>
      </c>
      <c r="BN377" s="72"/>
      <c r="BO377" s="71">
        <v>0</v>
      </c>
      <c r="BP377" s="71">
        <v>0</v>
      </c>
      <c r="BQ377" s="71">
        <v>8</v>
      </c>
      <c r="BR377" s="71">
        <v>1</v>
      </c>
      <c r="BS377" s="71">
        <v>9</v>
      </c>
      <c r="BT377" s="71">
        <v>0</v>
      </c>
      <c r="BU377"/>
      <c r="BV377" s="70">
        <v>214.17500000000001</v>
      </c>
      <c r="BW377" s="70">
        <v>0</v>
      </c>
      <c r="BX377" s="70">
        <v>15.326000000000001</v>
      </c>
      <c r="BY377" s="70">
        <v>0</v>
      </c>
      <c r="BZ377" s="70">
        <v>0</v>
      </c>
      <c r="CA377" s="70">
        <v>0</v>
      </c>
      <c r="CB377" s="70">
        <v>0</v>
      </c>
      <c r="CC377" s="70">
        <v>0</v>
      </c>
      <c r="CD377" s="70">
        <v>0</v>
      </c>
    </row>
    <row r="378" spans="1:82">
      <c r="A378" s="70" t="s">
        <v>2145</v>
      </c>
      <c r="B378" s="70">
        <v>217</v>
      </c>
      <c r="C378" s="70">
        <v>13</v>
      </c>
      <c r="D378" s="70">
        <v>13</v>
      </c>
      <c r="E378" s="70">
        <v>2016</v>
      </c>
      <c r="F378" s="70" t="s">
        <v>155</v>
      </c>
      <c r="G378" s="70" t="s">
        <v>2132</v>
      </c>
      <c r="H378" s="70" t="s">
        <v>2133</v>
      </c>
      <c r="I378" s="148"/>
      <c r="J378" s="71">
        <v>193.60525068669085</v>
      </c>
      <c r="K378" s="71">
        <v>22.051973138023143</v>
      </c>
      <c r="L378" s="71">
        <v>31.360409577510872</v>
      </c>
      <c r="M378" s="71">
        <v>516.36499644039839</v>
      </c>
      <c r="N378" s="71">
        <v>413.5019496109731</v>
      </c>
      <c r="O378" s="71">
        <v>207.75864295961904</v>
      </c>
      <c r="P378" s="71">
        <v>142.69580448142924</v>
      </c>
      <c r="Q378" s="71">
        <v>14.437398388890516</v>
      </c>
      <c r="R378" s="71">
        <v>20.801883717372686</v>
      </c>
      <c r="S378" s="71">
        <v>19.457058317760001</v>
      </c>
      <c r="T378" s="72"/>
      <c r="U378" s="71">
        <v>12690077</v>
      </c>
      <c r="V378" s="71">
        <v>7950</v>
      </c>
      <c r="W378" s="71">
        <v>591</v>
      </c>
      <c r="X378" s="71">
        <v>89457</v>
      </c>
      <c r="Y378" s="71">
        <v>88282</v>
      </c>
      <c r="Z378" s="71">
        <v>122190</v>
      </c>
      <c r="AA378" s="71">
        <v>29369</v>
      </c>
      <c r="AB378" s="71">
        <v>204403</v>
      </c>
      <c r="AC378" s="71">
        <v>3552756.9759999341</v>
      </c>
      <c r="AD378" s="71">
        <v>19.457058317760001</v>
      </c>
      <c r="AE378" s="72"/>
      <c r="AF378" s="71">
        <v>203390374.13110071</v>
      </c>
      <c r="AG378" s="71">
        <v>13902665.62180247</v>
      </c>
      <c r="AH378" s="71">
        <v>2083687.4997944131</v>
      </c>
      <c r="AI378" s="71">
        <v>598645683.47505188</v>
      </c>
      <c r="AJ378" s="71">
        <v>500502097.55808222</v>
      </c>
      <c r="AK378" s="71">
        <v>0</v>
      </c>
      <c r="AL378" s="71">
        <v>0</v>
      </c>
      <c r="AM378" s="71">
        <v>28034336.732868738</v>
      </c>
      <c r="AN378" s="71">
        <v>0</v>
      </c>
      <c r="AO378" s="71">
        <v>0</v>
      </c>
      <c r="AP378" s="71">
        <v>1346558845.0187004</v>
      </c>
      <c r="AQ378" s="72"/>
      <c r="AR378" s="71">
        <v>3662</v>
      </c>
      <c r="AS378" s="71">
        <v>562</v>
      </c>
      <c r="AT378" s="71">
        <v>0</v>
      </c>
      <c r="AU378" s="71">
        <v>0</v>
      </c>
      <c r="AV378" s="71">
        <v>0</v>
      </c>
      <c r="AW378" s="71">
        <v>2</v>
      </c>
      <c r="AX378" s="71"/>
      <c r="AY378" s="72"/>
      <c r="AZ378" s="71">
        <v>16287.798000000001</v>
      </c>
      <c r="BA378" s="71">
        <v>30447.904999999999</v>
      </c>
      <c r="BB378" s="71">
        <v>0</v>
      </c>
      <c r="BC378" s="71">
        <v>0</v>
      </c>
      <c r="BD378" s="71">
        <v>0</v>
      </c>
      <c r="BE378" s="71">
        <v>8410</v>
      </c>
      <c r="BF378" s="71"/>
      <c r="BG378" s="72"/>
      <c r="BH378" s="71">
        <v>0</v>
      </c>
      <c r="BI378" s="71">
        <v>0</v>
      </c>
      <c r="BJ378" s="71">
        <v>72.451999999999998</v>
      </c>
      <c r="BK378" s="71">
        <v>80.962000000000003</v>
      </c>
      <c r="BL378" s="71">
        <v>89.117000000000004</v>
      </c>
      <c r="BM378" s="71">
        <v>0</v>
      </c>
      <c r="BN378" s="72"/>
      <c r="BO378" s="71">
        <v>0</v>
      </c>
      <c r="BP378" s="71">
        <v>0</v>
      </c>
      <c r="BQ378" s="71">
        <v>8</v>
      </c>
      <c r="BR378" s="71">
        <v>1</v>
      </c>
      <c r="BS378" s="71">
        <v>10</v>
      </c>
      <c r="BT378" s="71">
        <v>0</v>
      </c>
      <c r="BU378"/>
      <c r="BV378" s="70">
        <v>213.97300000000001</v>
      </c>
      <c r="BW378" s="70">
        <v>0</v>
      </c>
      <c r="BX378" s="70">
        <v>28.558</v>
      </c>
      <c r="BY378" s="70">
        <v>0</v>
      </c>
      <c r="BZ378" s="70">
        <v>0</v>
      </c>
      <c r="CA378" s="70">
        <v>0</v>
      </c>
      <c r="CB378" s="70">
        <v>0</v>
      </c>
      <c r="CC378" s="70">
        <v>0</v>
      </c>
      <c r="CD378" s="70">
        <v>0</v>
      </c>
    </row>
    <row r="379" spans="1:82">
      <c r="A379" s="70" t="s">
        <v>2146</v>
      </c>
      <c r="B379" s="70">
        <v>218</v>
      </c>
      <c r="C379" s="70">
        <v>14</v>
      </c>
      <c r="D379" s="70">
        <v>13</v>
      </c>
      <c r="E379" s="70">
        <v>2017</v>
      </c>
      <c r="F379" s="70" t="s">
        <v>156</v>
      </c>
      <c r="G379" s="70" t="s">
        <v>2132</v>
      </c>
      <c r="H379" s="70" t="s">
        <v>2133</v>
      </c>
      <c r="I379" s="148"/>
      <c r="J379" s="71">
        <v>207.55414926747133</v>
      </c>
      <c r="K379" s="71">
        <v>21.84450943879278</v>
      </c>
      <c r="L379" s="71">
        <v>36.70591093746831</v>
      </c>
      <c r="M379" s="71">
        <v>468.24739063095581</v>
      </c>
      <c r="N379" s="71">
        <v>462.8639032976684</v>
      </c>
      <c r="O379" s="71">
        <v>206.34546748658519</v>
      </c>
      <c r="P379" s="71">
        <v>141.14493306367996</v>
      </c>
      <c r="Q379" s="71">
        <v>13.9192111142789</v>
      </c>
      <c r="R379" s="71">
        <v>19.495095376686397</v>
      </c>
      <c r="S379" s="71">
        <v>20.960970397920001</v>
      </c>
      <c r="T379" s="72"/>
      <c r="U379" s="71">
        <v>13609511</v>
      </c>
      <c r="V379" s="71">
        <v>7950</v>
      </c>
      <c r="W379" s="71">
        <v>591</v>
      </c>
      <c r="X379" s="71">
        <v>89457</v>
      </c>
      <c r="Y379" s="71">
        <v>89199</v>
      </c>
      <c r="Z379" s="71">
        <v>123372</v>
      </c>
      <c r="AA379" s="71">
        <v>29235</v>
      </c>
      <c r="AB379" s="71">
        <v>203787</v>
      </c>
      <c r="AC379" s="71">
        <v>3395636</v>
      </c>
      <c r="AD379" s="71">
        <v>20.960970397920001</v>
      </c>
      <c r="AE379" s="72"/>
      <c r="AF379" s="71">
        <v>226908726.23654959</v>
      </c>
      <c r="AG379" s="71">
        <v>13959240.676945191</v>
      </c>
      <c r="AH379" s="71">
        <v>4337001.9735747287</v>
      </c>
      <c r="AI379" s="71">
        <v>568070111.54021144</v>
      </c>
      <c r="AJ379" s="71">
        <v>584909662.5263927</v>
      </c>
      <c r="AK379" s="71">
        <v>0</v>
      </c>
      <c r="AL379" s="71">
        <v>0</v>
      </c>
      <c r="AM379" s="71">
        <v>27993584.81788417</v>
      </c>
      <c r="AN379" s="71">
        <v>0</v>
      </c>
      <c r="AO379" s="71">
        <v>0</v>
      </c>
      <c r="AP379" s="71">
        <v>1426178327.7715578</v>
      </c>
      <c r="AQ379" s="72"/>
      <c r="AR379" s="71">
        <v>3809</v>
      </c>
      <c r="AS379" s="71">
        <v>614</v>
      </c>
      <c r="AT379" s="71">
        <v>0</v>
      </c>
      <c r="AU379" s="71">
        <v>0</v>
      </c>
      <c r="AV379" s="71">
        <v>0</v>
      </c>
      <c r="AW379" s="71">
        <v>2</v>
      </c>
      <c r="AX379" s="71"/>
      <c r="AY379" s="72"/>
      <c r="AZ379" s="71">
        <v>17061.12</v>
      </c>
      <c r="BA379" s="71">
        <v>35457.805</v>
      </c>
      <c r="BB379" s="71">
        <v>0</v>
      </c>
      <c r="BC379" s="71">
        <v>0</v>
      </c>
      <c r="BD379" s="71">
        <v>0</v>
      </c>
      <c r="BE379" s="71">
        <v>8410</v>
      </c>
      <c r="BF379" s="71"/>
      <c r="BG379" s="72"/>
      <c r="BH379" s="71">
        <v>0</v>
      </c>
      <c r="BI379" s="71">
        <v>0</v>
      </c>
      <c r="BJ379" s="71">
        <v>68.370999999999995</v>
      </c>
      <c r="BK379" s="71">
        <v>77.367999999999995</v>
      </c>
      <c r="BL379" s="71">
        <v>81.563999999999993</v>
      </c>
      <c r="BM379" s="71">
        <v>0</v>
      </c>
      <c r="BN379" s="72"/>
      <c r="BO379" s="71">
        <v>0</v>
      </c>
      <c r="BP379" s="71">
        <v>0</v>
      </c>
      <c r="BQ379" s="71">
        <v>8</v>
      </c>
      <c r="BR379" s="71">
        <v>1</v>
      </c>
      <c r="BS379" s="71">
        <v>10</v>
      </c>
      <c r="BT379" s="71">
        <v>0</v>
      </c>
      <c r="BU379"/>
      <c r="BV379" s="70">
        <v>196.14</v>
      </c>
      <c r="BW379" s="70">
        <v>0</v>
      </c>
      <c r="BX379" s="70">
        <v>31.163</v>
      </c>
      <c r="BY379" s="70">
        <v>0</v>
      </c>
      <c r="BZ379" s="70">
        <v>0</v>
      </c>
      <c r="CA379" s="70">
        <v>0</v>
      </c>
      <c r="CB379" s="70">
        <v>0</v>
      </c>
      <c r="CC379" s="70">
        <v>0</v>
      </c>
      <c r="CD379" s="70">
        <v>0</v>
      </c>
    </row>
    <row r="380" spans="1:82">
      <c r="A380" s="70" t="s">
        <v>2147</v>
      </c>
      <c r="B380" s="70">
        <v>219</v>
      </c>
      <c r="C380" s="70">
        <v>15</v>
      </c>
      <c r="D380" s="70">
        <v>13</v>
      </c>
      <c r="E380" s="70">
        <v>2018</v>
      </c>
      <c r="F380" s="70" t="s">
        <v>183</v>
      </c>
      <c r="G380" s="70" t="s">
        <v>2132</v>
      </c>
      <c r="H380" s="70" t="s">
        <v>2133</v>
      </c>
      <c r="I380" s="148"/>
      <c r="J380" s="71">
        <v>186.94305494652761</v>
      </c>
      <c r="K380" s="71">
        <v>20.084796754952475</v>
      </c>
      <c r="L380" s="71">
        <v>33.407758686021488</v>
      </c>
      <c r="M380" s="71">
        <v>439.93619247619137</v>
      </c>
      <c r="N380" s="71">
        <v>369.94355040018496</v>
      </c>
      <c r="O380" s="71">
        <v>203.76845628929718</v>
      </c>
      <c r="P380" s="71">
        <v>139.34799231443171</v>
      </c>
      <c r="Q380" s="71">
        <v>12.860351377842701</v>
      </c>
      <c r="R380" s="71">
        <v>18.821081044003442</v>
      </c>
      <c r="S380" s="71">
        <v>20.964208465480002</v>
      </c>
      <c r="T380" s="72"/>
      <c r="U380" s="71">
        <v>14120568</v>
      </c>
      <c r="V380" s="71">
        <v>7950</v>
      </c>
      <c r="W380" s="71">
        <v>591</v>
      </c>
      <c r="X380" s="71">
        <v>89457</v>
      </c>
      <c r="Y380" s="71">
        <v>89688</v>
      </c>
      <c r="Z380" s="71">
        <v>124164</v>
      </c>
      <c r="AA380" s="71">
        <v>29153</v>
      </c>
      <c r="AB380" s="71">
        <v>202906</v>
      </c>
      <c r="AC380" s="71">
        <v>3265389</v>
      </c>
      <c r="AD380" s="71">
        <v>20.964208465479999</v>
      </c>
      <c r="AE380" s="72"/>
      <c r="AF380" s="71">
        <v>215832233.01927519</v>
      </c>
      <c r="AG380" s="71">
        <v>12454336.935359159</v>
      </c>
      <c r="AH380" s="71">
        <v>4157709.8297629729</v>
      </c>
      <c r="AI380" s="71">
        <v>548353649.85249043</v>
      </c>
      <c r="AJ380" s="71">
        <v>494476310.83181441</v>
      </c>
      <c r="AK380" s="71">
        <v>0</v>
      </c>
      <c r="AL380" s="71">
        <v>0</v>
      </c>
      <c r="AM380" s="71">
        <v>27930236.270057831</v>
      </c>
      <c r="AN380" s="71">
        <v>0</v>
      </c>
      <c r="AO380" s="71">
        <v>0</v>
      </c>
      <c r="AP380" s="71">
        <v>1303204476.7387602</v>
      </c>
      <c r="AQ380" s="72"/>
      <c r="AR380" s="71">
        <v>3973</v>
      </c>
      <c r="AS380" s="71">
        <v>669</v>
      </c>
      <c r="AT380" s="71">
        <v>0</v>
      </c>
      <c r="AU380" s="71">
        <v>0</v>
      </c>
      <c r="AV380" s="71">
        <v>0</v>
      </c>
      <c r="AW380" s="71">
        <v>3</v>
      </c>
      <c r="AX380" s="71"/>
      <c r="AY380" s="72"/>
      <c r="AZ380" s="71">
        <v>17908.102000000006</v>
      </c>
      <c r="BA380" s="71">
        <v>41207.504999999997</v>
      </c>
      <c r="BB380" s="71">
        <v>0</v>
      </c>
      <c r="BC380" s="71">
        <v>0</v>
      </c>
      <c r="BD380" s="71">
        <v>0</v>
      </c>
      <c r="BE380" s="71">
        <v>9469</v>
      </c>
      <c r="BF380" s="71"/>
      <c r="BG380" s="72"/>
      <c r="BH380" s="71">
        <v>0</v>
      </c>
      <c r="BI380" s="71">
        <v>0</v>
      </c>
      <c r="BJ380" s="71">
        <v>67.816000000000003</v>
      </c>
      <c r="BK380" s="71">
        <v>73.744</v>
      </c>
      <c r="BL380" s="71">
        <v>82.120999999999995</v>
      </c>
      <c r="BM380" s="71">
        <v>0</v>
      </c>
      <c r="BN380" s="72"/>
      <c r="BO380" s="71">
        <v>0</v>
      </c>
      <c r="BP380" s="71">
        <v>0</v>
      </c>
      <c r="BQ380" s="71">
        <v>8</v>
      </c>
      <c r="BR380" s="71">
        <v>1</v>
      </c>
      <c r="BS380" s="71">
        <v>10</v>
      </c>
      <c r="BT380" s="71">
        <v>0</v>
      </c>
      <c r="BU380"/>
      <c r="BV380" s="70">
        <v>193.21600000000001</v>
      </c>
      <c r="BW380" s="70">
        <v>0</v>
      </c>
      <c r="BX380" s="70">
        <v>30.465</v>
      </c>
      <c r="BY380" s="70">
        <v>0</v>
      </c>
      <c r="BZ380" s="70">
        <v>0</v>
      </c>
      <c r="CA380" s="70">
        <v>0</v>
      </c>
      <c r="CB380" s="70">
        <v>0</v>
      </c>
      <c r="CC380" s="70">
        <v>0</v>
      </c>
      <c r="CD380" s="70">
        <v>0</v>
      </c>
    </row>
    <row r="381" spans="1:82">
      <c r="A381" s="70" t="s">
        <v>2148</v>
      </c>
      <c r="B381" s="70">
        <v>220</v>
      </c>
      <c r="C381" s="70">
        <v>16</v>
      </c>
      <c r="D381" s="70">
        <v>13</v>
      </c>
      <c r="E381" s="70">
        <v>2019</v>
      </c>
      <c r="F381" s="70" t="s">
        <v>158</v>
      </c>
      <c r="G381" s="70" t="s">
        <v>2132</v>
      </c>
      <c r="H381" s="70" t="s">
        <v>2133</v>
      </c>
      <c r="I381" s="148"/>
      <c r="J381" s="71">
        <v>160.09654819957134</v>
      </c>
      <c r="K381" s="71">
        <v>17.994541703216147</v>
      </c>
      <c r="L381" s="71">
        <v>33.517090559887336</v>
      </c>
      <c r="M381" s="71">
        <v>439.9978073689399</v>
      </c>
      <c r="N381" s="71">
        <v>346.01718476859935</v>
      </c>
      <c r="O381" s="71">
        <v>198.47076612803045</v>
      </c>
      <c r="P381" s="71">
        <v>138.48214658993825</v>
      </c>
      <c r="Q381" s="71">
        <v>12.4642918537114</v>
      </c>
      <c r="R381" s="71">
        <v>22.482295584359811</v>
      </c>
      <c r="S381" s="71">
        <v>23.692887213765005</v>
      </c>
      <c r="T381" s="72"/>
      <c r="U381" s="71">
        <v>13666339</v>
      </c>
      <c r="V381" s="71">
        <v>7950</v>
      </c>
      <c r="W381" s="71">
        <v>591</v>
      </c>
      <c r="X381" s="71">
        <v>89457</v>
      </c>
      <c r="Y381" s="71">
        <v>90351</v>
      </c>
      <c r="Z381" s="71">
        <v>124256</v>
      </c>
      <c r="AA381" s="71">
        <v>28755</v>
      </c>
      <c r="AB381" s="71">
        <v>201981</v>
      </c>
      <c r="AC381" s="71">
        <v>3964483.5</v>
      </c>
      <c r="AD381" s="71">
        <v>23.692887213765001</v>
      </c>
      <c r="AE381" s="72"/>
      <c r="AF381" s="71">
        <v>203236077.53723621</v>
      </c>
      <c r="AG381" s="71">
        <v>12060961.92935198</v>
      </c>
      <c r="AH381" s="71">
        <v>4361634.9960002843</v>
      </c>
      <c r="AI381" s="71">
        <v>624451799.15766478</v>
      </c>
      <c r="AJ381" s="71">
        <v>503097460.57613277</v>
      </c>
      <c r="AK381" s="71">
        <v>0</v>
      </c>
      <c r="AL381" s="71">
        <v>0</v>
      </c>
      <c r="AM381" s="71">
        <v>27508291.687846079</v>
      </c>
      <c r="AN381" s="71">
        <v>0</v>
      </c>
      <c r="AO381" s="71">
        <v>0</v>
      </c>
      <c r="AP381" s="71">
        <v>1374716225.8842323</v>
      </c>
      <c r="AQ381" s="72"/>
      <c r="AR381" s="71">
        <v>4163</v>
      </c>
      <c r="AS381" s="71">
        <v>723</v>
      </c>
      <c r="AT381" s="71">
        <v>0</v>
      </c>
      <c r="AU381" s="71">
        <v>0</v>
      </c>
      <c r="AV381" s="71">
        <v>0</v>
      </c>
      <c r="AW381" s="71">
        <v>3</v>
      </c>
      <c r="AX381" s="71"/>
      <c r="AY381" s="72"/>
      <c r="AZ381" s="71">
        <v>18985.375999999971</v>
      </c>
      <c r="BA381" s="71">
        <v>43114.805</v>
      </c>
      <c r="BB381" s="71">
        <v>0</v>
      </c>
      <c r="BC381" s="71">
        <v>0</v>
      </c>
      <c r="BD381" s="71">
        <v>0</v>
      </c>
      <c r="BE381" s="71">
        <v>9469</v>
      </c>
      <c r="BF381" s="71"/>
      <c r="BG381" s="72"/>
      <c r="BH381" s="71">
        <v>0</v>
      </c>
      <c r="BI381" s="71">
        <v>0</v>
      </c>
      <c r="BJ381" s="71">
        <v>62.49</v>
      </c>
      <c r="BK381" s="71">
        <v>67.784999999999997</v>
      </c>
      <c r="BL381" s="71">
        <v>89.520999999999987</v>
      </c>
      <c r="BM381" s="71">
        <v>0</v>
      </c>
      <c r="BN381" s="72"/>
      <c r="BO381" s="71">
        <v>0</v>
      </c>
      <c r="BP381" s="71">
        <v>0</v>
      </c>
      <c r="BQ381" s="71">
        <v>8</v>
      </c>
      <c r="BR381" s="71">
        <v>1</v>
      </c>
      <c r="BS381" s="71">
        <v>10</v>
      </c>
      <c r="BT381" s="71">
        <v>0</v>
      </c>
      <c r="BU381"/>
      <c r="BV381" s="70">
        <v>183.87</v>
      </c>
      <c r="BW381" s="70">
        <v>0</v>
      </c>
      <c r="BX381" s="70">
        <v>35.926000000000002</v>
      </c>
      <c r="BY381" s="70">
        <v>0</v>
      </c>
      <c r="BZ381" s="70">
        <v>0</v>
      </c>
      <c r="CA381" s="70">
        <v>0</v>
      </c>
      <c r="CB381" s="70">
        <v>0</v>
      </c>
      <c r="CC381" s="70">
        <v>0</v>
      </c>
      <c r="CD381" s="70">
        <v>0</v>
      </c>
    </row>
    <row r="382" spans="1:82">
      <c r="A382" s="70" t="s">
        <v>2149</v>
      </c>
      <c r="B382" s="70">
        <v>221</v>
      </c>
      <c r="C382" s="70">
        <v>17</v>
      </c>
      <c r="D382" s="70">
        <v>13</v>
      </c>
      <c r="E382" s="70">
        <v>2020</v>
      </c>
      <c r="F382" s="70" t="s">
        <v>159</v>
      </c>
      <c r="G382" s="70" t="s">
        <v>2132</v>
      </c>
      <c r="H382" s="70" t="s">
        <v>2133</v>
      </c>
      <c r="I382" s="148"/>
      <c r="J382" s="71">
        <v>141.23436313161449</v>
      </c>
      <c r="K382" s="71">
        <v>20.634709495780552</v>
      </c>
      <c r="L382" s="71">
        <v>36.678994692027914</v>
      </c>
      <c r="M382" s="71">
        <v>428.74186644876625</v>
      </c>
      <c r="N382" s="71">
        <v>336.55352468209065</v>
      </c>
      <c r="O382" s="71">
        <v>174.37825448928939</v>
      </c>
      <c r="P382" s="71">
        <v>130.42367094706478</v>
      </c>
      <c r="Q382" s="71">
        <v>11.837662358247901</v>
      </c>
      <c r="R382" s="71">
        <v>16.860314407774688</v>
      </c>
      <c r="S382" s="71">
        <v>26.34454322945</v>
      </c>
      <c r="T382" s="72"/>
      <c r="U382" s="71">
        <v>12636714</v>
      </c>
      <c r="V382" s="71">
        <v>8022</v>
      </c>
      <c r="W382" s="71">
        <v>815</v>
      </c>
      <c r="X382" s="71">
        <v>92105</v>
      </c>
      <c r="Y382" s="71">
        <v>90790</v>
      </c>
      <c r="Z382" s="71">
        <v>124606</v>
      </c>
      <c r="AA382" s="71">
        <v>28785</v>
      </c>
      <c r="AB382" s="71">
        <v>200772</v>
      </c>
      <c r="AC382" s="71">
        <v>2988823.9999999995</v>
      </c>
      <c r="AD382" s="71">
        <v>26.34454322945</v>
      </c>
      <c r="AE382" s="72"/>
      <c r="AF382" s="71">
        <v>188364964.0915294</v>
      </c>
      <c r="AG382" s="71">
        <v>13426035.71851855</v>
      </c>
      <c r="AH382" s="71">
        <v>4369713.429949454</v>
      </c>
      <c r="AI382" s="71">
        <v>642615376.88957644</v>
      </c>
      <c r="AJ382" s="71">
        <v>548463600.79002988</v>
      </c>
      <c r="AK382" s="71"/>
      <c r="AL382" s="71"/>
      <c r="AM382" s="71">
        <v>26202976.623444214</v>
      </c>
      <c r="AN382" s="71"/>
      <c r="AO382" s="71"/>
      <c r="AP382" s="71">
        <v>1423442667.5430481</v>
      </c>
      <c r="AQ382" s="72"/>
      <c r="AR382" s="71">
        <v>4350</v>
      </c>
      <c r="AS382" s="71">
        <v>741</v>
      </c>
      <c r="AT382" s="71">
        <v>0</v>
      </c>
      <c r="AU382" s="71">
        <v>0</v>
      </c>
      <c r="AV382" s="71">
        <v>0</v>
      </c>
      <c r="AW382" s="71">
        <v>3</v>
      </c>
      <c r="AX382" s="71"/>
      <c r="AY382" s="72"/>
      <c r="AZ382" s="71">
        <v>20050.142999999938</v>
      </c>
      <c r="BA382" s="71">
        <v>44034.205000000024</v>
      </c>
      <c r="BB382" s="71">
        <v>0</v>
      </c>
      <c r="BC382" s="71">
        <v>0</v>
      </c>
      <c r="BD382" s="71">
        <v>0</v>
      </c>
      <c r="BE382" s="71">
        <v>9469</v>
      </c>
      <c r="BF382" s="71"/>
      <c r="BG382" s="72"/>
      <c r="BH382" s="71">
        <v>0</v>
      </c>
      <c r="BI382" s="71">
        <v>0</v>
      </c>
      <c r="BJ382" s="71">
        <v>61.469000000000001</v>
      </c>
      <c r="BK382" s="71">
        <v>58.652000000000001</v>
      </c>
      <c r="BL382" s="71">
        <v>79.146000000000001</v>
      </c>
      <c r="BM382" s="71">
        <v>0</v>
      </c>
      <c r="BN382" s="72"/>
      <c r="BO382" s="71">
        <v>0</v>
      </c>
      <c r="BP382" s="71">
        <v>0</v>
      </c>
      <c r="BQ382" s="71">
        <v>8</v>
      </c>
      <c r="BR382" s="71">
        <v>1</v>
      </c>
      <c r="BS382" s="71">
        <v>9</v>
      </c>
      <c r="BT382" s="71">
        <v>0</v>
      </c>
      <c r="BU382"/>
      <c r="BV382" s="70">
        <v>164.249</v>
      </c>
      <c r="BW382" s="70">
        <v>0</v>
      </c>
      <c r="BX382" s="70">
        <v>35.018000000000001</v>
      </c>
      <c r="BY382" s="70">
        <v>0</v>
      </c>
      <c r="BZ382" s="70">
        <v>0</v>
      </c>
      <c r="CA382" s="70">
        <v>0</v>
      </c>
      <c r="CB382" s="70">
        <v>0</v>
      </c>
      <c r="CC382" s="70">
        <v>0</v>
      </c>
      <c r="CD382" s="70">
        <v>0</v>
      </c>
    </row>
    <row r="383" spans="1:82">
      <c r="A383" s="70" t="s">
        <v>2150</v>
      </c>
      <c r="B383" s="70">
        <v>221</v>
      </c>
      <c r="C383" s="70">
        <v>18</v>
      </c>
      <c r="D383" s="70">
        <v>13</v>
      </c>
      <c r="E383" s="70">
        <v>2021</v>
      </c>
      <c r="F383" s="70" t="s">
        <v>160</v>
      </c>
      <c r="G383" s="70" t="s">
        <v>2132</v>
      </c>
      <c r="H383" s="70" t="s">
        <v>2133</v>
      </c>
      <c r="I383" s="148"/>
      <c r="J383" s="71">
        <v>144.36893333461728</v>
      </c>
      <c r="K383" s="71">
        <v>20.944997196454203</v>
      </c>
      <c r="L383" s="71">
        <v>32.370791430004829</v>
      </c>
      <c r="M383" s="71">
        <v>425.28399299576063</v>
      </c>
      <c r="N383" s="71">
        <v>334.51679115877471</v>
      </c>
      <c r="O383" s="71">
        <v>169.66634188519285</v>
      </c>
      <c r="P383" s="71">
        <v>133.58538806190182</v>
      </c>
      <c r="Q383" s="71">
        <v>11.6442576024854</v>
      </c>
      <c r="R383" s="71">
        <v>18.503116196070835</v>
      </c>
      <c r="S383" s="71">
        <v>22.956596022359999</v>
      </c>
      <c r="T383" s="72"/>
      <c r="U383" s="71">
        <v>13924334</v>
      </c>
      <c r="V383" s="71">
        <v>8022</v>
      </c>
      <c r="W383" s="71">
        <v>815</v>
      </c>
      <c r="X383" s="71">
        <v>92105</v>
      </c>
      <c r="Y383" s="71">
        <v>91247</v>
      </c>
      <c r="Z383" s="71">
        <v>124834</v>
      </c>
      <c r="AA383" s="71">
        <v>28749</v>
      </c>
      <c r="AB383" s="71">
        <v>199432</v>
      </c>
      <c r="AC383" s="71">
        <v>3182026.5</v>
      </c>
      <c r="AD383" s="71">
        <v>22.956596022359999</v>
      </c>
      <c r="AE383" s="72"/>
      <c r="AF383" s="71">
        <v>194844268.68760356</v>
      </c>
      <c r="AG383" s="71">
        <v>13335855.861665042</v>
      </c>
      <c r="AH383" s="71">
        <v>3813867.1571016675</v>
      </c>
      <c r="AI383" s="71">
        <v>623910032.77608752</v>
      </c>
      <c r="AJ383" s="71">
        <v>503308423.78977728</v>
      </c>
      <c r="AK383" s="71">
        <v>0</v>
      </c>
      <c r="AL383" s="71">
        <v>0</v>
      </c>
      <c r="AM383" s="71">
        <v>26178219.673285753</v>
      </c>
      <c r="AN383" s="71">
        <v>0</v>
      </c>
      <c r="AO383" s="71">
        <v>0</v>
      </c>
      <c r="AP383" s="71">
        <v>1365390667.9455206</v>
      </c>
      <c r="AQ383" s="72"/>
      <c r="AR383" s="71">
        <v>4546</v>
      </c>
      <c r="AS383" s="71">
        <v>744</v>
      </c>
      <c r="AT383" s="71">
        <v>0</v>
      </c>
      <c r="AU383" s="71">
        <v>0</v>
      </c>
      <c r="AV383" s="71">
        <v>0</v>
      </c>
      <c r="AW383" s="71">
        <v>3</v>
      </c>
      <c r="AX383" s="71"/>
      <c r="AY383" s="72"/>
      <c r="AZ383" s="71">
        <v>21205.860999999921</v>
      </c>
      <c r="BA383" s="71">
        <v>45583.205000000024</v>
      </c>
      <c r="BB383" s="71">
        <v>0</v>
      </c>
      <c r="BC383" s="71">
        <v>0</v>
      </c>
      <c r="BD383" s="71">
        <v>0</v>
      </c>
      <c r="BE383" s="71">
        <v>9469</v>
      </c>
      <c r="BF383" s="71"/>
      <c r="BG383" s="72"/>
      <c r="BH383" s="71">
        <v>0</v>
      </c>
      <c r="BI383" s="71">
        <v>0</v>
      </c>
      <c r="BJ383" s="71">
        <v>60.097000000000001</v>
      </c>
      <c r="BK383" s="71">
        <v>51.761000000000003</v>
      </c>
      <c r="BL383" s="71">
        <v>86.426999999999992</v>
      </c>
      <c r="BM383" s="71">
        <v>0</v>
      </c>
      <c r="BN383" s="72"/>
      <c r="BO383" s="71">
        <v>0</v>
      </c>
      <c r="BP383" s="71">
        <v>0</v>
      </c>
      <c r="BQ383" s="71">
        <v>8</v>
      </c>
      <c r="BR383" s="71">
        <v>1</v>
      </c>
      <c r="BS383" s="71">
        <v>10</v>
      </c>
      <c r="BT383" s="71">
        <v>0</v>
      </c>
      <c r="BU383"/>
      <c r="BV383" s="70">
        <v>155.72800000000001</v>
      </c>
      <c r="BW383" s="70">
        <v>0</v>
      </c>
      <c r="BX383" s="70">
        <v>42.557000000000002</v>
      </c>
      <c r="BY383" s="70">
        <v>0</v>
      </c>
      <c r="BZ383" s="70">
        <v>0</v>
      </c>
      <c r="CA383" s="70">
        <v>0</v>
      </c>
      <c r="CB383" s="70">
        <v>0</v>
      </c>
      <c r="CC383" s="70">
        <v>0</v>
      </c>
      <c r="CD383" s="70">
        <v>0</v>
      </c>
    </row>
    <row r="384" spans="1:82">
      <c r="A384" s="70" t="s">
        <v>2151</v>
      </c>
      <c r="B384" s="70">
        <v>221</v>
      </c>
      <c r="C384" s="70">
        <v>19</v>
      </c>
      <c r="D384" s="70">
        <v>13</v>
      </c>
      <c r="E384" s="70">
        <v>2022</v>
      </c>
      <c r="F384" s="70" t="s">
        <v>161</v>
      </c>
      <c r="G384" s="70" t="s">
        <v>2132</v>
      </c>
      <c r="H384" s="70" t="s">
        <v>2133</v>
      </c>
      <c r="I384" s="148"/>
      <c r="J384" s="71">
        <v>163.49648374985028</v>
      </c>
      <c r="K384" s="71">
        <v>19.425853332388524</v>
      </c>
      <c r="L384" s="71">
        <v>28.894865827236039</v>
      </c>
      <c r="M384" s="71">
        <v>424.27358079530279</v>
      </c>
      <c r="N384" s="71">
        <v>411.83774191574514</v>
      </c>
      <c r="O384" s="71">
        <v>179.38697140573811</v>
      </c>
      <c r="P384" s="71">
        <v>133.20888877398752</v>
      </c>
      <c r="Q384" s="71">
        <v>11.646986251129073</v>
      </c>
      <c r="R384" s="71">
        <v>19.169460033385064</v>
      </c>
      <c r="S384" s="71">
        <v>28.762325090120001</v>
      </c>
      <c r="T384" s="72"/>
      <c r="U384" s="71">
        <v>16237284</v>
      </c>
      <c r="V384" s="71">
        <v>8022</v>
      </c>
      <c r="W384" s="71">
        <v>815</v>
      </c>
      <c r="X384" s="71">
        <v>92105</v>
      </c>
      <c r="Y384" s="71">
        <v>91570</v>
      </c>
      <c r="Z384" s="71">
        <v>125401</v>
      </c>
      <c r="AA384" s="71">
        <v>29105</v>
      </c>
      <c r="AB384" s="71">
        <v>197843</v>
      </c>
      <c r="AC384" s="71">
        <v>3338023</v>
      </c>
      <c r="AD384" s="71">
        <v>28.762325090120001</v>
      </c>
      <c r="AE384" s="72"/>
      <c r="AF384" s="71">
        <v>213410232.34911174</v>
      </c>
      <c r="AG384" s="71">
        <v>13105359.183653178</v>
      </c>
      <c r="AH384" s="71">
        <v>3619044.8291214793</v>
      </c>
      <c r="AI384" s="71">
        <v>559655140.74775541</v>
      </c>
      <c r="AJ384" s="71">
        <v>650028759.62227976</v>
      </c>
      <c r="AK384" s="71">
        <v>0</v>
      </c>
      <c r="AL384" s="71">
        <v>0</v>
      </c>
      <c r="AM384" s="71">
        <v>25546931.307386965</v>
      </c>
      <c r="AN384" s="71">
        <v>0</v>
      </c>
      <c r="AO384" s="71">
        <v>0</v>
      </c>
      <c r="AP384" s="71">
        <v>1465365468.0393085</v>
      </c>
      <c r="AQ384" s="72"/>
      <c r="AR384" s="71">
        <v>4813</v>
      </c>
      <c r="AS384" s="71">
        <v>745</v>
      </c>
      <c r="AT384" s="71">
        <v>0</v>
      </c>
      <c r="AU384" s="71">
        <v>0</v>
      </c>
      <c r="AV384" s="71">
        <v>0</v>
      </c>
      <c r="AW384" s="71">
        <v>3</v>
      </c>
      <c r="AX384" s="71"/>
      <c r="AY384" s="72"/>
      <c r="AZ384" s="71">
        <v>22921.8109999999</v>
      </c>
      <c r="BA384" s="71">
        <v>45670.005000000026</v>
      </c>
      <c r="BB384" s="71">
        <v>0</v>
      </c>
      <c r="BC384" s="71">
        <v>0</v>
      </c>
      <c r="BD384" s="71">
        <v>0</v>
      </c>
      <c r="BE384" s="71">
        <v>9469</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2152</v>
      </c>
      <c r="B385" s="70">
        <v>221</v>
      </c>
      <c r="C385" s="70">
        <v>20</v>
      </c>
      <c r="D385" s="70">
        <v>13</v>
      </c>
      <c r="E385" s="70">
        <v>2023</v>
      </c>
      <c r="F385" s="70" t="s">
        <v>1539</v>
      </c>
      <c r="G385" s="70" t="s">
        <v>2132</v>
      </c>
      <c r="H385" s="70" t="s">
        <v>2133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5149</v>
      </c>
      <c r="AS385" s="71">
        <v>746</v>
      </c>
      <c r="AT385" s="71">
        <v>0</v>
      </c>
      <c r="AU385" s="71">
        <v>0</v>
      </c>
      <c r="AV385" s="71">
        <v>0</v>
      </c>
      <c r="AW385" s="71">
        <v>3</v>
      </c>
      <c r="AX385" s="71"/>
      <c r="AY385" s="72"/>
      <c r="AZ385" s="71">
        <v>24661.054999999862</v>
      </c>
      <c r="BA385" s="71">
        <v>46138.505000000026</v>
      </c>
      <c r="BB385" s="71">
        <v>0</v>
      </c>
      <c r="BC385" s="71">
        <v>0</v>
      </c>
      <c r="BD385" s="71">
        <v>0</v>
      </c>
      <c r="BE385" s="71">
        <v>9469</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2153</v>
      </c>
      <c r="B386" s="70">
        <v>221</v>
      </c>
      <c r="C386" s="70">
        <v>21</v>
      </c>
      <c r="D386" s="70">
        <v>13</v>
      </c>
      <c r="E386" s="70">
        <v>2024</v>
      </c>
      <c r="F386" s="70" t="s">
        <v>1554</v>
      </c>
      <c r="G386" s="1064" t="s">
        <v>2132</v>
      </c>
      <c r="H386" s="70" t="s">
        <v>2133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2154</v>
      </c>
      <c r="B387" s="70">
        <v>239</v>
      </c>
      <c r="C387" s="70">
        <v>1</v>
      </c>
      <c r="D387" s="70">
        <v>15</v>
      </c>
      <c r="E387" s="70">
        <v>1990</v>
      </c>
      <c r="F387" s="70" t="s">
        <v>787</v>
      </c>
      <c r="G387" s="1064" t="s">
        <v>2155</v>
      </c>
      <c r="H387" s="70" t="s">
        <v>2156</v>
      </c>
      <c r="I387" s="148"/>
      <c r="J387" s="71">
        <v>2674.5985498049531</v>
      </c>
      <c r="K387" s="71">
        <v>24.372594567603159</v>
      </c>
      <c r="L387" s="71">
        <v>25.239446498127769</v>
      </c>
      <c r="M387" s="71">
        <v>139.43048801328561</v>
      </c>
      <c r="N387" s="71">
        <v>182.75325340826379</v>
      </c>
      <c r="O387" s="71">
        <v>158.11852906084931</v>
      </c>
      <c r="P387" s="71">
        <v>170.3958390777079</v>
      </c>
      <c r="Q387" s="71">
        <v>10.722990897631201</v>
      </c>
      <c r="R387" s="71">
        <v>2.5780967649613871</v>
      </c>
      <c r="S387" s="71">
        <v>11.465996610403041</v>
      </c>
      <c r="T387" s="72"/>
      <c r="U387" s="71">
        <v>160872634</v>
      </c>
      <c r="V387" s="71">
        <v>6529</v>
      </c>
      <c r="W387" s="71">
        <v>247</v>
      </c>
      <c r="X387" s="71">
        <v>42608</v>
      </c>
      <c r="Y387" s="71">
        <v>53744</v>
      </c>
      <c r="Z387" s="71">
        <v>65036</v>
      </c>
      <c r="AA387" s="71">
        <v>41374</v>
      </c>
      <c r="AB387" s="71">
        <v>174105</v>
      </c>
      <c r="AC387" s="71">
        <v>446531</v>
      </c>
      <c r="AD387" s="71">
        <v>11.465996610403041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2157</v>
      </c>
      <c r="B388" s="70">
        <v>240</v>
      </c>
      <c r="C388" s="70">
        <v>2</v>
      </c>
      <c r="D388" s="70">
        <v>15</v>
      </c>
      <c r="E388" s="70">
        <v>2005</v>
      </c>
      <c r="F388" s="70" t="s">
        <v>789</v>
      </c>
      <c r="G388" s="70" t="s">
        <v>2155</v>
      </c>
      <c r="H388" s="70" t="s">
        <v>2156</v>
      </c>
      <c r="I388" s="148"/>
      <c r="J388" s="71">
        <v>2191.086645962921</v>
      </c>
      <c r="K388" s="71">
        <v>13.91723994972522</v>
      </c>
      <c r="L388" s="71">
        <v>31.526289003585951</v>
      </c>
      <c r="M388" s="71">
        <v>256.67929270511002</v>
      </c>
      <c r="N388" s="71">
        <v>291.87825329851978</v>
      </c>
      <c r="O388" s="71">
        <v>246.81171877418791</v>
      </c>
      <c r="P388" s="71">
        <v>154.19390914685329</v>
      </c>
      <c r="Q388" s="71">
        <v>11.2396733859041</v>
      </c>
      <c r="R388" s="71">
        <v>0.74054471944681222</v>
      </c>
      <c r="S388" s="71">
        <v>12.309730888000001</v>
      </c>
      <c r="T388" s="72"/>
      <c r="U388" s="71">
        <v>166049279</v>
      </c>
      <c r="V388" s="71">
        <v>4792</v>
      </c>
      <c r="W388" s="71">
        <v>349</v>
      </c>
      <c r="X388" s="71">
        <v>43487</v>
      </c>
      <c r="Y388" s="71">
        <v>70363</v>
      </c>
      <c r="Z388" s="71">
        <v>117474</v>
      </c>
      <c r="AA388" s="71">
        <v>30663</v>
      </c>
      <c r="AB388" s="71">
        <v>190780</v>
      </c>
      <c r="AC388" s="71">
        <v>130950</v>
      </c>
      <c r="AD388" s="71">
        <v>12.309730888000001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2158</v>
      </c>
      <c r="B389" s="70">
        <v>241</v>
      </c>
      <c r="C389" s="70">
        <v>3</v>
      </c>
      <c r="D389" s="70">
        <v>15</v>
      </c>
      <c r="E389" s="70">
        <v>2006</v>
      </c>
      <c r="F389" s="70" t="s">
        <v>790</v>
      </c>
      <c r="G389" s="70" t="s">
        <v>2155</v>
      </c>
      <c r="H389" s="70" t="s">
        <v>2156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2159</v>
      </c>
      <c r="B390" s="70">
        <v>242</v>
      </c>
      <c r="C390" s="70">
        <v>4</v>
      </c>
      <c r="D390" s="70">
        <v>15</v>
      </c>
      <c r="E390" s="70">
        <v>2007</v>
      </c>
      <c r="F390" s="70" t="s">
        <v>791</v>
      </c>
      <c r="G390" s="70" t="s">
        <v>2155</v>
      </c>
      <c r="H390" s="70" t="s">
        <v>2156</v>
      </c>
      <c r="I390" s="148"/>
      <c r="J390" s="71">
        <v>2271.1770839643991</v>
      </c>
      <c r="K390" s="71">
        <v>12.863096758325639</v>
      </c>
      <c r="L390" s="71">
        <v>25.39744991498285</v>
      </c>
      <c r="M390" s="71">
        <v>241.76381830415761</v>
      </c>
      <c r="N390" s="71">
        <v>301.92277455809682</v>
      </c>
      <c r="O390" s="71">
        <v>244.18376980796009</v>
      </c>
      <c r="P390" s="71">
        <v>148.28258795484049</v>
      </c>
      <c r="Q390" s="71">
        <v>12.0370858005579</v>
      </c>
      <c r="R390" s="71">
        <v>0.69778955239479712</v>
      </c>
      <c r="S390" s="71">
        <v>9.5201806026599982</v>
      </c>
      <c r="T390" s="72"/>
      <c r="U390" s="71">
        <v>203086742</v>
      </c>
      <c r="V390" s="71">
        <v>4804</v>
      </c>
      <c r="W390" s="71">
        <v>328</v>
      </c>
      <c r="X390" s="71">
        <v>50455</v>
      </c>
      <c r="Y390" s="71">
        <v>73509</v>
      </c>
      <c r="Z390" s="71">
        <v>120820</v>
      </c>
      <c r="AA390" s="71">
        <v>29038</v>
      </c>
      <c r="AB390" s="71">
        <v>193511</v>
      </c>
      <c r="AC390" s="71">
        <v>126930</v>
      </c>
      <c r="AD390" s="71">
        <v>9.5201806026599982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2160</v>
      </c>
      <c r="B391" s="70">
        <v>243</v>
      </c>
      <c r="C391" s="70">
        <v>5</v>
      </c>
      <c r="D391" s="70">
        <v>15</v>
      </c>
      <c r="E391" s="70">
        <v>2008</v>
      </c>
      <c r="F391" s="70" t="s">
        <v>792</v>
      </c>
      <c r="G391" s="70" t="s">
        <v>2155</v>
      </c>
      <c r="H391" s="70" t="s">
        <v>2156</v>
      </c>
      <c r="I391" s="148"/>
      <c r="J391" s="71">
        <v>1952.2826283108491</v>
      </c>
      <c r="K391" s="71">
        <v>9.700116444055114</v>
      </c>
      <c r="L391" s="71">
        <v>21.719630364612321</v>
      </c>
      <c r="M391" s="71">
        <v>255.22402100765609</v>
      </c>
      <c r="N391" s="71">
        <v>266.17402996287183</v>
      </c>
      <c r="O391" s="71">
        <v>238.39537509930389</v>
      </c>
      <c r="P391" s="71">
        <v>144.76245005686221</v>
      </c>
      <c r="Q391" s="71">
        <v>11.9035633968706</v>
      </c>
      <c r="R391" s="71">
        <v>0.60260609471124593</v>
      </c>
      <c r="S391" s="71">
        <v>11.805669932160001</v>
      </c>
      <c r="T391" s="72"/>
      <c r="U391" s="71">
        <v>185805476</v>
      </c>
      <c r="V391" s="71">
        <v>4804</v>
      </c>
      <c r="W391" s="71">
        <v>328</v>
      </c>
      <c r="X391" s="71">
        <v>50455</v>
      </c>
      <c r="Y391" s="71">
        <v>74675</v>
      </c>
      <c r="Z391" s="71">
        <v>122096</v>
      </c>
      <c r="AA391" s="71">
        <v>28381</v>
      </c>
      <c r="AB391" s="71">
        <v>194512</v>
      </c>
      <c r="AC391" s="71">
        <v>113824</v>
      </c>
      <c r="AD391" s="71">
        <v>11.805669932160001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2161</v>
      </c>
      <c r="B392" s="70">
        <v>244</v>
      </c>
      <c r="C392" s="70">
        <v>6</v>
      </c>
      <c r="D392" s="70">
        <v>15</v>
      </c>
      <c r="E392" s="70">
        <v>2009</v>
      </c>
      <c r="F392" s="70" t="s">
        <v>176</v>
      </c>
      <c r="G392" s="70" t="s">
        <v>2155</v>
      </c>
      <c r="H392" s="70" t="s">
        <v>2156</v>
      </c>
      <c r="I392" s="148"/>
      <c r="J392" s="71">
        <v>1850.308757030228</v>
      </c>
      <c r="K392" s="71">
        <v>10.40125443947721</v>
      </c>
      <c r="L392" s="71">
        <v>29.037168394959942</v>
      </c>
      <c r="M392" s="71">
        <v>283.31979587814891</v>
      </c>
      <c r="N392" s="71">
        <v>277.11351487257349</v>
      </c>
      <c r="O392" s="71">
        <v>242.55801333680921</v>
      </c>
      <c r="P392" s="71">
        <v>139.0820133964626</v>
      </c>
      <c r="Q392" s="71">
        <v>11.327934594344899</v>
      </c>
      <c r="R392" s="71">
        <v>0.44255373431342149</v>
      </c>
      <c r="S392" s="71">
        <v>11.242410986159999</v>
      </c>
      <c r="T392" s="72"/>
      <c r="U392" s="71">
        <v>150332405</v>
      </c>
      <c r="V392" s="71">
        <v>4996</v>
      </c>
      <c r="W392" s="71">
        <v>546</v>
      </c>
      <c r="X392" s="71">
        <v>58682</v>
      </c>
      <c r="Y392" s="71">
        <v>75269</v>
      </c>
      <c r="Z392" s="71">
        <v>122619</v>
      </c>
      <c r="AA392" s="71">
        <v>27993</v>
      </c>
      <c r="AB392" s="71">
        <v>194313</v>
      </c>
      <c r="AC392" s="71">
        <v>81551</v>
      </c>
      <c r="AD392" s="71">
        <v>11.242410986159999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299.21699999999998</v>
      </c>
      <c r="BK392" s="71">
        <v>0</v>
      </c>
      <c r="BL392" s="71">
        <v>26.933000000000003</v>
      </c>
      <c r="BM392" s="71">
        <v>0</v>
      </c>
      <c r="BN392" s="72"/>
      <c r="BO392" s="71">
        <v>0</v>
      </c>
      <c r="BP392" s="71">
        <v>0</v>
      </c>
      <c r="BQ392" s="71">
        <v>16</v>
      </c>
      <c r="BR392" s="71">
        <v>0</v>
      </c>
      <c r="BS392" s="71">
        <v>5</v>
      </c>
      <c r="BT392" s="71">
        <v>0</v>
      </c>
      <c r="BU392"/>
      <c r="BV392" s="70">
        <v>326.14999999999998</v>
      </c>
      <c r="BW392" s="70">
        <v>0</v>
      </c>
      <c r="BX392" s="70">
        <v>0</v>
      </c>
      <c r="BY392" s="70">
        <v>0</v>
      </c>
      <c r="BZ392" s="70">
        <v>0</v>
      </c>
      <c r="CA392" s="70">
        <v>0</v>
      </c>
      <c r="CB392" s="70">
        <v>0</v>
      </c>
      <c r="CC392" s="70">
        <v>0</v>
      </c>
      <c r="CD392" s="70">
        <v>0</v>
      </c>
    </row>
    <row r="393" spans="1:82">
      <c r="A393" s="70" t="s">
        <v>2162</v>
      </c>
      <c r="B393" s="70">
        <v>245</v>
      </c>
      <c r="C393" s="70">
        <v>7</v>
      </c>
      <c r="D393" s="70">
        <v>15</v>
      </c>
      <c r="E393" s="70">
        <v>2010</v>
      </c>
      <c r="F393" s="70" t="s">
        <v>177</v>
      </c>
      <c r="G393" s="70" t="s">
        <v>2155</v>
      </c>
      <c r="H393" s="70" t="s">
        <v>2156</v>
      </c>
      <c r="I393" s="148"/>
      <c r="J393" s="71">
        <v>1657.8800583088041</v>
      </c>
      <c r="K393" s="71">
        <v>10.87497433099875</v>
      </c>
      <c r="L393" s="71">
        <v>26.954614726672691</v>
      </c>
      <c r="M393" s="71">
        <v>292.45500511425797</v>
      </c>
      <c r="N393" s="71">
        <v>317.38279075639838</v>
      </c>
      <c r="O393" s="71">
        <v>243.97807974218409</v>
      </c>
      <c r="P393" s="71">
        <v>141.5691735796965</v>
      </c>
      <c r="Q393" s="71">
        <v>11.8154747869375</v>
      </c>
      <c r="R393" s="71">
        <v>0.71642917847214971</v>
      </c>
      <c r="S393" s="71">
        <v>11.438427147840001</v>
      </c>
      <c r="T393" s="72"/>
      <c r="U393" s="71">
        <v>135135784</v>
      </c>
      <c r="V393" s="71">
        <v>4996</v>
      </c>
      <c r="W393" s="71">
        <v>546</v>
      </c>
      <c r="X393" s="71">
        <v>58682</v>
      </c>
      <c r="Y393" s="71">
        <v>75888</v>
      </c>
      <c r="Z393" s="71">
        <v>123910</v>
      </c>
      <c r="AA393" s="71">
        <v>27782</v>
      </c>
      <c r="AB393" s="71">
        <v>194209</v>
      </c>
      <c r="AC393" s="71">
        <v>125109</v>
      </c>
      <c r="AD393" s="71">
        <v>11.438427147840001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476.185</v>
      </c>
      <c r="BK393" s="71">
        <v>0</v>
      </c>
      <c r="BL393" s="71">
        <v>27.677</v>
      </c>
      <c r="BM393" s="71">
        <v>0</v>
      </c>
      <c r="BN393" s="72"/>
      <c r="BO393" s="71">
        <v>0</v>
      </c>
      <c r="BP393" s="71">
        <v>0</v>
      </c>
      <c r="BQ393" s="71">
        <v>18</v>
      </c>
      <c r="BR393" s="71">
        <v>0</v>
      </c>
      <c r="BS393" s="71">
        <v>5</v>
      </c>
      <c r="BT393" s="71">
        <v>0</v>
      </c>
      <c r="BU393"/>
      <c r="BV393" s="70">
        <v>503.86200000000002</v>
      </c>
      <c r="BW393" s="70">
        <v>0</v>
      </c>
      <c r="BX393" s="70">
        <v>0</v>
      </c>
      <c r="BY393" s="70">
        <v>0</v>
      </c>
      <c r="BZ393" s="70">
        <v>0</v>
      </c>
      <c r="CA393" s="70">
        <v>0</v>
      </c>
      <c r="CB393" s="70">
        <v>0</v>
      </c>
      <c r="CC393" s="70">
        <v>0</v>
      </c>
      <c r="CD393" s="70">
        <v>0</v>
      </c>
    </row>
    <row r="394" spans="1:82">
      <c r="A394" s="70" t="s">
        <v>2163</v>
      </c>
      <c r="B394" s="70">
        <v>246</v>
      </c>
      <c r="C394" s="70">
        <v>8</v>
      </c>
      <c r="D394" s="70">
        <v>15</v>
      </c>
      <c r="E394" s="70">
        <v>2011</v>
      </c>
      <c r="F394" s="70" t="s">
        <v>178</v>
      </c>
      <c r="G394" s="70" t="s">
        <v>2155</v>
      </c>
      <c r="H394" s="70" t="s">
        <v>2156</v>
      </c>
      <c r="I394" s="148"/>
      <c r="J394" s="71">
        <v>1829.5852427557959</v>
      </c>
      <c r="K394" s="71">
        <v>15.01231748986933</v>
      </c>
      <c r="L394" s="71">
        <v>26.808373764146118</v>
      </c>
      <c r="M394" s="71">
        <v>340.60636748739768</v>
      </c>
      <c r="N394" s="71">
        <v>331.37799661937743</v>
      </c>
      <c r="O394" s="71">
        <v>242.24955328056262</v>
      </c>
      <c r="P394" s="71">
        <v>136.65166044020489</v>
      </c>
      <c r="Q394" s="71">
        <v>13.6392589597474</v>
      </c>
      <c r="R394" s="71">
        <v>0.40464666960686801</v>
      </c>
      <c r="S394" s="71">
        <v>16.173400544</v>
      </c>
      <c r="T394" s="72"/>
      <c r="U394" s="71">
        <v>138308827</v>
      </c>
      <c r="V394" s="71">
        <v>4996</v>
      </c>
      <c r="W394" s="71">
        <v>546</v>
      </c>
      <c r="X394" s="71">
        <v>58682</v>
      </c>
      <c r="Y394" s="71">
        <v>76844</v>
      </c>
      <c r="Z394" s="71">
        <v>125705</v>
      </c>
      <c r="AA394" s="71">
        <v>27615</v>
      </c>
      <c r="AB394" s="71">
        <v>194355</v>
      </c>
      <c r="AC394" s="71">
        <v>70546</v>
      </c>
      <c r="AD394" s="71">
        <v>16.173400544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465.142</v>
      </c>
      <c r="BK394" s="71">
        <v>0</v>
      </c>
      <c r="BL394" s="71">
        <v>24.661999999999999</v>
      </c>
      <c r="BM394" s="71">
        <v>0</v>
      </c>
      <c r="BN394" s="72"/>
      <c r="BO394" s="71">
        <v>0</v>
      </c>
      <c r="BP394" s="71">
        <v>0</v>
      </c>
      <c r="BQ394" s="71">
        <v>18</v>
      </c>
      <c r="BR394" s="71">
        <v>0</v>
      </c>
      <c r="BS394" s="71">
        <v>5</v>
      </c>
      <c r="BT394" s="71">
        <v>0</v>
      </c>
      <c r="BU394"/>
      <c r="BV394" s="70">
        <v>489.80399999999997</v>
      </c>
      <c r="BW394" s="70">
        <v>0</v>
      </c>
      <c r="BX394" s="70">
        <v>0</v>
      </c>
      <c r="BY394" s="70">
        <v>0</v>
      </c>
      <c r="BZ394" s="70">
        <v>0</v>
      </c>
      <c r="CA394" s="70">
        <v>0</v>
      </c>
      <c r="CB394" s="70">
        <v>0</v>
      </c>
      <c r="CC394" s="70">
        <v>0</v>
      </c>
      <c r="CD394" s="70">
        <v>0</v>
      </c>
    </row>
    <row r="395" spans="1:82">
      <c r="A395" s="70" t="s">
        <v>2164</v>
      </c>
      <c r="B395" s="70">
        <v>247</v>
      </c>
      <c r="C395" s="70">
        <v>9</v>
      </c>
      <c r="D395" s="70">
        <v>15</v>
      </c>
      <c r="E395" s="70">
        <v>2012</v>
      </c>
      <c r="F395" s="70" t="s">
        <v>179</v>
      </c>
      <c r="G395" s="70" t="s">
        <v>2155</v>
      </c>
      <c r="H395" s="70" t="s">
        <v>2156</v>
      </c>
      <c r="I395" s="148"/>
      <c r="J395" s="71">
        <v>1921.742135449668</v>
      </c>
      <c r="K395" s="71">
        <v>14.01794384999244</v>
      </c>
      <c r="L395" s="71">
        <v>27.20331898425685</v>
      </c>
      <c r="M395" s="71">
        <v>321.64075249126529</v>
      </c>
      <c r="N395" s="71">
        <v>328.91322990902518</v>
      </c>
      <c r="O395" s="71">
        <v>244.11555657859299</v>
      </c>
      <c r="P395" s="71">
        <v>136.41888841111006</v>
      </c>
      <c r="Q395" s="71">
        <v>15.3724018126363</v>
      </c>
      <c r="R395" s="71">
        <v>0.46558143495425908</v>
      </c>
      <c r="S395" s="71">
        <v>14.888930080150001</v>
      </c>
      <c r="T395" s="72"/>
      <c r="U395" s="71">
        <v>152790070</v>
      </c>
      <c r="V395" s="71">
        <v>4996</v>
      </c>
      <c r="W395" s="71">
        <v>546</v>
      </c>
      <c r="X395" s="71">
        <v>58682</v>
      </c>
      <c r="Y395" s="71">
        <v>81235</v>
      </c>
      <c r="Z395" s="71">
        <v>127678</v>
      </c>
      <c r="AA395" s="71">
        <v>27412</v>
      </c>
      <c r="AB395" s="71">
        <v>201616</v>
      </c>
      <c r="AC395" s="71">
        <v>79067</v>
      </c>
      <c r="AD395" s="71">
        <v>14.888930080150001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520.42899999999997</v>
      </c>
      <c r="BK395" s="71">
        <v>0</v>
      </c>
      <c r="BL395" s="71">
        <v>25.560000000000002</v>
      </c>
      <c r="BM395" s="71">
        <v>0</v>
      </c>
      <c r="BN395" s="72"/>
      <c r="BO395" s="71">
        <v>0</v>
      </c>
      <c r="BP395" s="71">
        <v>0</v>
      </c>
      <c r="BQ395" s="71">
        <v>18</v>
      </c>
      <c r="BR395" s="71">
        <v>0</v>
      </c>
      <c r="BS395" s="71">
        <v>5</v>
      </c>
      <c r="BT395" s="71">
        <v>0</v>
      </c>
      <c r="BU395"/>
      <c r="BV395" s="70">
        <v>545.98900000000003</v>
      </c>
      <c r="BW395" s="70">
        <v>0</v>
      </c>
      <c r="BX395" s="70">
        <v>0</v>
      </c>
      <c r="BY395" s="70">
        <v>0</v>
      </c>
      <c r="BZ395" s="70">
        <v>0</v>
      </c>
      <c r="CA395" s="70">
        <v>0</v>
      </c>
      <c r="CB395" s="70">
        <v>0</v>
      </c>
      <c r="CC395" s="70">
        <v>0</v>
      </c>
      <c r="CD395" s="70">
        <v>0</v>
      </c>
    </row>
    <row r="396" spans="1:82">
      <c r="A396" s="70" t="s">
        <v>2165</v>
      </c>
      <c r="B396" s="70">
        <v>248</v>
      </c>
      <c r="C396" s="70">
        <v>10</v>
      </c>
      <c r="D396" s="70">
        <v>15</v>
      </c>
      <c r="E396" s="70">
        <v>2013</v>
      </c>
      <c r="F396" s="70" t="s">
        <v>180</v>
      </c>
      <c r="G396" s="70" t="s">
        <v>2155</v>
      </c>
      <c r="H396" s="70" t="s">
        <v>2156</v>
      </c>
      <c r="I396" s="148"/>
      <c r="J396" s="71">
        <v>1828.7093824495851</v>
      </c>
      <c r="K396" s="71">
        <v>12.26619316723043</v>
      </c>
      <c r="L396" s="71">
        <v>25.805184761953381</v>
      </c>
      <c r="M396" s="71">
        <v>323.86378976673751</v>
      </c>
      <c r="N396" s="71">
        <v>339.19670878522311</v>
      </c>
      <c r="O396" s="71">
        <v>237.82941854263987</v>
      </c>
      <c r="P396" s="71">
        <v>137.42246143610046</v>
      </c>
      <c r="Q396" s="71">
        <v>15.584535743695699</v>
      </c>
      <c r="R396" s="71">
        <v>0.45474559349923738</v>
      </c>
      <c r="S396" s="71">
        <v>14.80432399072</v>
      </c>
      <c r="T396" s="72"/>
      <c r="U396" s="71">
        <v>145905218</v>
      </c>
      <c r="V396" s="71">
        <v>4996</v>
      </c>
      <c r="W396" s="71">
        <v>546</v>
      </c>
      <c r="X396" s="71">
        <v>58682</v>
      </c>
      <c r="Y396" s="71">
        <v>81817</v>
      </c>
      <c r="Z396" s="71">
        <v>129944</v>
      </c>
      <c r="AA396" s="71">
        <v>27510</v>
      </c>
      <c r="AB396" s="71">
        <v>201468</v>
      </c>
      <c r="AC396" s="71">
        <v>75384</v>
      </c>
      <c r="AD396" s="71">
        <v>14.80432399072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508.08199999999999</v>
      </c>
      <c r="BK396" s="71">
        <v>0</v>
      </c>
      <c r="BL396" s="71">
        <v>29.681999999999999</v>
      </c>
      <c r="BM396" s="71">
        <v>0</v>
      </c>
      <c r="BN396" s="72"/>
      <c r="BO396" s="71">
        <v>0</v>
      </c>
      <c r="BP396" s="71">
        <v>0</v>
      </c>
      <c r="BQ396" s="71">
        <v>17</v>
      </c>
      <c r="BR396" s="71">
        <v>0</v>
      </c>
      <c r="BS396" s="71">
        <v>6</v>
      </c>
      <c r="BT396" s="71">
        <v>0</v>
      </c>
      <c r="BU396"/>
      <c r="BV396" s="70">
        <v>537.76400000000001</v>
      </c>
      <c r="BW396" s="70">
        <v>0</v>
      </c>
      <c r="BX396" s="70">
        <v>0</v>
      </c>
      <c r="BY396" s="70">
        <v>0</v>
      </c>
      <c r="BZ396" s="70">
        <v>0</v>
      </c>
      <c r="CA396" s="70">
        <v>0</v>
      </c>
      <c r="CB396" s="70">
        <v>0</v>
      </c>
      <c r="CC396" s="70">
        <v>0</v>
      </c>
      <c r="CD396" s="70">
        <v>0</v>
      </c>
    </row>
    <row r="397" spans="1:82">
      <c r="A397" s="70" t="s">
        <v>2166</v>
      </c>
      <c r="B397" s="70">
        <v>249</v>
      </c>
      <c r="C397" s="70">
        <v>11</v>
      </c>
      <c r="D397" s="70">
        <v>15</v>
      </c>
      <c r="E397" s="70">
        <v>2014</v>
      </c>
      <c r="F397" s="70" t="s">
        <v>181</v>
      </c>
      <c r="G397" s="70" t="s">
        <v>2155</v>
      </c>
      <c r="H397" s="70" t="s">
        <v>2156</v>
      </c>
      <c r="I397" s="148"/>
      <c r="J397" s="71">
        <v>1537.3563575211749</v>
      </c>
      <c r="K397" s="71">
        <v>12.037268383277519</v>
      </c>
      <c r="L397" s="71">
        <v>26.584621866638379</v>
      </c>
      <c r="M397" s="71">
        <v>329.42456509100782</v>
      </c>
      <c r="N397" s="71">
        <v>305.77623295351242</v>
      </c>
      <c r="O397" s="71">
        <v>227.84087352781668</v>
      </c>
      <c r="P397" s="71">
        <v>138.01625050483656</v>
      </c>
      <c r="Q397" s="71">
        <v>14.920297639761801</v>
      </c>
      <c r="R397" s="71">
        <v>0.55146018035881184</v>
      </c>
      <c r="S397" s="71">
        <v>18.6429350965</v>
      </c>
      <c r="T397" s="72"/>
      <c r="U397" s="71">
        <v>128347893</v>
      </c>
      <c r="V397" s="71">
        <v>4141</v>
      </c>
      <c r="W397" s="71">
        <v>582</v>
      </c>
      <c r="X397" s="71">
        <v>58477</v>
      </c>
      <c r="Y397" s="71">
        <v>82440</v>
      </c>
      <c r="Z397" s="71">
        <v>131112</v>
      </c>
      <c r="AA397" s="71">
        <v>27486</v>
      </c>
      <c r="AB397" s="71">
        <v>201035</v>
      </c>
      <c r="AC397" s="71">
        <v>91704</v>
      </c>
      <c r="AD397" s="71">
        <v>18.6429350965</v>
      </c>
      <c r="AE397" s="72"/>
      <c r="AF397" s="71"/>
      <c r="AG397" s="71"/>
      <c r="AH397" s="71"/>
      <c r="AI397" s="71"/>
      <c r="AJ397" s="71"/>
      <c r="AK397" s="71"/>
      <c r="AL397" s="71"/>
      <c r="AM397" s="71"/>
      <c r="AN397" s="71"/>
      <c r="AO397" s="71"/>
      <c r="AP397" s="71"/>
      <c r="AQ397" s="72"/>
      <c r="AR397" s="71">
        <v>4373</v>
      </c>
      <c r="AS397" s="71">
        <v>964</v>
      </c>
      <c r="AT397" s="71">
        <v>0</v>
      </c>
      <c r="AU397" s="71">
        <v>0</v>
      </c>
      <c r="AV397" s="71">
        <v>0</v>
      </c>
      <c r="AW397" s="71">
        <v>1</v>
      </c>
      <c r="AX397" s="71"/>
      <c r="AY397" s="72"/>
      <c r="AZ397" s="71">
        <v>18339.599999999999</v>
      </c>
      <c r="BA397" s="71">
        <v>44077.9</v>
      </c>
      <c r="BB397" s="71">
        <v>0</v>
      </c>
      <c r="BC397" s="71">
        <v>0</v>
      </c>
      <c r="BD397" s="71">
        <v>0</v>
      </c>
      <c r="BE397" s="71">
        <v>2280</v>
      </c>
      <c r="BF397" s="71"/>
      <c r="BG397" s="72"/>
      <c r="BH397" s="71">
        <v>0</v>
      </c>
      <c r="BI397" s="71">
        <v>0</v>
      </c>
      <c r="BJ397" s="71">
        <v>479.31</v>
      </c>
      <c r="BK397" s="71">
        <v>0</v>
      </c>
      <c r="BL397" s="71">
        <v>42.783999999999999</v>
      </c>
      <c r="BM397" s="71">
        <v>0</v>
      </c>
      <c r="BN397" s="72"/>
      <c r="BO397" s="71">
        <v>0</v>
      </c>
      <c r="BP397" s="71">
        <v>0</v>
      </c>
      <c r="BQ397" s="71">
        <v>18</v>
      </c>
      <c r="BR397" s="71">
        <v>0</v>
      </c>
      <c r="BS397" s="71">
        <v>7</v>
      </c>
      <c r="BT397" s="71">
        <v>0</v>
      </c>
      <c r="BU397"/>
      <c r="BV397" s="70">
        <v>507.28300000000002</v>
      </c>
      <c r="BW397" s="70">
        <v>14.811</v>
      </c>
      <c r="BX397" s="70">
        <v>0</v>
      </c>
      <c r="BY397" s="70">
        <v>0</v>
      </c>
      <c r="BZ397" s="70">
        <v>0</v>
      </c>
      <c r="CA397" s="70">
        <v>0</v>
      </c>
      <c r="CB397" s="70">
        <v>0</v>
      </c>
      <c r="CC397" s="70">
        <v>0</v>
      </c>
      <c r="CD397" s="70">
        <v>0</v>
      </c>
    </row>
    <row r="398" spans="1:82">
      <c r="A398" s="70" t="s">
        <v>2167</v>
      </c>
      <c r="B398" s="70">
        <v>250</v>
      </c>
      <c r="C398" s="70">
        <v>12</v>
      </c>
      <c r="D398" s="70">
        <v>15</v>
      </c>
      <c r="E398" s="70">
        <v>2015</v>
      </c>
      <c r="F398" s="70" t="s">
        <v>182</v>
      </c>
      <c r="G398" s="70" t="s">
        <v>2155</v>
      </c>
      <c r="H398" s="70" t="s">
        <v>2156</v>
      </c>
      <c r="I398" s="148"/>
      <c r="J398" s="71">
        <v>1306.2809663456289</v>
      </c>
      <c r="K398" s="71">
        <v>11.38996596068151</v>
      </c>
      <c r="L398" s="71">
        <v>49.219559381135802</v>
      </c>
      <c r="M398" s="71">
        <v>269.26522241329178</v>
      </c>
      <c r="N398" s="71">
        <v>288.43253517298871</v>
      </c>
      <c r="O398" s="71">
        <v>227.60883789567137</v>
      </c>
      <c r="P398" s="71">
        <v>137.96448192941406</v>
      </c>
      <c r="Q398" s="71">
        <v>14.5708452266037</v>
      </c>
      <c r="R398" s="71">
        <v>0.44348193173553585</v>
      </c>
      <c r="S398" s="71">
        <v>16.646417403299999</v>
      </c>
      <c r="T398" s="72"/>
      <c r="U398" s="71">
        <v>113666571</v>
      </c>
      <c r="V398" s="71">
        <v>4141</v>
      </c>
      <c r="W398" s="71">
        <v>582</v>
      </c>
      <c r="X398" s="71">
        <v>58477</v>
      </c>
      <c r="Y398" s="71">
        <v>82998</v>
      </c>
      <c r="Z398" s="71">
        <v>132239</v>
      </c>
      <c r="AA398" s="71">
        <v>27454</v>
      </c>
      <c r="AB398" s="71">
        <v>200551</v>
      </c>
      <c r="AC398" s="71">
        <v>75806</v>
      </c>
      <c r="AD398" s="71">
        <v>16.646417403299999</v>
      </c>
      <c r="AE398" s="72"/>
      <c r="AF398" s="71">
        <v>890165164.75745368</v>
      </c>
      <c r="AG398" s="71">
        <v>8486442.6450329423</v>
      </c>
      <c r="AH398" s="71">
        <v>7928796.1347962152</v>
      </c>
      <c r="AI398" s="71">
        <v>386491737.74699169</v>
      </c>
      <c r="AJ398" s="71">
        <v>426100185.80717671</v>
      </c>
      <c r="AK398" s="71">
        <v>0</v>
      </c>
      <c r="AL398" s="71">
        <v>0</v>
      </c>
      <c r="AM398" s="71">
        <v>27484673.27019614</v>
      </c>
      <c r="AN398" s="71">
        <v>0</v>
      </c>
      <c r="AO398" s="71">
        <v>0</v>
      </c>
      <c r="AP398" s="71">
        <v>1746657000.3616474</v>
      </c>
      <c r="AQ398" s="72"/>
      <c r="AR398" s="71">
        <v>4879</v>
      </c>
      <c r="AS398" s="71">
        <v>1408</v>
      </c>
      <c r="AT398" s="71">
        <v>0</v>
      </c>
      <c r="AU398" s="71">
        <v>0</v>
      </c>
      <c r="AV398" s="71">
        <v>0</v>
      </c>
      <c r="AW398" s="71">
        <v>1</v>
      </c>
      <c r="AX398" s="71"/>
      <c r="AY398" s="72"/>
      <c r="AZ398" s="71">
        <v>20765.3</v>
      </c>
      <c r="BA398" s="71">
        <v>70748.800000000003</v>
      </c>
      <c r="BB398" s="71">
        <v>0</v>
      </c>
      <c r="BC398" s="71">
        <v>0</v>
      </c>
      <c r="BD398" s="71">
        <v>0</v>
      </c>
      <c r="BE398" s="71">
        <v>2280</v>
      </c>
      <c r="BF398" s="71"/>
      <c r="BG398" s="72"/>
      <c r="BH398" s="71">
        <v>0</v>
      </c>
      <c r="BI398" s="71">
        <v>0</v>
      </c>
      <c r="BJ398" s="71">
        <v>388.91699999999997</v>
      </c>
      <c r="BK398" s="71">
        <v>0</v>
      </c>
      <c r="BL398" s="71">
        <v>39.567</v>
      </c>
      <c r="BM398" s="71">
        <v>0</v>
      </c>
      <c r="BN398" s="72"/>
      <c r="BO398" s="71">
        <v>0</v>
      </c>
      <c r="BP398" s="71">
        <v>0</v>
      </c>
      <c r="BQ398" s="71">
        <v>15</v>
      </c>
      <c r="BR398" s="71">
        <v>0</v>
      </c>
      <c r="BS398" s="71">
        <v>7</v>
      </c>
      <c r="BT398" s="71">
        <v>0</v>
      </c>
      <c r="BU398"/>
      <c r="BV398" s="70">
        <v>416.16800000000001</v>
      </c>
      <c r="BW398" s="70">
        <v>0</v>
      </c>
      <c r="BX398" s="70">
        <v>12.316000000000001</v>
      </c>
      <c r="BY398" s="70">
        <v>0</v>
      </c>
      <c r="BZ398" s="70">
        <v>0</v>
      </c>
      <c r="CA398" s="70">
        <v>0</v>
      </c>
      <c r="CB398" s="70">
        <v>0</v>
      </c>
      <c r="CC398" s="70">
        <v>0</v>
      </c>
      <c r="CD398" s="70">
        <v>0</v>
      </c>
    </row>
    <row r="399" spans="1:82">
      <c r="A399" s="70" t="s">
        <v>2168</v>
      </c>
      <c r="B399" s="70">
        <v>251</v>
      </c>
      <c r="C399" s="70">
        <v>13</v>
      </c>
      <c r="D399" s="70">
        <v>15</v>
      </c>
      <c r="E399" s="70">
        <v>2016</v>
      </c>
      <c r="F399" s="70" t="s">
        <v>155</v>
      </c>
      <c r="G399" s="70" t="s">
        <v>2155</v>
      </c>
      <c r="H399" s="70" t="s">
        <v>2156</v>
      </c>
      <c r="I399" s="148"/>
      <c r="J399" s="71">
        <v>1705.3013321132976</v>
      </c>
      <c r="K399" s="71">
        <v>10.661152896997596</v>
      </c>
      <c r="L399" s="71">
        <v>28.884605356021314</v>
      </c>
      <c r="M399" s="71">
        <v>260.88656826825701</v>
      </c>
      <c r="N399" s="71">
        <v>295.46128070517869</v>
      </c>
      <c r="O399" s="71">
        <v>227.19807797850214</v>
      </c>
      <c r="P399" s="71">
        <v>135.28139481005257</v>
      </c>
      <c r="Q399" s="71">
        <v>14.162427904465382</v>
      </c>
      <c r="R399" s="71">
        <v>0.41076642079020181</v>
      </c>
      <c r="S399" s="71">
        <v>16.961312725100001</v>
      </c>
      <c r="T399" s="72"/>
      <c r="U399" s="71">
        <v>136058277</v>
      </c>
      <c r="V399" s="71">
        <v>4141</v>
      </c>
      <c r="W399" s="71">
        <v>582</v>
      </c>
      <c r="X399" s="71">
        <v>58477</v>
      </c>
      <c r="Y399" s="71">
        <v>83712</v>
      </c>
      <c r="Z399" s="71">
        <v>133623</v>
      </c>
      <c r="AA399" s="71">
        <v>27843</v>
      </c>
      <c r="AB399" s="71">
        <v>200510</v>
      </c>
      <c r="AC399" s="71">
        <v>70154.861299899276</v>
      </c>
      <c r="AD399" s="71">
        <v>16.961312725100001</v>
      </c>
      <c r="AE399" s="72"/>
      <c r="AF399" s="71">
        <v>1186664510.882967</v>
      </c>
      <c r="AG399" s="71">
        <v>7810647.8638959862</v>
      </c>
      <c r="AH399" s="71">
        <v>3748545.811507347</v>
      </c>
      <c r="AI399" s="71">
        <v>397497834.76482058</v>
      </c>
      <c r="AJ399" s="71">
        <v>436300258.97522861</v>
      </c>
      <c r="AK399" s="71">
        <v>0</v>
      </c>
      <c r="AL399" s="71">
        <v>0</v>
      </c>
      <c r="AM399" s="71">
        <v>27500402.921226751</v>
      </c>
      <c r="AN399" s="71">
        <v>0</v>
      </c>
      <c r="AO399" s="71">
        <v>0</v>
      </c>
      <c r="AP399" s="71">
        <v>2059522201.2196462</v>
      </c>
      <c r="AQ399" s="72"/>
      <c r="AR399" s="71">
        <v>5240</v>
      </c>
      <c r="AS399" s="71">
        <v>1704</v>
      </c>
      <c r="AT399" s="71">
        <v>0</v>
      </c>
      <c r="AU399" s="71">
        <v>1</v>
      </c>
      <c r="AV399" s="71">
        <v>0</v>
      </c>
      <c r="AW399" s="71">
        <v>1</v>
      </c>
      <c r="AX399" s="71"/>
      <c r="AY399" s="72"/>
      <c r="AZ399" s="71">
        <v>22516.1</v>
      </c>
      <c r="BA399" s="71">
        <v>98779.3</v>
      </c>
      <c r="BB399" s="71">
        <v>0</v>
      </c>
      <c r="BC399" s="71">
        <v>1.1000000000000001</v>
      </c>
      <c r="BD399" s="71">
        <v>0</v>
      </c>
      <c r="BE399" s="71">
        <v>2280</v>
      </c>
      <c r="BF399" s="71"/>
      <c r="BG399" s="72"/>
      <c r="BH399" s="71">
        <v>0</v>
      </c>
      <c r="BI399" s="71">
        <v>0</v>
      </c>
      <c r="BJ399" s="71">
        <v>429.68799999999999</v>
      </c>
      <c r="BK399" s="71">
        <v>0</v>
      </c>
      <c r="BL399" s="71">
        <v>41.303999999999995</v>
      </c>
      <c r="BM399" s="71">
        <v>0</v>
      </c>
      <c r="BN399" s="72"/>
      <c r="BO399" s="71">
        <v>0</v>
      </c>
      <c r="BP399" s="71">
        <v>0</v>
      </c>
      <c r="BQ399" s="71">
        <v>18</v>
      </c>
      <c r="BR399" s="71">
        <v>0</v>
      </c>
      <c r="BS399" s="71">
        <v>7</v>
      </c>
      <c r="BT399" s="71">
        <v>0</v>
      </c>
      <c r="BU399"/>
      <c r="BV399" s="70">
        <v>456.238</v>
      </c>
      <c r="BW399" s="70">
        <v>0</v>
      </c>
      <c r="BX399" s="70">
        <v>14.754</v>
      </c>
      <c r="BY399" s="70">
        <v>0</v>
      </c>
      <c r="BZ399" s="70">
        <v>0</v>
      </c>
      <c r="CA399" s="70">
        <v>0</v>
      </c>
      <c r="CB399" s="70">
        <v>0</v>
      </c>
      <c r="CC399" s="70">
        <v>0</v>
      </c>
      <c r="CD399" s="70">
        <v>0</v>
      </c>
    </row>
    <row r="400" spans="1:82">
      <c r="A400" s="70" t="s">
        <v>2169</v>
      </c>
      <c r="B400" s="70">
        <v>252</v>
      </c>
      <c r="C400" s="70">
        <v>14</v>
      </c>
      <c r="D400" s="70">
        <v>15</v>
      </c>
      <c r="E400" s="70">
        <v>2017</v>
      </c>
      <c r="F400" s="70" t="s">
        <v>156</v>
      </c>
      <c r="G400" s="70" t="s">
        <v>2155</v>
      </c>
      <c r="H400" s="70" t="s">
        <v>2156</v>
      </c>
      <c r="I400" s="148"/>
      <c r="J400" s="71">
        <v>1294.2913055445454</v>
      </c>
      <c r="K400" s="71">
        <v>10.763259914227467</v>
      </c>
      <c r="L400" s="71">
        <v>28.225753012639391</v>
      </c>
      <c r="M400" s="71">
        <v>246.47953149555181</v>
      </c>
      <c r="N400" s="71">
        <v>291.51346131937044</v>
      </c>
      <c r="O400" s="71">
        <v>226.46955289331112</v>
      </c>
      <c r="P400" s="71">
        <v>135.18725058033527</v>
      </c>
      <c r="Q400" s="71">
        <v>13.7406677437365</v>
      </c>
      <c r="R400" s="71">
        <v>0.45356791038526467</v>
      </c>
      <c r="S400" s="71">
        <v>16.61660079492</v>
      </c>
      <c r="T400" s="72"/>
      <c r="U400" s="71">
        <v>110352743</v>
      </c>
      <c r="V400" s="71">
        <v>4141</v>
      </c>
      <c r="W400" s="71">
        <v>582</v>
      </c>
      <c r="X400" s="71">
        <v>58477</v>
      </c>
      <c r="Y400" s="71">
        <v>85204</v>
      </c>
      <c r="Z400" s="71">
        <v>135404</v>
      </c>
      <c r="AA400" s="71">
        <v>28001</v>
      </c>
      <c r="AB400" s="71">
        <v>201173</v>
      </c>
      <c r="AC400" s="71">
        <v>79001.999999999971</v>
      </c>
      <c r="AD400" s="71">
        <v>16.61660079492</v>
      </c>
      <c r="AE400" s="72"/>
      <c r="AF400" s="71">
        <v>982472962.23207676</v>
      </c>
      <c r="AG400" s="71">
        <v>8227462.8487220556</v>
      </c>
      <c r="AH400" s="71">
        <v>4588795.8983984301</v>
      </c>
      <c r="AI400" s="71">
        <v>390801387.23683518</v>
      </c>
      <c r="AJ400" s="71">
        <v>418413203.55046421</v>
      </c>
      <c r="AK400" s="71">
        <v>0</v>
      </c>
      <c r="AL400" s="71">
        <v>0</v>
      </c>
      <c r="AM400" s="71">
        <v>27634507.787877589</v>
      </c>
      <c r="AN400" s="71">
        <v>0</v>
      </c>
      <c r="AO400" s="71">
        <v>0</v>
      </c>
      <c r="AP400" s="71">
        <v>1832138319.5543742</v>
      </c>
      <c r="AQ400" s="72"/>
      <c r="AR400" s="71">
        <v>5599</v>
      </c>
      <c r="AS400" s="71">
        <v>1940</v>
      </c>
      <c r="AT400" s="71">
        <v>0</v>
      </c>
      <c r="AU400" s="71">
        <v>1</v>
      </c>
      <c r="AV400" s="71">
        <v>0</v>
      </c>
      <c r="AW400" s="71">
        <v>1</v>
      </c>
      <c r="AX400" s="71"/>
      <c r="AY400" s="72"/>
      <c r="AZ400" s="71">
        <v>24283</v>
      </c>
      <c r="BA400" s="71">
        <v>114807.1</v>
      </c>
      <c r="BB400" s="71">
        <v>0</v>
      </c>
      <c r="BC400" s="71">
        <v>1.1000000000000001</v>
      </c>
      <c r="BD400" s="71">
        <v>0</v>
      </c>
      <c r="BE400" s="71">
        <v>2280</v>
      </c>
      <c r="BF400" s="71"/>
      <c r="BG400" s="72"/>
      <c r="BH400" s="71">
        <v>0</v>
      </c>
      <c r="BI400" s="71">
        <v>0</v>
      </c>
      <c r="BJ400" s="71">
        <v>424.72500000000002</v>
      </c>
      <c r="BK400" s="71">
        <v>0</v>
      </c>
      <c r="BL400" s="71">
        <v>37.825000000000003</v>
      </c>
      <c r="BM400" s="71">
        <v>0</v>
      </c>
      <c r="BN400" s="72"/>
      <c r="BO400" s="71">
        <v>0</v>
      </c>
      <c r="BP400" s="71">
        <v>0</v>
      </c>
      <c r="BQ400" s="71">
        <v>18</v>
      </c>
      <c r="BR400" s="71">
        <v>0</v>
      </c>
      <c r="BS400" s="71">
        <v>7</v>
      </c>
      <c r="BT400" s="71">
        <v>0</v>
      </c>
      <c r="BU400"/>
      <c r="BV400" s="70">
        <v>450.34199999999998</v>
      </c>
      <c r="BW400" s="70">
        <v>0</v>
      </c>
      <c r="BX400" s="70">
        <v>12.208</v>
      </c>
      <c r="BY400" s="70">
        <v>0</v>
      </c>
      <c r="BZ400" s="70">
        <v>0</v>
      </c>
      <c r="CA400" s="70">
        <v>0</v>
      </c>
      <c r="CB400" s="70">
        <v>0</v>
      </c>
      <c r="CC400" s="70">
        <v>0</v>
      </c>
      <c r="CD400" s="70">
        <v>0</v>
      </c>
    </row>
    <row r="401" spans="1:82">
      <c r="A401" s="70" t="s">
        <v>2170</v>
      </c>
      <c r="B401" s="70">
        <v>253</v>
      </c>
      <c r="C401" s="70">
        <v>15</v>
      </c>
      <c r="D401" s="70">
        <v>15</v>
      </c>
      <c r="E401" s="70">
        <v>2018</v>
      </c>
      <c r="F401" s="70" t="s">
        <v>183</v>
      </c>
      <c r="G401" s="70" t="s">
        <v>2155</v>
      </c>
      <c r="H401" s="70" t="s">
        <v>2156</v>
      </c>
      <c r="I401" s="148"/>
      <c r="J401" s="71">
        <v>1440.073218844534</v>
      </c>
      <c r="K401" s="71">
        <v>9.9693868675617576</v>
      </c>
      <c r="L401" s="71">
        <v>25.955301496507946</v>
      </c>
      <c r="M401" s="71">
        <v>255.09007109597911</v>
      </c>
      <c r="N401" s="71">
        <v>264.71784446669545</v>
      </c>
      <c r="O401" s="71">
        <v>224.14628659231738</v>
      </c>
      <c r="P401" s="71">
        <v>135.64836119408832</v>
      </c>
      <c r="Q401" s="71">
        <v>12.700758439391301</v>
      </c>
      <c r="R401" s="71">
        <v>0.41521909252740308</v>
      </c>
      <c r="S401" s="71">
        <v>17.305578683199997</v>
      </c>
      <c r="T401" s="72"/>
      <c r="U401" s="71">
        <v>127985477</v>
      </c>
      <c r="V401" s="71">
        <v>4141</v>
      </c>
      <c r="W401" s="71">
        <v>582</v>
      </c>
      <c r="X401" s="71">
        <v>58477</v>
      </c>
      <c r="Y401" s="71">
        <v>85789</v>
      </c>
      <c r="Z401" s="71">
        <v>136581</v>
      </c>
      <c r="AA401" s="71">
        <v>28379</v>
      </c>
      <c r="AB401" s="71">
        <v>200388</v>
      </c>
      <c r="AC401" s="71">
        <v>72039.000000000015</v>
      </c>
      <c r="AD401" s="71">
        <v>17.3055786832</v>
      </c>
      <c r="AE401" s="72"/>
      <c r="AF401" s="71">
        <v>1158647958.9649191</v>
      </c>
      <c r="AG401" s="71">
        <v>7457593.7512657735</v>
      </c>
      <c r="AH401" s="71">
        <v>4246930.2399606388</v>
      </c>
      <c r="AI401" s="71">
        <v>397732353.40804642</v>
      </c>
      <c r="AJ401" s="71">
        <v>392296518.58780652</v>
      </c>
      <c r="AK401" s="71">
        <v>0</v>
      </c>
      <c r="AL401" s="71">
        <v>0</v>
      </c>
      <c r="AM401" s="71">
        <v>27583630.773285892</v>
      </c>
      <c r="AN401" s="71">
        <v>0</v>
      </c>
      <c r="AO401" s="71">
        <v>0</v>
      </c>
      <c r="AP401" s="71">
        <v>1987964985.7252843</v>
      </c>
      <c r="AQ401" s="72"/>
      <c r="AR401" s="71">
        <v>6005</v>
      </c>
      <c r="AS401" s="71">
        <v>2193</v>
      </c>
      <c r="AT401" s="71">
        <v>0</v>
      </c>
      <c r="AU401" s="71">
        <v>1</v>
      </c>
      <c r="AV401" s="71">
        <v>0</v>
      </c>
      <c r="AW401" s="71">
        <v>1</v>
      </c>
      <c r="AX401" s="71"/>
      <c r="AY401" s="72"/>
      <c r="AZ401" s="71">
        <v>26261.199999999993</v>
      </c>
      <c r="BA401" s="71">
        <v>131472</v>
      </c>
      <c r="BB401" s="71">
        <v>0</v>
      </c>
      <c r="BC401" s="71">
        <v>1</v>
      </c>
      <c r="BD401" s="71">
        <v>0</v>
      </c>
      <c r="BE401" s="71">
        <v>2280</v>
      </c>
      <c r="BF401" s="71"/>
      <c r="BG401" s="72"/>
      <c r="BH401" s="71">
        <v>0</v>
      </c>
      <c r="BI401" s="71">
        <v>0</v>
      </c>
      <c r="BJ401" s="71">
        <v>428.25599999999997</v>
      </c>
      <c r="BK401" s="71">
        <v>0</v>
      </c>
      <c r="BL401" s="71">
        <v>38.430999999999997</v>
      </c>
      <c r="BM401" s="71">
        <v>0</v>
      </c>
      <c r="BN401" s="72"/>
      <c r="BO401" s="71">
        <v>0</v>
      </c>
      <c r="BP401" s="71">
        <v>0</v>
      </c>
      <c r="BQ401" s="71">
        <v>18</v>
      </c>
      <c r="BR401" s="71">
        <v>0</v>
      </c>
      <c r="BS401" s="71">
        <v>7</v>
      </c>
      <c r="BT401" s="71">
        <v>0</v>
      </c>
      <c r="BU401"/>
      <c r="BV401" s="70">
        <v>453.92099999999999</v>
      </c>
      <c r="BW401" s="70">
        <v>0</v>
      </c>
      <c r="BX401" s="70">
        <v>12.766</v>
      </c>
      <c r="BY401" s="70">
        <v>0</v>
      </c>
      <c r="BZ401" s="70">
        <v>0</v>
      </c>
      <c r="CA401" s="70">
        <v>0</v>
      </c>
      <c r="CB401" s="70">
        <v>0</v>
      </c>
      <c r="CC401" s="70">
        <v>0</v>
      </c>
      <c r="CD401" s="70">
        <v>0</v>
      </c>
    </row>
    <row r="402" spans="1:82">
      <c r="A402" s="70" t="s">
        <v>2171</v>
      </c>
      <c r="B402" s="70">
        <v>254</v>
      </c>
      <c r="C402" s="70">
        <v>16</v>
      </c>
      <c r="D402" s="70">
        <v>15</v>
      </c>
      <c r="E402" s="70">
        <v>2019</v>
      </c>
      <c r="F402" s="70" t="s">
        <v>158</v>
      </c>
      <c r="G402" s="70" t="s">
        <v>2155</v>
      </c>
      <c r="H402" s="70" t="s">
        <v>2156</v>
      </c>
      <c r="I402" s="148"/>
      <c r="J402" s="71">
        <v>1535.6124332356721</v>
      </c>
      <c r="K402" s="71">
        <v>9.2948842114492116</v>
      </c>
      <c r="L402" s="71">
        <v>26.139799156382942</v>
      </c>
      <c r="M402" s="71">
        <v>227.44251759345377</v>
      </c>
      <c r="N402" s="71">
        <v>248.7950291025964</v>
      </c>
      <c r="O402" s="71">
        <v>219.8055429047825</v>
      </c>
      <c r="P402" s="71">
        <v>136.53650975382854</v>
      </c>
      <c r="Q402" s="71">
        <v>12.334885523327699</v>
      </c>
      <c r="R402" s="71">
        <v>0.39768508115733125</v>
      </c>
      <c r="S402" s="71">
        <v>18.735456534559997</v>
      </c>
      <c r="T402" s="72"/>
      <c r="U402" s="71">
        <v>134304381</v>
      </c>
      <c r="V402" s="71">
        <v>4141</v>
      </c>
      <c r="W402" s="71">
        <v>582</v>
      </c>
      <c r="X402" s="71">
        <v>58477</v>
      </c>
      <c r="Y402" s="71">
        <v>86854</v>
      </c>
      <c r="Z402" s="71">
        <v>137613</v>
      </c>
      <c r="AA402" s="71">
        <v>28351</v>
      </c>
      <c r="AB402" s="71">
        <v>199884</v>
      </c>
      <c r="AC402" s="71">
        <v>70127</v>
      </c>
      <c r="AD402" s="71">
        <v>18.735456534560001</v>
      </c>
      <c r="AE402" s="72"/>
      <c r="AF402" s="71">
        <v>1289395088.829392</v>
      </c>
      <c r="AG402" s="71">
        <v>7325455.3133226139</v>
      </c>
      <c r="AH402" s="71">
        <v>4671020.7938586352</v>
      </c>
      <c r="AI402" s="71">
        <v>381623588.00516808</v>
      </c>
      <c r="AJ402" s="71">
        <v>387545855.54847282</v>
      </c>
      <c r="AK402" s="71">
        <v>0</v>
      </c>
      <c r="AL402" s="71">
        <v>0</v>
      </c>
      <c r="AM402" s="71">
        <v>27222696.074053627</v>
      </c>
      <c r="AN402" s="71">
        <v>0</v>
      </c>
      <c r="AO402" s="71">
        <v>0</v>
      </c>
      <c r="AP402" s="71">
        <v>2097783704.5642679</v>
      </c>
      <c r="AQ402" s="72"/>
      <c r="AR402" s="71">
        <v>6438</v>
      </c>
      <c r="AS402" s="71">
        <v>2444</v>
      </c>
      <c r="AT402" s="71">
        <v>0</v>
      </c>
      <c r="AU402" s="71">
        <v>1</v>
      </c>
      <c r="AV402" s="71">
        <v>0</v>
      </c>
      <c r="AW402" s="71">
        <v>1</v>
      </c>
      <c r="AX402" s="71"/>
      <c r="AY402" s="72"/>
      <c r="AZ402" s="71">
        <v>28399.499999999989</v>
      </c>
      <c r="BA402" s="71">
        <v>150123.1</v>
      </c>
      <c r="BB402" s="71">
        <v>0</v>
      </c>
      <c r="BC402" s="71">
        <v>1.1000000000000001</v>
      </c>
      <c r="BD402" s="71">
        <v>0</v>
      </c>
      <c r="BE402" s="71">
        <v>2280</v>
      </c>
      <c r="BF402" s="71"/>
      <c r="BG402" s="72"/>
      <c r="BH402" s="71">
        <v>0</v>
      </c>
      <c r="BI402" s="71">
        <v>0</v>
      </c>
      <c r="BJ402" s="71">
        <v>426.15499999999997</v>
      </c>
      <c r="BK402" s="71">
        <v>0</v>
      </c>
      <c r="BL402" s="71">
        <v>34.725999999999999</v>
      </c>
      <c r="BM402" s="71">
        <v>0</v>
      </c>
      <c r="BN402" s="72"/>
      <c r="BO402" s="71">
        <v>0</v>
      </c>
      <c r="BP402" s="71">
        <v>0</v>
      </c>
      <c r="BQ402" s="71">
        <v>19</v>
      </c>
      <c r="BR402" s="71">
        <v>0</v>
      </c>
      <c r="BS402" s="71">
        <v>6</v>
      </c>
      <c r="BT402" s="71">
        <v>0</v>
      </c>
      <c r="BU402"/>
      <c r="BV402" s="70">
        <v>447.529</v>
      </c>
      <c r="BW402" s="70">
        <v>0</v>
      </c>
      <c r="BX402" s="70">
        <v>13.352</v>
      </c>
      <c r="BY402" s="70">
        <v>0</v>
      </c>
      <c r="BZ402" s="70">
        <v>0</v>
      </c>
      <c r="CA402" s="70">
        <v>0</v>
      </c>
      <c r="CB402" s="70">
        <v>0</v>
      </c>
      <c r="CC402" s="70">
        <v>0</v>
      </c>
      <c r="CD402" s="70">
        <v>0</v>
      </c>
    </row>
    <row r="403" spans="1:82">
      <c r="A403" s="70" t="s">
        <v>2172</v>
      </c>
      <c r="B403" s="70">
        <v>255</v>
      </c>
      <c r="C403" s="70">
        <v>17</v>
      </c>
      <c r="D403" s="70">
        <v>15</v>
      </c>
      <c r="E403" s="70">
        <v>2020</v>
      </c>
      <c r="F403" s="70" t="s">
        <v>159</v>
      </c>
      <c r="G403" s="70" t="s">
        <v>2155</v>
      </c>
      <c r="H403" s="70" t="s">
        <v>2156</v>
      </c>
      <c r="I403" s="148"/>
      <c r="J403" s="71">
        <v>1416.670176278634</v>
      </c>
      <c r="K403" s="71">
        <v>9.4888869860548475</v>
      </c>
      <c r="L403" s="71">
        <v>27.957912921059183</v>
      </c>
      <c r="M403" s="71">
        <v>211.69125847339771</v>
      </c>
      <c r="N403" s="71">
        <v>248.90472073652586</v>
      </c>
      <c r="O403" s="71">
        <v>193.92839023889513</v>
      </c>
      <c r="P403" s="71">
        <v>130.02041554618626</v>
      </c>
      <c r="Q403" s="71">
        <v>11.7385493822143</v>
      </c>
      <c r="R403" s="71">
        <v>0.41067352540196322</v>
      </c>
      <c r="S403" s="71">
        <v>17.590573111760001</v>
      </c>
      <c r="T403" s="72"/>
      <c r="U403" s="71">
        <v>126254490</v>
      </c>
      <c r="V403" s="71">
        <v>4023</v>
      </c>
      <c r="W403" s="71">
        <v>663</v>
      </c>
      <c r="X403" s="71">
        <v>60380</v>
      </c>
      <c r="Y403" s="71">
        <v>87462</v>
      </c>
      <c r="Z403" s="71">
        <v>138576</v>
      </c>
      <c r="AA403" s="71">
        <v>28696</v>
      </c>
      <c r="AB403" s="71">
        <v>199091</v>
      </c>
      <c r="AC403" s="71">
        <v>72800</v>
      </c>
      <c r="AD403" s="71">
        <v>17.590573111760001</v>
      </c>
      <c r="AE403" s="72"/>
      <c r="AF403" s="71">
        <v>1233332760.6738851</v>
      </c>
      <c r="AG403" s="71">
        <v>7289803.8325933162</v>
      </c>
      <c r="AH403" s="71">
        <v>5210473.9444346158</v>
      </c>
      <c r="AI403" s="71">
        <v>380643498.65683979</v>
      </c>
      <c r="AJ403" s="71">
        <v>445458321.02143019</v>
      </c>
      <c r="AK403" s="71"/>
      <c r="AL403" s="71"/>
      <c r="AM403" s="71">
        <v>25983587.447144683</v>
      </c>
      <c r="AN403" s="71"/>
      <c r="AO403" s="71"/>
      <c r="AP403" s="71">
        <v>2097918445.5763278</v>
      </c>
      <c r="AQ403" s="72"/>
      <c r="AR403" s="71">
        <v>6827</v>
      </c>
      <c r="AS403" s="71">
        <v>2609</v>
      </c>
      <c r="AT403" s="71">
        <v>0</v>
      </c>
      <c r="AU403" s="71">
        <v>1</v>
      </c>
      <c r="AV403" s="71">
        <v>0</v>
      </c>
      <c r="AW403" s="71">
        <v>1</v>
      </c>
      <c r="AX403" s="71"/>
      <c r="AY403" s="72"/>
      <c r="AZ403" s="71">
        <v>30645.400000000031</v>
      </c>
      <c r="BA403" s="71">
        <v>165873.4000000002</v>
      </c>
      <c r="BB403" s="71">
        <v>0</v>
      </c>
      <c r="BC403" s="71">
        <v>1.1000000000000001</v>
      </c>
      <c r="BD403" s="71">
        <v>0</v>
      </c>
      <c r="BE403" s="71">
        <v>2280</v>
      </c>
      <c r="BF403" s="71"/>
      <c r="BG403" s="72"/>
      <c r="BH403" s="71">
        <v>0</v>
      </c>
      <c r="BI403" s="71">
        <v>0</v>
      </c>
      <c r="BJ403" s="71">
        <v>406.79399999999998</v>
      </c>
      <c r="BK403" s="71">
        <v>0</v>
      </c>
      <c r="BL403" s="71">
        <v>30.552</v>
      </c>
      <c r="BM403" s="71">
        <v>0</v>
      </c>
      <c r="BN403" s="72"/>
      <c r="BO403" s="71">
        <v>0</v>
      </c>
      <c r="BP403" s="71">
        <v>0</v>
      </c>
      <c r="BQ403" s="71">
        <v>19</v>
      </c>
      <c r="BR403" s="71">
        <v>0</v>
      </c>
      <c r="BS403" s="71">
        <v>6</v>
      </c>
      <c r="BT403" s="71">
        <v>0</v>
      </c>
      <c r="BU403"/>
      <c r="BV403" s="70">
        <v>424.35</v>
      </c>
      <c r="BW403" s="70">
        <v>0</v>
      </c>
      <c r="BX403" s="70">
        <v>12.996</v>
      </c>
      <c r="BY403" s="70">
        <v>0</v>
      </c>
      <c r="BZ403" s="70">
        <v>0</v>
      </c>
      <c r="CA403" s="70">
        <v>0</v>
      </c>
      <c r="CB403" s="70">
        <v>0</v>
      </c>
      <c r="CC403" s="70">
        <v>0</v>
      </c>
      <c r="CD403" s="70">
        <v>0</v>
      </c>
    </row>
    <row r="404" spans="1:82">
      <c r="A404" s="70" t="s">
        <v>2173</v>
      </c>
      <c r="B404" s="70">
        <v>255</v>
      </c>
      <c r="C404" s="70">
        <v>18</v>
      </c>
      <c r="D404" s="70">
        <v>15</v>
      </c>
      <c r="E404" s="70">
        <v>2021</v>
      </c>
      <c r="F404" s="70" t="s">
        <v>160</v>
      </c>
      <c r="G404" s="70" t="s">
        <v>2155</v>
      </c>
      <c r="H404" s="70" t="s">
        <v>2156</v>
      </c>
      <c r="I404" s="148"/>
      <c r="J404" s="71">
        <v>1552.0367624208127</v>
      </c>
      <c r="K404" s="71">
        <v>10.400091940652448</v>
      </c>
      <c r="L404" s="71">
        <v>26.743538582018303</v>
      </c>
      <c r="M404" s="71">
        <v>242.92591486735662</v>
      </c>
      <c r="N404" s="71">
        <v>258.44270541098922</v>
      </c>
      <c r="O404" s="71">
        <v>188.40066792253447</v>
      </c>
      <c r="P404" s="71">
        <v>134.05934227186788</v>
      </c>
      <c r="Q404" s="71">
        <v>11.5321543562823</v>
      </c>
      <c r="R404" s="71">
        <v>0.27863762978822521</v>
      </c>
      <c r="S404" s="71">
        <v>16.442991498480001</v>
      </c>
      <c r="T404" s="72"/>
      <c r="U404" s="71">
        <v>136470307</v>
      </c>
      <c r="V404" s="71">
        <v>4023</v>
      </c>
      <c r="W404" s="71">
        <v>663</v>
      </c>
      <c r="X404" s="71">
        <v>60380</v>
      </c>
      <c r="Y404" s="71">
        <v>87528</v>
      </c>
      <c r="Z404" s="71">
        <v>138618</v>
      </c>
      <c r="AA404" s="71">
        <v>28851</v>
      </c>
      <c r="AB404" s="71">
        <v>197512</v>
      </c>
      <c r="AC404" s="71">
        <v>47917.999999999993</v>
      </c>
      <c r="AD404" s="71">
        <v>16.442991498480001</v>
      </c>
      <c r="AE404" s="72"/>
      <c r="AF404" s="71">
        <v>1354850349.403789</v>
      </c>
      <c r="AG404" s="71">
        <v>7725468.7590735247</v>
      </c>
      <c r="AH404" s="71">
        <v>4760333.1341058128</v>
      </c>
      <c r="AI404" s="71">
        <v>407374382.20709783</v>
      </c>
      <c r="AJ404" s="71">
        <v>429955712.32405591</v>
      </c>
      <c r="AK404" s="71">
        <v>0</v>
      </c>
      <c r="AL404" s="71">
        <v>0</v>
      </c>
      <c r="AM404" s="71">
        <v>25926193.008694772</v>
      </c>
      <c r="AN404" s="71">
        <v>0</v>
      </c>
      <c r="AO404" s="71">
        <v>0</v>
      </c>
      <c r="AP404" s="71">
        <v>2230592438.8368168</v>
      </c>
      <c r="AQ404" s="72"/>
      <c r="AR404" s="71">
        <v>7273</v>
      </c>
      <c r="AS404" s="71">
        <v>2734</v>
      </c>
      <c r="AT404" s="71">
        <v>0</v>
      </c>
      <c r="AU404" s="71">
        <v>1</v>
      </c>
      <c r="AV404" s="71">
        <v>0</v>
      </c>
      <c r="AW404" s="71">
        <v>1</v>
      </c>
      <c r="AX404" s="71"/>
      <c r="AY404" s="72"/>
      <c r="AZ404" s="71">
        <v>33480.90000000022</v>
      </c>
      <c r="BA404" s="71">
        <v>196498.5000000002</v>
      </c>
      <c r="BB404" s="71">
        <v>0</v>
      </c>
      <c r="BC404" s="71">
        <v>1.1000000000000001</v>
      </c>
      <c r="BD404" s="71">
        <v>0</v>
      </c>
      <c r="BE404" s="71">
        <v>2280</v>
      </c>
      <c r="BF404" s="71"/>
      <c r="BG404" s="72"/>
      <c r="BH404" s="71">
        <v>0</v>
      </c>
      <c r="BI404" s="71">
        <v>0</v>
      </c>
      <c r="BJ404" s="71">
        <v>398.399</v>
      </c>
      <c r="BK404" s="71">
        <v>0</v>
      </c>
      <c r="BL404" s="71">
        <v>28.728999999999999</v>
      </c>
      <c r="BM404" s="71">
        <v>0</v>
      </c>
      <c r="BN404" s="72"/>
      <c r="BO404" s="71">
        <v>0</v>
      </c>
      <c r="BP404" s="71">
        <v>0</v>
      </c>
      <c r="BQ404" s="71">
        <v>19</v>
      </c>
      <c r="BR404" s="71">
        <v>0</v>
      </c>
      <c r="BS404" s="71">
        <v>6</v>
      </c>
      <c r="BT404" s="71">
        <v>0</v>
      </c>
      <c r="BU404"/>
      <c r="BV404" s="70">
        <v>415.274</v>
      </c>
      <c r="BW404" s="70">
        <v>0</v>
      </c>
      <c r="BX404" s="70">
        <v>11.853999999999999</v>
      </c>
      <c r="BY404" s="70">
        <v>0</v>
      </c>
      <c r="BZ404" s="70">
        <v>0</v>
      </c>
      <c r="CA404" s="70">
        <v>0</v>
      </c>
      <c r="CB404" s="70">
        <v>0</v>
      </c>
      <c r="CC404" s="70">
        <v>0</v>
      </c>
      <c r="CD404" s="70">
        <v>0</v>
      </c>
    </row>
    <row r="405" spans="1:82">
      <c r="A405" s="70" t="s">
        <v>2174</v>
      </c>
      <c r="B405" s="70">
        <v>255</v>
      </c>
      <c r="C405" s="70">
        <v>19</v>
      </c>
      <c r="D405" s="70">
        <v>15</v>
      </c>
      <c r="E405" s="70">
        <v>2022</v>
      </c>
      <c r="F405" s="70" t="s">
        <v>161</v>
      </c>
      <c r="G405" s="70" t="s">
        <v>2155</v>
      </c>
      <c r="H405" s="70" t="s">
        <v>2156</v>
      </c>
      <c r="I405" s="148"/>
      <c r="J405" s="71">
        <v>1426.4405459861237</v>
      </c>
      <c r="K405" s="71">
        <v>9.7461050244783234</v>
      </c>
      <c r="L405" s="71">
        <v>24.235232464657127</v>
      </c>
      <c r="M405" s="71">
        <v>223.99745146504594</v>
      </c>
      <c r="N405" s="71">
        <v>241.836559173365</v>
      </c>
      <c r="O405" s="71">
        <v>198.82183550983902</v>
      </c>
      <c r="P405" s="71">
        <v>134.45836572417815</v>
      </c>
      <c r="Q405" s="71">
        <v>11.565628128784281</v>
      </c>
      <c r="R405" s="71">
        <v>0.20937523299185953</v>
      </c>
      <c r="S405" s="71">
        <v>14.1720128487</v>
      </c>
      <c r="T405" s="72"/>
      <c r="U405" s="71">
        <v>141835365</v>
      </c>
      <c r="V405" s="71">
        <v>4023</v>
      </c>
      <c r="W405" s="71">
        <v>663</v>
      </c>
      <c r="X405" s="71">
        <v>60380</v>
      </c>
      <c r="Y405" s="71">
        <v>88364</v>
      </c>
      <c r="Z405" s="71">
        <v>138987</v>
      </c>
      <c r="AA405" s="71">
        <v>29378</v>
      </c>
      <c r="AB405" s="71">
        <v>196461</v>
      </c>
      <c r="AC405" s="71">
        <v>36458.999999999993</v>
      </c>
      <c r="AD405" s="71">
        <v>14.1720128487</v>
      </c>
      <c r="AE405" s="72"/>
      <c r="AF405" s="71">
        <v>1269158646.1909776</v>
      </c>
      <c r="AG405" s="71">
        <v>7788663.4661826389</v>
      </c>
      <c r="AH405" s="71">
        <v>5284338.9914318528</v>
      </c>
      <c r="AI405" s="71">
        <v>371783820.12933189</v>
      </c>
      <c r="AJ405" s="71">
        <v>396788586.67095751</v>
      </c>
      <c r="AK405" s="71">
        <v>0</v>
      </c>
      <c r="AL405" s="71">
        <v>0</v>
      </c>
      <c r="AM405" s="71">
        <v>25368477.386516329</v>
      </c>
      <c r="AN405" s="71">
        <v>0</v>
      </c>
      <c r="AO405" s="71">
        <v>0</v>
      </c>
      <c r="AP405" s="71">
        <v>2076172532.8353977</v>
      </c>
      <c r="AQ405" s="72"/>
      <c r="AR405" s="71">
        <v>7808</v>
      </c>
      <c r="AS405" s="71">
        <v>2796</v>
      </c>
      <c r="AT405" s="71">
        <v>0</v>
      </c>
      <c r="AU405" s="71">
        <v>1</v>
      </c>
      <c r="AV405" s="71">
        <v>0</v>
      </c>
      <c r="AW405" s="71">
        <v>1</v>
      </c>
      <c r="AX405" s="71"/>
      <c r="AY405" s="72"/>
      <c r="AZ405" s="71">
        <v>36794.500000000422</v>
      </c>
      <c r="BA405" s="71">
        <v>209525.10000000015</v>
      </c>
      <c r="BB405" s="71">
        <v>0</v>
      </c>
      <c r="BC405" s="71">
        <v>1.1000000000000001</v>
      </c>
      <c r="BD405" s="71">
        <v>0</v>
      </c>
      <c r="BE405" s="71">
        <v>2280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2175</v>
      </c>
      <c r="B406" s="70">
        <v>255</v>
      </c>
      <c r="C406" s="70">
        <v>20</v>
      </c>
      <c r="D406" s="70">
        <v>15</v>
      </c>
      <c r="E406" s="70">
        <v>2023</v>
      </c>
      <c r="F406" s="70" t="s">
        <v>1539</v>
      </c>
      <c r="G406" s="1064" t="s">
        <v>2155</v>
      </c>
      <c r="H406" s="70" t="s">
        <v>2156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8289</v>
      </c>
      <c r="AS406" s="71">
        <v>2819</v>
      </c>
      <c r="AT406" s="71">
        <v>0</v>
      </c>
      <c r="AU406" s="71">
        <v>1</v>
      </c>
      <c r="AV406" s="71">
        <v>0</v>
      </c>
      <c r="AW406" s="71">
        <v>1</v>
      </c>
      <c r="AX406" s="71"/>
      <c r="AY406" s="72"/>
      <c r="AZ406" s="71">
        <v>39687.3000000006</v>
      </c>
      <c r="BA406" s="71">
        <v>213826.50000000015</v>
      </c>
      <c r="BB406" s="71">
        <v>0</v>
      </c>
      <c r="BC406" s="71">
        <v>1.1000000000000001</v>
      </c>
      <c r="BD406" s="71">
        <v>0</v>
      </c>
      <c r="BE406" s="71">
        <v>2280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2176</v>
      </c>
      <c r="B407" s="70">
        <v>255</v>
      </c>
      <c r="C407" s="70">
        <v>21</v>
      </c>
      <c r="D407" s="70">
        <v>15</v>
      </c>
      <c r="E407" s="70">
        <v>2024</v>
      </c>
      <c r="F407" s="70" t="s">
        <v>1554</v>
      </c>
      <c r="G407" s="1064" t="s">
        <v>2155</v>
      </c>
      <c r="H407" s="70" t="s">
        <v>2156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2177</v>
      </c>
      <c r="B408" s="70">
        <v>290</v>
      </c>
      <c r="C408" s="70">
        <v>1</v>
      </c>
      <c r="D408" s="70">
        <v>18</v>
      </c>
      <c r="E408" s="70">
        <v>1990</v>
      </c>
      <c r="F408" s="70" t="s">
        <v>787</v>
      </c>
      <c r="G408" s="70" t="s">
        <v>2178</v>
      </c>
      <c r="H408" s="70" t="s">
        <v>2179</v>
      </c>
      <c r="I408" s="148"/>
      <c r="J408" s="71">
        <v>531.0969767268565</v>
      </c>
      <c r="K408" s="71">
        <v>20.104884074181371</v>
      </c>
      <c r="L408" s="71">
        <v>5.9118002059818737</v>
      </c>
      <c r="M408" s="71">
        <v>181.5147090391319</v>
      </c>
      <c r="N408" s="71">
        <v>154.68906786814</v>
      </c>
      <c r="O408" s="71">
        <v>181.84749215258151</v>
      </c>
      <c r="P408" s="71">
        <v>163.96697300722161</v>
      </c>
      <c r="Q408" s="71">
        <v>12.3329946600446</v>
      </c>
      <c r="R408" s="71">
        <v>0</v>
      </c>
      <c r="S408" s="71">
        <v>14.287497370382329</v>
      </c>
      <c r="T408" s="72"/>
      <c r="U408" s="71">
        <v>87814068</v>
      </c>
      <c r="V408" s="71">
        <v>7221</v>
      </c>
      <c r="W408" s="71">
        <v>62</v>
      </c>
      <c r="X408" s="71">
        <v>62206</v>
      </c>
      <c r="Y408" s="71">
        <v>60180</v>
      </c>
      <c r="Z408" s="71">
        <v>74796</v>
      </c>
      <c r="AA408" s="71">
        <v>39813</v>
      </c>
      <c r="AB408" s="71">
        <v>200246</v>
      </c>
      <c r="AC408" s="71">
        <v>0</v>
      </c>
      <c r="AD408" s="71">
        <v>14.287497370382329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2180</v>
      </c>
      <c r="B409" s="70">
        <v>291</v>
      </c>
      <c r="C409" s="70">
        <v>2</v>
      </c>
      <c r="D409" s="70">
        <v>18</v>
      </c>
      <c r="E409" s="70">
        <v>2005</v>
      </c>
      <c r="F409" s="70" t="s">
        <v>789</v>
      </c>
      <c r="G409" s="70" t="s">
        <v>2178</v>
      </c>
      <c r="H409" s="70" t="s">
        <v>2179</v>
      </c>
      <c r="I409" s="148"/>
      <c r="J409" s="71">
        <v>499.25484532609738</v>
      </c>
      <c r="K409" s="71">
        <v>13.908608474574031</v>
      </c>
      <c r="L409" s="71">
        <v>16.006171107454779</v>
      </c>
      <c r="M409" s="71">
        <v>326.57657831017809</v>
      </c>
      <c r="N409" s="71">
        <v>227.5195761643098</v>
      </c>
      <c r="O409" s="71">
        <v>246.9797979874771</v>
      </c>
      <c r="P409" s="71">
        <v>151.35774292832201</v>
      </c>
      <c r="Q409" s="71">
        <v>11.993835557059199</v>
      </c>
      <c r="R409" s="71">
        <v>0</v>
      </c>
      <c r="S409" s="71">
        <v>30.780321815434259</v>
      </c>
      <c r="T409" s="72"/>
      <c r="U409" s="71">
        <v>75644573</v>
      </c>
      <c r="V409" s="71">
        <v>5893</v>
      </c>
      <c r="W409" s="71">
        <v>214</v>
      </c>
      <c r="X409" s="71">
        <v>60452</v>
      </c>
      <c r="Y409" s="71">
        <v>76340</v>
      </c>
      <c r="Z409" s="71">
        <v>117554</v>
      </c>
      <c r="AA409" s="71">
        <v>30099</v>
      </c>
      <c r="AB409" s="71">
        <v>203581</v>
      </c>
      <c r="AC409" s="71">
        <v>0</v>
      </c>
      <c r="AD409" s="71">
        <v>30.780321815434259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2181</v>
      </c>
      <c r="B410" s="70">
        <v>292</v>
      </c>
      <c r="C410" s="70">
        <v>3</v>
      </c>
      <c r="D410" s="70">
        <v>18</v>
      </c>
      <c r="E410" s="70">
        <v>2006</v>
      </c>
      <c r="F410" s="70" t="s">
        <v>790</v>
      </c>
      <c r="G410" s="70" t="s">
        <v>2178</v>
      </c>
      <c r="H410" s="70" t="s">
        <v>2179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2182</v>
      </c>
      <c r="B411" s="70">
        <v>293</v>
      </c>
      <c r="C411" s="70">
        <v>4</v>
      </c>
      <c r="D411" s="70">
        <v>18</v>
      </c>
      <c r="E411" s="70">
        <v>2007</v>
      </c>
      <c r="F411" s="70" t="s">
        <v>791</v>
      </c>
      <c r="G411" s="70" t="s">
        <v>2178</v>
      </c>
      <c r="H411" s="70" t="s">
        <v>2179</v>
      </c>
      <c r="I411" s="148"/>
      <c r="J411" s="71">
        <v>554.91738405130684</v>
      </c>
      <c r="K411" s="71">
        <v>13.02499461557524</v>
      </c>
      <c r="L411" s="71">
        <v>18.245728310875261</v>
      </c>
      <c r="M411" s="71">
        <v>300.74419488460592</v>
      </c>
      <c r="N411" s="71">
        <v>247.32867245397361</v>
      </c>
      <c r="O411" s="71">
        <v>240.8126513835297</v>
      </c>
      <c r="P411" s="71">
        <v>150.4426380514345</v>
      </c>
      <c r="Q411" s="71">
        <v>12.658126798913401</v>
      </c>
      <c r="R411" s="71">
        <v>0</v>
      </c>
      <c r="S411" s="71">
        <v>32.055638934371963</v>
      </c>
      <c r="T411" s="72"/>
      <c r="U411" s="71">
        <v>86203285</v>
      </c>
      <c r="V411" s="71">
        <v>5661</v>
      </c>
      <c r="W411" s="71">
        <v>232</v>
      </c>
      <c r="X411" s="71">
        <v>70163</v>
      </c>
      <c r="Y411" s="71">
        <v>78466</v>
      </c>
      <c r="Z411" s="71">
        <v>119152</v>
      </c>
      <c r="AA411" s="71">
        <v>29461</v>
      </c>
      <c r="AB411" s="71">
        <v>203495</v>
      </c>
      <c r="AC411" s="71">
        <v>0</v>
      </c>
      <c r="AD411" s="71">
        <v>32.055638934371963</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2183</v>
      </c>
      <c r="B412" s="70">
        <v>294</v>
      </c>
      <c r="C412" s="70">
        <v>5</v>
      </c>
      <c r="D412" s="70">
        <v>18</v>
      </c>
      <c r="E412" s="70">
        <v>2008</v>
      </c>
      <c r="F412" s="70" t="s">
        <v>792</v>
      </c>
      <c r="G412" s="70" t="s">
        <v>2178</v>
      </c>
      <c r="H412" s="70" t="s">
        <v>2179</v>
      </c>
      <c r="I412" s="148"/>
      <c r="J412" s="71">
        <v>503.28334105516609</v>
      </c>
      <c r="K412" s="71">
        <v>10.392880611792799</v>
      </c>
      <c r="L412" s="71">
        <v>16.508555998153572</v>
      </c>
      <c r="M412" s="71">
        <v>317.30048529599202</v>
      </c>
      <c r="N412" s="71">
        <v>250.09073088685159</v>
      </c>
      <c r="O412" s="71">
        <v>233.48282461648839</v>
      </c>
      <c r="P412" s="71">
        <v>147.22607936440829</v>
      </c>
      <c r="Q412" s="71">
        <v>12.4321224423731</v>
      </c>
      <c r="R412" s="71">
        <v>0</v>
      </c>
      <c r="S412" s="71">
        <v>34.923567938895893</v>
      </c>
      <c r="T412" s="72"/>
      <c r="U412" s="71">
        <v>85804525</v>
      </c>
      <c r="V412" s="71">
        <v>5661</v>
      </c>
      <c r="W412" s="71">
        <v>232</v>
      </c>
      <c r="X412" s="71">
        <v>70163</v>
      </c>
      <c r="Y412" s="71">
        <v>79034</v>
      </c>
      <c r="Z412" s="71">
        <v>119580</v>
      </c>
      <c r="AA412" s="71">
        <v>28864</v>
      </c>
      <c r="AB412" s="71">
        <v>203149</v>
      </c>
      <c r="AC412" s="71">
        <v>0</v>
      </c>
      <c r="AD412" s="71">
        <v>34.923567938895893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2184</v>
      </c>
      <c r="B413" s="70">
        <v>295</v>
      </c>
      <c r="C413" s="70">
        <v>6</v>
      </c>
      <c r="D413" s="70">
        <v>18</v>
      </c>
      <c r="E413" s="70">
        <v>2009</v>
      </c>
      <c r="F413" s="70" t="s">
        <v>176</v>
      </c>
      <c r="G413" s="70" t="s">
        <v>2178</v>
      </c>
      <c r="H413" s="70" t="s">
        <v>2179</v>
      </c>
      <c r="I413" s="148"/>
      <c r="J413" s="71">
        <v>469.18940290729182</v>
      </c>
      <c r="K413" s="71">
        <v>9.7479805253493623</v>
      </c>
      <c r="L413" s="71">
        <v>9.7714103040003035</v>
      </c>
      <c r="M413" s="71">
        <v>288.39776115253687</v>
      </c>
      <c r="N413" s="71">
        <v>234.02586967555999</v>
      </c>
      <c r="O413" s="71">
        <v>237.36340774532289</v>
      </c>
      <c r="P413" s="71">
        <v>140.50796052055739</v>
      </c>
      <c r="Q413" s="71">
        <v>11.8055065540021</v>
      </c>
      <c r="R413" s="71">
        <v>0</v>
      </c>
      <c r="S413" s="71">
        <v>32.659027644265038</v>
      </c>
      <c r="T413" s="72"/>
      <c r="U413" s="71">
        <v>71411081</v>
      </c>
      <c r="V413" s="71">
        <v>6193</v>
      </c>
      <c r="W413" s="71">
        <v>150</v>
      </c>
      <c r="X413" s="71">
        <v>75226</v>
      </c>
      <c r="Y413" s="71">
        <v>79603</v>
      </c>
      <c r="Z413" s="71">
        <v>119993</v>
      </c>
      <c r="AA413" s="71">
        <v>28280</v>
      </c>
      <c r="AB413" s="71">
        <v>202505</v>
      </c>
      <c r="AC413" s="71">
        <v>0</v>
      </c>
      <c r="AD413" s="71">
        <v>32.659027644265038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1516.425</v>
      </c>
      <c r="BK413" s="71">
        <v>0</v>
      </c>
      <c r="BL413" s="71">
        <v>27.369999999999997</v>
      </c>
      <c r="BM413" s="71">
        <v>0</v>
      </c>
      <c r="BN413" s="72"/>
      <c r="BO413" s="71">
        <v>0</v>
      </c>
      <c r="BP413" s="71">
        <v>0</v>
      </c>
      <c r="BQ413" s="71">
        <v>19</v>
      </c>
      <c r="BR413" s="71">
        <v>0</v>
      </c>
      <c r="BS413" s="71">
        <v>6</v>
      </c>
      <c r="BT413" s="71">
        <v>0</v>
      </c>
      <c r="BU413"/>
      <c r="BV413" s="70">
        <v>786.79399999999998</v>
      </c>
      <c r="BW413" s="70">
        <v>77.799000000000007</v>
      </c>
      <c r="BX413" s="70">
        <v>676.71500000000003</v>
      </c>
      <c r="BY413" s="70">
        <v>1.2390000000000001</v>
      </c>
      <c r="BZ413" s="70">
        <v>1.248</v>
      </c>
      <c r="CA413" s="70">
        <v>0</v>
      </c>
      <c r="CB413" s="70">
        <v>0</v>
      </c>
      <c r="CC413" s="70">
        <v>0</v>
      </c>
      <c r="CD413" s="70">
        <v>0</v>
      </c>
    </row>
    <row r="414" spans="1:82">
      <c r="A414" s="70" t="s">
        <v>2185</v>
      </c>
      <c r="B414" s="70">
        <v>296</v>
      </c>
      <c r="C414" s="70">
        <v>7</v>
      </c>
      <c r="D414" s="70">
        <v>18</v>
      </c>
      <c r="E414" s="70">
        <v>2010</v>
      </c>
      <c r="F414" s="70" t="s">
        <v>177</v>
      </c>
      <c r="G414" s="70" t="s">
        <v>2178</v>
      </c>
      <c r="H414" s="70" t="s">
        <v>2179</v>
      </c>
      <c r="I414" s="148"/>
      <c r="J414" s="71">
        <v>423.32587097565568</v>
      </c>
      <c r="K414" s="71">
        <v>10.21475896105661</v>
      </c>
      <c r="L414" s="71">
        <v>10.905076483079039</v>
      </c>
      <c r="M414" s="71">
        <v>293.88961971521888</v>
      </c>
      <c r="N414" s="71">
        <v>257.81626884048097</v>
      </c>
      <c r="O414" s="71">
        <v>237.86041455165099</v>
      </c>
      <c r="P414" s="71">
        <v>142.28257377770811</v>
      </c>
      <c r="Q414" s="71">
        <v>12.281440429071299</v>
      </c>
      <c r="R414" s="71">
        <v>0</v>
      </c>
      <c r="S414" s="71">
        <v>33.461049414424728</v>
      </c>
      <c r="T414" s="72"/>
      <c r="U414" s="71">
        <v>69552417</v>
      </c>
      <c r="V414" s="71">
        <v>6193</v>
      </c>
      <c r="W414" s="71">
        <v>150</v>
      </c>
      <c r="X414" s="71">
        <v>75226</v>
      </c>
      <c r="Y414" s="71">
        <v>80107</v>
      </c>
      <c r="Z414" s="71">
        <v>120803</v>
      </c>
      <c r="AA414" s="71">
        <v>27922</v>
      </c>
      <c r="AB414" s="71">
        <v>201868</v>
      </c>
      <c r="AC414" s="71">
        <v>0</v>
      </c>
      <c r="AD414" s="71">
        <v>33.461049414424728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1630.625</v>
      </c>
      <c r="BK414" s="71">
        <v>0</v>
      </c>
      <c r="BL414" s="71">
        <v>25.920999999999999</v>
      </c>
      <c r="BM414" s="71">
        <v>0</v>
      </c>
      <c r="BN414" s="72"/>
      <c r="BO414" s="71">
        <v>0</v>
      </c>
      <c r="BP414" s="71">
        <v>0</v>
      </c>
      <c r="BQ414" s="71">
        <v>20</v>
      </c>
      <c r="BR414" s="71">
        <v>0</v>
      </c>
      <c r="BS414" s="71">
        <v>6</v>
      </c>
      <c r="BT414" s="71">
        <v>0</v>
      </c>
      <c r="BU414"/>
      <c r="BV414" s="70">
        <v>826.01700000000005</v>
      </c>
      <c r="BW414" s="70">
        <v>86.5</v>
      </c>
      <c r="BX414" s="70">
        <v>741.38699999999994</v>
      </c>
      <c r="BY414" s="70">
        <v>1.3360000000000001</v>
      </c>
      <c r="BZ414" s="70">
        <v>1.306</v>
      </c>
      <c r="CA414" s="70">
        <v>0</v>
      </c>
      <c r="CB414" s="70">
        <v>0</v>
      </c>
      <c r="CC414" s="70">
        <v>0</v>
      </c>
      <c r="CD414" s="70">
        <v>0</v>
      </c>
    </row>
    <row r="415" spans="1:82">
      <c r="A415" s="70" t="s">
        <v>2186</v>
      </c>
      <c r="B415" s="70">
        <v>297</v>
      </c>
      <c r="C415" s="70">
        <v>8</v>
      </c>
      <c r="D415" s="70">
        <v>18</v>
      </c>
      <c r="E415" s="70">
        <v>2011</v>
      </c>
      <c r="F415" s="70" t="s">
        <v>178</v>
      </c>
      <c r="G415" s="70" t="s">
        <v>2178</v>
      </c>
      <c r="H415" s="70" t="s">
        <v>2179</v>
      </c>
      <c r="I415" s="148"/>
      <c r="J415" s="71">
        <v>552.79822575857258</v>
      </c>
      <c r="K415" s="71">
        <v>14.85511850591997</v>
      </c>
      <c r="L415" s="71">
        <v>6.1803694226401333</v>
      </c>
      <c r="M415" s="71">
        <v>372.91357378272551</v>
      </c>
      <c r="N415" s="71">
        <v>277.40737269918549</v>
      </c>
      <c r="O415" s="71">
        <v>234.81662279249031</v>
      </c>
      <c r="P415" s="71">
        <v>137.62155815689076</v>
      </c>
      <c r="Q415" s="71">
        <v>14.1099363791245</v>
      </c>
      <c r="R415" s="71">
        <v>0</v>
      </c>
      <c r="S415" s="71">
        <v>33.988146689861303</v>
      </c>
      <c r="T415" s="72"/>
      <c r="U415" s="71">
        <v>78896420</v>
      </c>
      <c r="V415" s="71">
        <v>6193</v>
      </c>
      <c r="W415" s="71">
        <v>150</v>
      </c>
      <c r="X415" s="71">
        <v>75226</v>
      </c>
      <c r="Y415" s="71">
        <v>80642</v>
      </c>
      <c r="Z415" s="71">
        <v>121848</v>
      </c>
      <c r="AA415" s="71">
        <v>27811</v>
      </c>
      <c r="AB415" s="71">
        <v>201062</v>
      </c>
      <c r="AC415" s="71">
        <v>0</v>
      </c>
      <c r="AD415" s="71">
        <v>33.988146689861303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1832.5709999999999</v>
      </c>
      <c r="BK415" s="71">
        <v>0</v>
      </c>
      <c r="BL415" s="71">
        <v>71.302999999999997</v>
      </c>
      <c r="BM415" s="71">
        <v>0</v>
      </c>
      <c r="BN415" s="72"/>
      <c r="BO415" s="71">
        <v>0</v>
      </c>
      <c r="BP415" s="71">
        <v>0</v>
      </c>
      <c r="BQ415" s="71">
        <v>22</v>
      </c>
      <c r="BR415" s="71">
        <v>0</v>
      </c>
      <c r="BS415" s="71">
        <v>9</v>
      </c>
      <c r="BT415" s="71">
        <v>0</v>
      </c>
      <c r="BU415"/>
      <c r="BV415" s="70">
        <v>904.09500000000003</v>
      </c>
      <c r="BW415" s="70">
        <v>121.803</v>
      </c>
      <c r="BX415" s="70">
        <v>875</v>
      </c>
      <c r="BY415" s="70">
        <v>1.4790000000000001</v>
      </c>
      <c r="BZ415" s="70">
        <v>1.4970000000000001</v>
      </c>
      <c r="CA415" s="70">
        <v>0</v>
      </c>
      <c r="CB415" s="70">
        <v>0</v>
      </c>
      <c r="CC415" s="70">
        <v>0</v>
      </c>
      <c r="CD415" s="70">
        <v>0</v>
      </c>
    </row>
    <row r="416" spans="1:82">
      <c r="A416" s="70" t="s">
        <v>2187</v>
      </c>
      <c r="B416" s="70">
        <v>298</v>
      </c>
      <c r="C416" s="70">
        <v>9</v>
      </c>
      <c r="D416" s="70">
        <v>18</v>
      </c>
      <c r="E416" s="70">
        <v>2012</v>
      </c>
      <c r="F416" s="70" t="s">
        <v>179</v>
      </c>
      <c r="G416" s="70" t="s">
        <v>2178</v>
      </c>
      <c r="H416" s="70" t="s">
        <v>2179</v>
      </c>
      <c r="I416" s="148"/>
      <c r="J416" s="71">
        <v>665.3841525683489</v>
      </c>
      <c r="K416" s="71">
        <v>14.48573686383674</v>
      </c>
      <c r="L416" s="71">
        <v>6.1354572258669791</v>
      </c>
      <c r="M416" s="71">
        <v>385.50509832445721</v>
      </c>
      <c r="N416" s="71">
        <v>298.19557381160001</v>
      </c>
      <c r="O416" s="71">
        <v>235.32052877222441</v>
      </c>
      <c r="P416" s="71">
        <v>136.87176010399679</v>
      </c>
      <c r="Q416" s="71">
        <v>15.447732803187099</v>
      </c>
      <c r="R416" s="71">
        <v>0</v>
      </c>
      <c r="S416" s="71">
        <v>26.553942094868059</v>
      </c>
      <c r="T416" s="72"/>
      <c r="U416" s="71">
        <v>90811235</v>
      </c>
      <c r="V416" s="71">
        <v>6193</v>
      </c>
      <c r="W416" s="71">
        <v>150</v>
      </c>
      <c r="X416" s="71">
        <v>75226</v>
      </c>
      <c r="Y416" s="71">
        <v>82350</v>
      </c>
      <c r="Z416" s="71">
        <v>123078</v>
      </c>
      <c r="AA416" s="71">
        <v>27503</v>
      </c>
      <c r="AB416" s="71">
        <v>202604</v>
      </c>
      <c r="AC416" s="71">
        <v>0</v>
      </c>
      <c r="AD416" s="71">
        <v>26.553942094868059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1726.816</v>
      </c>
      <c r="BK416" s="71">
        <v>0</v>
      </c>
      <c r="BL416" s="71">
        <v>32.802999999999997</v>
      </c>
      <c r="BM416" s="71">
        <v>0</v>
      </c>
      <c r="BN416" s="72"/>
      <c r="BO416" s="71">
        <v>0</v>
      </c>
      <c r="BP416" s="71">
        <v>0</v>
      </c>
      <c r="BQ416" s="71">
        <v>22</v>
      </c>
      <c r="BR416" s="71">
        <v>0</v>
      </c>
      <c r="BS416" s="71">
        <v>8</v>
      </c>
      <c r="BT416" s="71">
        <v>0</v>
      </c>
      <c r="BU416"/>
      <c r="BV416" s="70">
        <v>896.31399999999996</v>
      </c>
      <c r="BW416" s="70">
        <v>62.24</v>
      </c>
      <c r="BX416" s="70">
        <v>801.06500000000005</v>
      </c>
      <c r="BY416" s="70">
        <v>0</v>
      </c>
      <c r="BZ416" s="70">
        <v>0</v>
      </c>
      <c r="CA416" s="70">
        <v>0</v>
      </c>
      <c r="CB416" s="70">
        <v>0</v>
      </c>
      <c r="CC416" s="70">
        <v>0</v>
      </c>
      <c r="CD416" s="70">
        <v>0</v>
      </c>
    </row>
    <row r="417" spans="1:82">
      <c r="A417" s="70" t="s">
        <v>2188</v>
      </c>
      <c r="B417" s="70">
        <v>299</v>
      </c>
      <c r="C417" s="70">
        <v>10</v>
      </c>
      <c r="D417" s="70">
        <v>18</v>
      </c>
      <c r="E417" s="70">
        <v>2013</v>
      </c>
      <c r="F417" s="70" t="s">
        <v>180</v>
      </c>
      <c r="G417" s="70" t="s">
        <v>2178</v>
      </c>
      <c r="H417" s="70" t="s">
        <v>2179</v>
      </c>
      <c r="I417" s="148"/>
      <c r="J417" s="71">
        <v>631.34153532832568</v>
      </c>
      <c r="K417" s="71">
        <v>12.487334607939619</v>
      </c>
      <c r="L417" s="71">
        <v>6.3276365357435589</v>
      </c>
      <c r="M417" s="71">
        <v>371.40296213557917</v>
      </c>
      <c r="N417" s="71">
        <v>299.22614180315162</v>
      </c>
      <c r="O417" s="71">
        <v>227.58370435035937</v>
      </c>
      <c r="P417" s="71">
        <v>137.21265615146518</v>
      </c>
      <c r="Q417" s="71">
        <v>15.6376012008411</v>
      </c>
      <c r="R417" s="71">
        <v>0</v>
      </c>
      <c r="S417" s="71">
        <v>26.41639959019766</v>
      </c>
      <c r="T417" s="72"/>
      <c r="U417" s="71">
        <v>79734731</v>
      </c>
      <c r="V417" s="71">
        <v>6193</v>
      </c>
      <c r="W417" s="71">
        <v>150</v>
      </c>
      <c r="X417" s="71">
        <v>75226</v>
      </c>
      <c r="Y417" s="71">
        <v>82744</v>
      </c>
      <c r="Z417" s="71">
        <v>124346</v>
      </c>
      <c r="AA417" s="71">
        <v>27468</v>
      </c>
      <c r="AB417" s="71">
        <v>202154</v>
      </c>
      <c r="AC417" s="71">
        <v>0</v>
      </c>
      <c r="AD417" s="71">
        <v>26.41639959019766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1846.2049999999999</v>
      </c>
      <c r="BK417" s="71">
        <v>0</v>
      </c>
      <c r="BL417" s="71">
        <v>26.327000000000002</v>
      </c>
      <c r="BM417" s="71">
        <v>0</v>
      </c>
      <c r="BN417" s="72"/>
      <c r="BO417" s="71">
        <v>0</v>
      </c>
      <c r="BP417" s="71">
        <v>0</v>
      </c>
      <c r="BQ417" s="71">
        <v>22</v>
      </c>
      <c r="BR417" s="71">
        <v>0</v>
      </c>
      <c r="BS417" s="71">
        <v>6</v>
      </c>
      <c r="BT417" s="71">
        <v>0</v>
      </c>
      <c r="BU417"/>
      <c r="BV417" s="70">
        <v>929.03700000000003</v>
      </c>
      <c r="BW417" s="70">
        <v>78.537999999999997</v>
      </c>
      <c r="BX417" s="70">
        <v>864.95699999999999</v>
      </c>
      <c r="BY417" s="70">
        <v>0</v>
      </c>
      <c r="BZ417" s="70">
        <v>0</v>
      </c>
      <c r="CA417" s="70">
        <v>0</v>
      </c>
      <c r="CB417" s="70">
        <v>0</v>
      </c>
      <c r="CC417" s="70">
        <v>0</v>
      </c>
      <c r="CD417" s="70">
        <v>0</v>
      </c>
    </row>
    <row r="418" spans="1:82">
      <c r="A418" s="70" t="s">
        <v>2189</v>
      </c>
      <c r="B418" s="70">
        <v>300</v>
      </c>
      <c r="C418" s="70">
        <v>11</v>
      </c>
      <c r="D418" s="70">
        <v>18</v>
      </c>
      <c r="E418" s="70">
        <v>2014</v>
      </c>
      <c r="F418" s="70" t="s">
        <v>181</v>
      </c>
      <c r="G418" s="70" t="s">
        <v>2178</v>
      </c>
      <c r="H418" s="70" t="s">
        <v>2179</v>
      </c>
      <c r="I418" s="148"/>
      <c r="J418" s="71">
        <v>578.7650578222183</v>
      </c>
      <c r="K418" s="71">
        <v>12.408009616329389</v>
      </c>
      <c r="L418" s="71">
        <v>10.10206938242727</v>
      </c>
      <c r="M418" s="71">
        <v>334.36340729417839</v>
      </c>
      <c r="N418" s="71">
        <v>262.55987366175651</v>
      </c>
      <c r="O418" s="71">
        <v>217.12064693686315</v>
      </c>
      <c r="P418" s="71">
        <v>137.07224064181869</v>
      </c>
      <c r="Q418" s="71">
        <v>14.9642343483087</v>
      </c>
      <c r="R418" s="71">
        <v>0</v>
      </c>
      <c r="S418" s="71">
        <v>28.23645977181301</v>
      </c>
      <c r="T418" s="72"/>
      <c r="U418" s="71">
        <v>81226141</v>
      </c>
      <c r="V418" s="71">
        <v>5413</v>
      </c>
      <c r="W418" s="71">
        <v>225</v>
      </c>
      <c r="X418" s="71">
        <v>74179</v>
      </c>
      <c r="Y418" s="71">
        <v>83568</v>
      </c>
      <c r="Z418" s="71">
        <v>124943</v>
      </c>
      <c r="AA418" s="71">
        <v>27298</v>
      </c>
      <c r="AB418" s="71">
        <v>201627</v>
      </c>
      <c r="AC418" s="71">
        <v>0</v>
      </c>
      <c r="AD418" s="71">
        <v>28.23645977181301</v>
      </c>
      <c r="AE418" s="72"/>
      <c r="AF418" s="71"/>
      <c r="AG418" s="71"/>
      <c r="AH418" s="71"/>
      <c r="AI418" s="71"/>
      <c r="AJ418" s="71"/>
      <c r="AK418" s="71"/>
      <c r="AL418" s="71"/>
      <c r="AM418" s="71"/>
      <c r="AN418" s="71"/>
      <c r="AO418" s="71"/>
      <c r="AP418" s="71"/>
      <c r="AQ418" s="72"/>
      <c r="AR418" s="71">
        <v>4196</v>
      </c>
      <c r="AS418" s="71">
        <v>515</v>
      </c>
      <c r="AT418" s="71">
        <v>0</v>
      </c>
      <c r="AU418" s="71">
        <v>0</v>
      </c>
      <c r="AV418" s="71">
        <v>0</v>
      </c>
      <c r="AW418" s="71">
        <v>0</v>
      </c>
      <c r="AX418" s="71"/>
      <c r="AY418" s="72"/>
      <c r="AZ418" s="71">
        <v>16589.8</v>
      </c>
      <c r="BA418" s="71">
        <v>22015.599999999999</v>
      </c>
      <c r="BB418" s="71">
        <v>0</v>
      </c>
      <c r="BC418" s="71">
        <v>0</v>
      </c>
      <c r="BD418" s="71">
        <v>0</v>
      </c>
      <c r="BE418" s="71">
        <v>0</v>
      </c>
      <c r="BF418" s="71"/>
      <c r="BG418" s="72"/>
      <c r="BH418" s="71">
        <v>0</v>
      </c>
      <c r="BI418" s="71">
        <v>0</v>
      </c>
      <c r="BJ418" s="71">
        <v>1867.25</v>
      </c>
      <c r="BK418" s="71">
        <v>0</v>
      </c>
      <c r="BL418" s="71">
        <v>31.04</v>
      </c>
      <c r="BM418" s="71">
        <v>0</v>
      </c>
      <c r="BN418" s="72"/>
      <c r="BO418" s="71">
        <v>0</v>
      </c>
      <c r="BP418" s="71">
        <v>0</v>
      </c>
      <c r="BQ418" s="71">
        <v>23</v>
      </c>
      <c r="BR418" s="71">
        <v>0</v>
      </c>
      <c r="BS418" s="71">
        <v>7</v>
      </c>
      <c r="BT418" s="71">
        <v>0</v>
      </c>
      <c r="BU418"/>
      <c r="BV418" s="70">
        <v>946.54200000000003</v>
      </c>
      <c r="BW418" s="70">
        <v>86.588999999999999</v>
      </c>
      <c r="BX418" s="70">
        <v>862.4</v>
      </c>
      <c r="BY418" s="70">
        <v>1.3819999999999999</v>
      </c>
      <c r="BZ418" s="70">
        <v>1.377</v>
      </c>
      <c r="CA418" s="70">
        <v>0</v>
      </c>
      <c r="CB418" s="70">
        <v>0</v>
      </c>
      <c r="CC418" s="70">
        <v>0</v>
      </c>
      <c r="CD418" s="70">
        <v>0</v>
      </c>
    </row>
    <row r="419" spans="1:82">
      <c r="A419" s="70" t="s">
        <v>2190</v>
      </c>
      <c r="B419" s="70">
        <v>301</v>
      </c>
      <c r="C419" s="70">
        <v>12</v>
      </c>
      <c r="D419" s="70">
        <v>18</v>
      </c>
      <c r="E419" s="70">
        <v>2015</v>
      </c>
      <c r="F419" s="70" t="s">
        <v>182</v>
      </c>
      <c r="G419" s="70" t="s">
        <v>2178</v>
      </c>
      <c r="H419" s="70" t="s">
        <v>2179</v>
      </c>
      <c r="I419" s="148"/>
      <c r="J419" s="71">
        <v>573.65397371336189</v>
      </c>
      <c r="K419" s="71">
        <v>11.8512378268964</v>
      </c>
      <c r="L419" s="71">
        <v>11.13790156632964</v>
      </c>
      <c r="M419" s="71">
        <v>350.38298653277178</v>
      </c>
      <c r="N419" s="71">
        <v>262.44871412228702</v>
      </c>
      <c r="O419" s="71">
        <v>216.11471120485177</v>
      </c>
      <c r="P419" s="71">
        <v>136.26593181314169</v>
      </c>
      <c r="Q419" s="71">
        <v>14.5816706821675</v>
      </c>
      <c r="R419" s="71">
        <v>0</v>
      </c>
      <c r="S419" s="71">
        <v>23.36406563707898</v>
      </c>
      <c r="T419" s="72"/>
      <c r="U419" s="71">
        <v>86456997</v>
      </c>
      <c r="V419" s="71">
        <v>5413</v>
      </c>
      <c r="W419" s="71">
        <v>225</v>
      </c>
      <c r="X419" s="71">
        <v>74179</v>
      </c>
      <c r="Y419" s="71">
        <v>84333</v>
      </c>
      <c r="Z419" s="71">
        <v>125561</v>
      </c>
      <c r="AA419" s="71">
        <v>27116</v>
      </c>
      <c r="AB419" s="71">
        <v>200700</v>
      </c>
      <c r="AC419" s="71">
        <v>0</v>
      </c>
      <c r="AD419" s="71">
        <v>23.36406563707898</v>
      </c>
      <c r="AE419" s="72"/>
      <c r="AF419" s="71">
        <v>654727672.45381749</v>
      </c>
      <c r="AG419" s="71">
        <v>9787417.5479018576</v>
      </c>
      <c r="AH419" s="71">
        <v>2345960.2899899632</v>
      </c>
      <c r="AI419" s="71">
        <v>524553766.70214331</v>
      </c>
      <c r="AJ419" s="71">
        <v>396844402.96957457</v>
      </c>
      <c r="AK419" s="71">
        <v>0</v>
      </c>
      <c r="AL419" s="71">
        <v>0</v>
      </c>
      <c r="AM419" s="71">
        <v>27505093.095164649</v>
      </c>
      <c r="AN419" s="71">
        <v>0</v>
      </c>
      <c r="AO419" s="71">
        <v>0</v>
      </c>
      <c r="AP419" s="71">
        <v>1615764313.0585916</v>
      </c>
      <c r="AQ419" s="72"/>
      <c r="AR419" s="71">
        <v>4711</v>
      </c>
      <c r="AS419" s="71">
        <v>796</v>
      </c>
      <c r="AT419" s="71">
        <v>0</v>
      </c>
      <c r="AU419" s="71">
        <v>0</v>
      </c>
      <c r="AV419" s="71">
        <v>0</v>
      </c>
      <c r="AW419" s="71">
        <v>0</v>
      </c>
      <c r="AX419" s="71"/>
      <c r="AY419" s="72"/>
      <c r="AZ419" s="71">
        <v>18912.400000000001</v>
      </c>
      <c r="BA419" s="71">
        <v>32558.9</v>
      </c>
      <c r="BB419" s="71">
        <v>0</v>
      </c>
      <c r="BC419" s="71">
        <v>0</v>
      </c>
      <c r="BD419" s="71">
        <v>0</v>
      </c>
      <c r="BE419" s="71">
        <v>0</v>
      </c>
      <c r="BF419" s="71"/>
      <c r="BG419" s="72"/>
      <c r="BH419" s="71">
        <v>0</v>
      </c>
      <c r="BI419" s="71">
        <v>0</v>
      </c>
      <c r="BJ419" s="71">
        <v>1709.1220000000001</v>
      </c>
      <c r="BK419" s="71">
        <v>0</v>
      </c>
      <c r="BL419" s="71">
        <v>27.8</v>
      </c>
      <c r="BM419" s="71">
        <v>0</v>
      </c>
      <c r="BN419" s="72"/>
      <c r="BO419" s="71">
        <v>0</v>
      </c>
      <c r="BP419" s="71">
        <v>0</v>
      </c>
      <c r="BQ419" s="71">
        <v>25</v>
      </c>
      <c r="BR419" s="71">
        <v>0</v>
      </c>
      <c r="BS419" s="71">
        <v>6</v>
      </c>
      <c r="BT419" s="71">
        <v>0</v>
      </c>
      <c r="BU419"/>
      <c r="BV419" s="70">
        <v>853.96299999999997</v>
      </c>
      <c r="BW419" s="70">
        <v>108.491</v>
      </c>
      <c r="BX419" s="70">
        <v>771.67399999999998</v>
      </c>
      <c r="BY419" s="70">
        <v>1.4870000000000001</v>
      </c>
      <c r="BZ419" s="70">
        <v>1.3069999999999999</v>
      </c>
      <c r="CA419" s="70">
        <v>0</v>
      </c>
      <c r="CB419" s="70">
        <v>0</v>
      </c>
      <c r="CC419" s="70">
        <v>0</v>
      </c>
      <c r="CD419" s="70">
        <v>0</v>
      </c>
    </row>
    <row r="420" spans="1:82">
      <c r="A420" s="70" t="s">
        <v>2191</v>
      </c>
      <c r="B420" s="70">
        <v>302</v>
      </c>
      <c r="C420" s="70">
        <v>13</v>
      </c>
      <c r="D420" s="70">
        <v>18</v>
      </c>
      <c r="E420" s="70">
        <v>2016</v>
      </c>
      <c r="F420" s="70" t="s">
        <v>155</v>
      </c>
      <c r="G420" s="70" t="s">
        <v>2178</v>
      </c>
      <c r="H420" s="70" t="s">
        <v>2179</v>
      </c>
      <c r="I420" s="148"/>
      <c r="J420" s="71">
        <v>468.81563005454757</v>
      </c>
      <c r="K420" s="71">
        <v>11.836901057790662</v>
      </c>
      <c r="L420" s="71">
        <v>13.049951096231547</v>
      </c>
      <c r="M420" s="71">
        <v>306.64281409169905</v>
      </c>
      <c r="N420" s="71">
        <v>232.64750167423801</v>
      </c>
      <c r="O420" s="71">
        <v>214.81655381096022</v>
      </c>
      <c r="P420" s="71">
        <v>132.06492088970438</v>
      </c>
      <c r="Q420" s="71">
        <v>14.106487338407147</v>
      </c>
      <c r="R420" s="71">
        <v>0</v>
      </c>
      <c r="S420" s="71">
        <v>25.824180305280773</v>
      </c>
      <c r="T420" s="72"/>
      <c r="U420" s="71">
        <v>73869067</v>
      </c>
      <c r="V420" s="71">
        <v>5413</v>
      </c>
      <c r="W420" s="71">
        <v>225</v>
      </c>
      <c r="X420" s="71">
        <v>74179</v>
      </c>
      <c r="Y420" s="71">
        <v>84991</v>
      </c>
      <c r="Z420" s="71">
        <v>126341</v>
      </c>
      <c r="AA420" s="71">
        <v>27181</v>
      </c>
      <c r="AB420" s="71">
        <v>199718</v>
      </c>
      <c r="AC420" s="71">
        <v>0</v>
      </c>
      <c r="AD420" s="71">
        <v>25.82418030528077</v>
      </c>
      <c r="AE420" s="72"/>
      <c r="AF420" s="71">
        <v>545233686.42716491</v>
      </c>
      <c r="AG420" s="71">
        <v>9408973.9239689428</v>
      </c>
      <c r="AH420" s="71">
        <v>2042607.65246599</v>
      </c>
      <c r="AI420" s="71">
        <v>489956454.48540658</v>
      </c>
      <c r="AJ420" s="71">
        <v>340958127.11235929</v>
      </c>
      <c r="AK420" s="71">
        <v>0</v>
      </c>
      <c r="AL420" s="71">
        <v>0</v>
      </c>
      <c r="AM420" s="71">
        <v>27391778.318395909</v>
      </c>
      <c r="AN420" s="71">
        <v>0</v>
      </c>
      <c r="AO420" s="71">
        <v>0</v>
      </c>
      <c r="AP420" s="71">
        <v>1414991627.9197617</v>
      </c>
      <c r="AQ420" s="72"/>
      <c r="AR420" s="71">
        <v>5087</v>
      </c>
      <c r="AS420" s="71">
        <v>960</v>
      </c>
      <c r="AT420" s="71">
        <v>0</v>
      </c>
      <c r="AU420" s="71">
        <v>0</v>
      </c>
      <c r="AV420" s="71">
        <v>0</v>
      </c>
      <c r="AW420" s="71">
        <v>0</v>
      </c>
      <c r="AX420" s="71"/>
      <c r="AY420" s="72"/>
      <c r="AZ420" s="71">
        <v>20770.2</v>
      </c>
      <c r="BA420" s="71">
        <v>40867.199999999997</v>
      </c>
      <c r="BB420" s="71">
        <v>0</v>
      </c>
      <c r="BC420" s="71">
        <v>0</v>
      </c>
      <c r="BD420" s="71">
        <v>0</v>
      </c>
      <c r="BE420" s="71">
        <v>0</v>
      </c>
      <c r="BF420" s="71"/>
      <c r="BG420" s="72"/>
      <c r="BH420" s="71">
        <v>0</v>
      </c>
      <c r="BI420" s="71">
        <v>0</v>
      </c>
      <c r="BJ420" s="71">
        <v>1744.597</v>
      </c>
      <c r="BK420" s="71">
        <v>0</v>
      </c>
      <c r="BL420" s="71">
        <v>30.063000000000002</v>
      </c>
      <c r="BM420" s="71">
        <v>0</v>
      </c>
      <c r="BN420" s="72"/>
      <c r="BO420" s="71">
        <v>0</v>
      </c>
      <c r="BP420" s="71">
        <v>0</v>
      </c>
      <c r="BQ420" s="71">
        <v>27</v>
      </c>
      <c r="BR420" s="71">
        <v>0</v>
      </c>
      <c r="BS420" s="71">
        <v>7</v>
      </c>
      <c r="BT420" s="71">
        <v>0</v>
      </c>
      <c r="BU420"/>
      <c r="BV420" s="70">
        <v>857.15499999999997</v>
      </c>
      <c r="BW420" s="70">
        <v>130.542</v>
      </c>
      <c r="BX420" s="70">
        <v>783.57899999999995</v>
      </c>
      <c r="BY420" s="70">
        <v>2.0299999999999998</v>
      </c>
      <c r="BZ420" s="70">
        <v>1.3540000000000001</v>
      </c>
      <c r="CA420" s="70">
        <v>0</v>
      </c>
      <c r="CB420" s="70">
        <v>0</v>
      </c>
      <c r="CC420" s="70">
        <v>0</v>
      </c>
      <c r="CD420" s="70">
        <v>0</v>
      </c>
    </row>
    <row r="421" spans="1:82">
      <c r="A421" s="70" t="s">
        <v>2192</v>
      </c>
      <c r="B421" s="70">
        <v>303</v>
      </c>
      <c r="C421" s="70">
        <v>14</v>
      </c>
      <c r="D421" s="70">
        <v>18</v>
      </c>
      <c r="E421" s="70">
        <v>2017</v>
      </c>
      <c r="F421" s="70" t="s">
        <v>156</v>
      </c>
      <c r="G421" s="70" t="s">
        <v>2178</v>
      </c>
      <c r="H421" s="70" t="s">
        <v>2179</v>
      </c>
      <c r="I421" s="148"/>
      <c r="J421" s="71">
        <v>507.30705890930159</v>
      </c>
      <c r="K421" s="71">
        <v>12.32999005391553</v>
      </c>
      <c r="L421" s="71">
        <v>11.416925701072826</v>
      </c>
      <c r="M421" s="71">
        <v>295.77044990402908</v>
      </c>
      <c r="N421" s="71">
        <v>254.07619334392479</v>
      </c>
      <c r="O421" s="71">
        <v>212.1843290353618</v>
      </c>
      <c r="P421" s="71">
        <v>131.41179863383971</v>
      </c>
      <c r="Q421" s="71">
        <v>13.5821370769312</v>
      </c>
      <c r="R421" s="71">
        <v>0</v>
      </c>
      <c r="S421" s="71">
        <v>27.172041008900642</v>
      </c>
      <c r="T421" s="72"/>
      <c r="U421" s="71">
        <v>86886691</v>
      </c>
      <c r="V421" s="71">
        <v>5413</v>
      </c>
      <c r="W421" s="71">
        <v>225</v>
      </c>
      <c r="X421" s="71">
        <v>74179</v>
      </c>
      <c r="Y421" s="71">
        <v>85781</v>
      </c>
      <c r="Z421" s="71">
        <v>126863</v>
      </c>
      <c r="AA421" s="71">
        <v>27219</v>
      </c>
      <c r="AB421" s="71">
        <v>198852</v>
      </c>
      <c r="AC421" s="71">
        <v>0</v>
      </c>
      <c r="AD421" s="71">
        <v>27.172041008900639</v>
      </c>
      <c r="AE421" s="72"/>
      <c r="AF421" s="71">
        <v>604431600.11922956</v>
      </c>
      <c r="AG421" s="71">
        <v>9762833.5145449713</v>
      </c>
      <c r="AH421" s="71">
        <v>2441406.2939758268</v>
      </c>
      <c r="AI421" s="71">
        <v>491100717.07184178</v>
      </c>
      <c r="AJ421" s="71">
        <v>373955374.20114952</v>
      </c>
      <c r="AK421" s="71">
        <v>0</v>
      </c>
      <c r="AL421" s="71">
        <v>0</v>
      </c>
      <c r="AM421" s="71">
        <v>27315679.254348431</v>
      </c>
      <c r="AN421" s="71">
        <v>0</v>
      </c>
      <c r="AO421" s="71">
        <v>0</v>
      </c>
      <c r="AP421" s="71">
        <v>1509007610.45509</v>
      </c>
      <c r="AQ421" s="72"/>
      <c r="AR421" s="71">
        <v>5397</v>
      </c>
      <c r="AS421" s="71">
        <v>1068</v>
      </c>
      <c r="AT421" s="71">
        <v>0</v>
      </c>
      <c r="AU421" s="71">
        <v>0</v>
      </c>
      <c r="AV421" s="71">
        <v>0</v>
      </c>
      <c r="AW421" s="71">
        <v>0</v>
      </c>
      <c r="AX421" s="71"/>
      <c r="AY421" s="72"/>
      <c r="AZ421" s="71">
        <v>22251.8</v>
      </c>
      <c r="BA421" s="71">
        <v>48970.500000000007</v>
      </c>
      <c r="BB421" s="71">
        <v>0</v>
      </c>
      <c r="BC421" s="71">
        <v>0</v>
      </c>
      <c r="BD421" s="71">
        <v>0</v>
      </c>
      <c r="BE421" s="71">
        <v>0</v>
      </c>
      <c r="BF421" s="71"/>
      <c r="BG421" s="72"/>
      <c r="BH421" s="71">
        <v>0</v>
      </c>
      <c r="BI421" s="71">
        <v>0</v>
      </c>
      <c r="BJ421" s="71">
        <v>1752.884</v>
      </c>
      <c r="BK421" s="71">
        <v>0</v>
      </c>
      <c r="BL421" s="71">
        <v>27.08</v>
      </c>
      <c r="BM421" s="71">
        <v>0</v>
      </c>
      <c r="BN421" s="72"/>
      <c r="BO421" s="71">
        <v>0</v>
      </c>
      <c r="BP421" s="71">
        <v>0</v>
      </c>
      <c r="BQ421" s="71">
        <v>27</v>
      </c>
      <c r="BR421" s="71">
        <v>0</v>
      </c>
      <c r="BS421" s="71">
        <v>7</v>
      </c>
      <c r="BT421" s="71">
        <v>0</v>
      </c>
      <c r="BU421"/>
      <c r="BV421" s="70">
        <v>827.22900000000004</v>
      </c>
      <c r="BW421" s="70">
        <v>148.87200000000001</v>
      </c>
      <c r="BX421" s="70">
        <v>800.52499999999998</v>
      </c>
      <c r="BY421" s="70">
        <v>2.08</v>
      </c>
      <c r="BZ421" s="70">
        <v>1.258</v>
      </c>
      <c r="CA421" s="70">
        <v>0</v>
      </c>
      <c r="CB421" s="70">
        <v>0</v>
      </c>
      <c r="CC421" s="70">
        <v>0</v>
      </c>
      <c r="CD421" s="70">
        <v>0</v>
      </c>
    </row>
    <row r="422" spans="1:82">
      <c r="A422" s="70" t="s">
        <v>2193</v>
      </c>
      <c r="B422" s="70">
        <v>304</v>
      </c>
      <c r="C422" s="70">
        <v>15</v>
      </c>
      <c r="D422" s="70">
        <v>18</v>
      </c>
      <c r="E422" s="70">
        <v>2018</v>
      </c>
      <c r="F422" s="70" t="s">
        <v>183</v>
      </c>
      <c r="G422" s="70" t="s">
        <v>2178</v>
      </c>
      <c r="H422" s="70" t="s">
        <v>2179</v>
      </c>
      <c r="I422" s="148"/>
      <c r="J422" s="71">
        <v>511.69479245142429</v>
      </c>
      <c r="K422" s="71">
        <v>11.593321733286716</v>
      </c>
      <c r="L422" s="71">
        <v>10.695570406670003</v>
      </c>
      <c r="M422" s="71">
        <v>292.42046786522019</v>
      </c>
      <c r="N422" s="71">
        <v>241.2850303930596</v>
      </c>
      <c r="O422" s="71">
        <v>209.0512327848615</v>
      </c>
      <c r="P422" s="71">
        <v>130.20885187244653</v>
      </c>
      <c r="Q422" s="71">
        <v>12.532355565100101</v>
      </c>
      <c r="R422" s="71">
        <v>0</v>
      </c>
      <c r="S422" s="71">
        <v>28.920281858742108</v>
      </c>
      <c r="T422" s="72"/>
      <c r="U422" s="71">
        <v>93244087</v>
      </c>
      <c r="V422" s="71">
        <v>5413</v>
      </c>
      <c r="W422" s="71">
        <v>225</v>
      </c>
      <c r="X422" s="71">
        <v>74179</v>
      </c>
      <c r="Y422" s="71">
        <v>86455</v>
      </c>
      <c r="Z422" s="71">
        <v>127383</v>
      </c>
      <c r="AA422" s="71">
        <v>27241</v>
      </c>
      <c r="AB422" s="71">
        <v>197731</v>
      </c>
      <c r="AC422" s="71">
        <v>0</v>
      </c>
      <c r="AD422" s="71">
        <v>28.920281858742111</v>
      </c>
      <c r="AE422" s="72"/>
      <c r="AF422" s="71">
        <v>620663968.24113429</v>
      </c>
      <c r="AG422" s="71">
        <v>8816420.7816684656</v>
      </c>
      <c r="AH422" s="71">
        <v>2330142.3418558552</v>
      </c>
      <c r="AI422" s="71">
        <v>478566297.3699736</v>
      </c>
      <c r="AJ422" s="71">
        <v>378783686.67799872</v>
      </c>
      <c r="AK422" s="71">
        <v>0</v>
      </c>
      <c r="AL422" s="71">
        <v>0</v>
      </c>
      <c r="AM422" s="71">
        <v>27217891.772125039</v>
      </c>
      <c r="AN422" s="71">
        <v>0</v>
      </c>
      <c r="AO422" s="71">
        <v>0</v>
      </c>
      <c r="AP422" s="71">
        <v>1516378407.184756</v>
      </c>
      <c r="AQ422" s="72"/>
      <c r="AR422" s="71">
        <v>5766</v>
      </c>
      <c r="AS422" s="71">
        <v>1200</v>
      </c>
      <c r="AT422" s="71">
        <v>0</v>
      </c>
      <c r="AU422" s="71">
        <v>0</v>
      </c>
      <c r="AV422" s="71">
        <v>0</v>
      </c>
      <c r="AW422" s="71">
        <v>0</v>
      </c>
      <c r="AX422" s="71"/>
      <c r="AY422" s="72"/>
      <c r="AZ422" s="71">
        <v>24040.199999999993</v>
      </c>
      <c r="BA422" s="71">
        <v>58152.6</v>
      </c>
      <c r="BB422" s="71">
        <v>0</v>
      </c>
      <c r="BC422" s="71">
        <v>0</v>
      </c>
      <c r="BD422" s="71">
        <v>0</v>
      </c>
      <c r="BE422" s="71">
        <v>0</v>
      </c>
      <c r="BF422" s="71"/>
      <c r="BG422" s="72"/>
      <c r="BH422" s="71">
        <v>0</v>
      </c>
      <c r="BI422" s="71">
        <v>0</v>
      </c>
      <c r="BJ422" s="71">
        <v>1618.0619999999999</v>
      </c>
      <c r="BK422" s="71">
        <v>0</v>
      </c>
      <c r="BL422" s="71">
        <v>26.66</v>
      </c>
      <c r="BM422" s="71">
        <v>0</v>
      </c>
      <c r="BN422" s="72"/>
      <c r="BO422" s="71">
        <v>0</v>
      </c>
      <c r="BP422" s="71">
        <v>0</v>
      </c>
      <c r="BQ422" s="71">
        <v>26</v>
      </c>
      <c r="BR422" s="71">
        <v>0</v>
      </c>
      <c r="BS422" s="71">
        <v>6</v>
      </c>
      <c r="BT422" s="71">
        <v>0</v>
      </c>
      <c r="BU422"/>
      <c r="BV422" s="70">
        <v>749.48099999999999</v>
      </c>
      <c r="BW422" s="70">
        <v>152.68600000000001</v>
      </c>
      <c r="BX422" s="70">
        <v>739.61</v>
      </c>
      <c r="BY422" s="70">
        <v>1.8620000000000001</v>
      </c>
      <c r="BZ422" s="70">
        <v>1.083</v>
      </c>
      <c r="CA422" s="70">
        <v>0</v>
      </c>
      <c r="CB422" s="70">
        <v>0</v>
      </c>
      <c r="CC422" s="70">
        <v>0</v>
      </c>
      <c r="CD422" s="70">
        <v>0</v>
      </c>
    </row>
    <row r="423" spans="1:82">
      <c r="A423" s="70" t="s">
        <v>2194</v>
      </c>
      <c r="B423" s="70">
        <v>305</v>
      </c>
      <c r="C423" s="70">
        <v>16</v>
      </c>
      <c r="D423" s="70">
        <v>18</v>
      </c>
      <c r="E423" s="70">
        <v>2019</v>
      </c>
      <c r="F423" s="70" t="s">
        <v>158</v>
      </c>
      <c r="G423" s="70" t="s">
        <v>2178</v>
      </c>
      <c r="H423" s="70" t="s">
        <v>2179</v>
      </c>
      <c r="I423" s="148"/>
      <c r="J423" s="71">
        <v>504.49127444817907</v>
      </c>
      <c r="K423" s="71">
        <v>10.2350053240904</v>
      </c>
      <c r="L423" s="71">
        <v>10.785606347831088</v>
      </c>
      <c r="M423" s="71">
        <v>276.87920275003654</v>
      </c>
      <c r="N423" s="71">
        <v>211.59811213083111</v>
      </c>
      <c r="O423" s="71">
        <v>203.63315278240361</v>
      </c>
      <c r="P423" s="71">
        <v>129.83273134822275</v>
      </c>
      <c r="Q423" s="71">
        <v>12.146360802620899</v>
      </c>
      <c r="R423" s="71">
        <v>0</v>
      </c>
      <c r="S423" s="71">
        <v>30.16546681933578</v>
      </c>
      <c r="T423" s="72"/>
      <c r="U423" s="71">
        <v>96078988</v>
      </c>
      <c r="V423" s="71">
        <v>5413</v>
      </c>
      <c r="W423" s="71">
        <v>225</v>
      </c>
      <c r="X423" s="71">
        <v>74179</v>
      </c>
      <c r="Y423" s="71">
        <v>87214</v>
      </c>
      <c r="Z423" s="71">
        <v>127488</v>
      </c>
      <c r="AA423" s="71">
        <v>26959</v>
      </c>
      <c r="AB423" s="71">
        <v>196829</v>
      </c>
      <c r="AC423" s="71">
        <v>0</v>
      </c>
      <c r="AD423" s="71">
        <v>30.16546681933578</v>
      </c>
      <c r="AE423" s="72"/>
      <c r="AF423" s="71">
        <v>625554376.94879568</v>
      </c>
      <c r="AG423" s="71">
        <v>8233047.6550597884</v>
      </c>
      <c r="AH423" s="71">
        <v>2470677.1580465459</v>
      </c>
      <c r="AI423" s="71">
        <v>472031683.02470863</v>
      </c>
      <c r="AJ423" s="71">
        <v>336034322.40738398</v>
      </c>
      <c r="AK423" s="71">
        <v>0</v>
      </c>
      <c r="AL423" s="71">
        <v>0</v>
      </c>
      <c r="AM423" s="71">
        <v>26806628.072081313</v>
      </c>
      <c r="AN423" s="71">
        <v>0</v>
      </c>
      <c r="AO423" s="71">
        <v>0</v>
      </c>
      <c r="AP423" s="71">
        <v>1471130735.2660758</v>
      </c>
      <c r="AQ423" s="72"/>
      <c r="AR423" s="71">
        <v>6085</v>
      </c>
      <c r="AS423" s="71">
        <v>1312</v>
      </c>
      <c r="AT423" s="71">
        <v>0</v>
      </c>
      <c r="AU423" s="71">
        <v>0</v>
      </c>
      <c r="AV423" s="71">
        <v>0</v>
      </c>
      <c r="AW423" s="71">
        <v>0</v>
      </c>
      <c r="AX423" s="71"/>
      <c r="AY423" s="72"/>
      <c r="AZ423" s="71">
        <v>25592.199999999961</v>
      </c>
      <c r="BA423" s="71">
        <v>65373.500000000029</v>
      </c>
      <c r="BB423" s="71">
        <v>0</v>
      </c>
      <c r="BC423" s="71">
        <v>0</v>
      </c>
      <c r="BD423" s="71">
        <v>0</v>
      </c>
      <c r="BE423" s="71">
        <v>0</v>
      </c>
      <c r="BF423" s="71"/>
      <c r="BG423" s="72"/>
      <c r="BH423" s="71">
        <v>0</v>
      </c>
      <c r="BI423" s="71">
        <v>0</v>
      </c>
      <c r="BJ423" s="71">
        <v>1739.221</v>
      </c>
      <c r="BK423" s="71">
        <v>0</v>
      </c>
      <c r="BL423" s="71">
        <v>23.893000000000001</v>
      </c>
      <c r="BM423" s="71">
        <v>0</v>
      </c>
      <c r="BN423" s="72"/>
      <c r="BO423" s="71">
        <v>0</v>
      </c>
      <c r="BP423" s="71">
        <v>0</v>
      </c>
      <c r="BQ423" s="71">
        <v>27</v>
      </c>
      <c r="BR423" s="71">
        <v>0</v>
      </c>
      <c r="BS423" s="71">
        <v>5</v>
      </c>
      <c r="BT423" s="71">
        <v>0</v>
      </c>
      <c r="BU423"/>
      <c r="BV423" s="70">
        <v>785.85400000000004</v>
      </c>
      <c r="BW423" s="70">
        <v>155.452</v>
      </c>
      <c r="BX423" s="70">
        <v>818.45100000000002</v>
      </c>
      <c r="BY423" s="70">
        <v>2.1219999999999999</v>
      </c>
      <c r="BZ423" s="70">
        <v>1.2350000000000001</v>
      </c>
      <c r="CA423" s="70">
        <v>0</v>
      </c>
      <c r="CB423" s="70">
        <v>0</v>
      </c>
      <c r="CC423" s="70">
        <v>0</v>
      </c>
      <c r="CD423" s="70">
        <v>0</v>
      </c>
    </row>
    <row r="424" spans="1:82">
      <c r="A424" s="70" t="s">
        <v>2195</v>
      </c>
      <c r="B424" s="70">
        <v>306</v>
      </c>
      <c r="C424" s="70">
        <v>17</v>
      </c>
      <c r="D424" s="70">
        <v>18</v>
      </c>
      <c r="E424" s="70">
        <v>2020</v>
      </c>
      <c r="F424" s="70" t="s">
        <v>159</v>
      </c>
      <c r="G424" s="70" t="s">
        <v>2178</v>
      </c>
      <c r="H424" s="70" t="s">
        <v>2179</v>
      </c>
      <c r="I424" s="148"/>
      <c r="J424" s="71">
        <v>510.15395988703023</v>
      </c>
      <c r="K424" s="71">
        <v>10.595062508183219</v>
      </c>
      <c r="L424" s="71">
        <v>12.793746765407183</v>
      </c>
      <c r="M424" s="71">
        <v>249.2293739314714</v>
      </c>
      <c r="N424" s="71">
        <v>221.80419086138039</v>
      </c>
      <c r="O424" s="71">
        <v>178.31766981750272</v>
      </c>
      <c r="P424" s="71">
        <v>122.16826262795581</v>
      </c>
      <c r="Q424" s="71">
        <v>11.5215149593829</v>
      </c>
      <c r="R424" s="71">
        <v>0</v>
      </c>
      <c r="S424" s="71">
        <v>26.847758565173081</v>
      </c>
      <c r="T424" s="72"/>
      <c r="U424" s="71">
        <v>91333299</v>
      </c>
      <c r="V424" s="71">
        <v>5116</v>
      </c>
      <c r="W424" s="71">
        <v>272</v>
      </c>
      <c r="X424" s="71">
        <v>73695</v>
      </c>
      <c r="Y424" s="71">
        <v>87789</v>
      </c>
      <c r="Z424" s="71">
        <v>127421</v>
      </c>
      <c r="AA424" s="71">
        <v>26963</v>
      </c>
      <c r="AB424" s="71">
        <v>195410</v>
      </c>
      <c r="AC424" s="71">
        <v>0</v>
      </c>
      <c r="AD424" s="71">
        <v>26.847758565173081</v>
      </c>
      <c r="AE424" s="72"/>
      <c r="AF424" s="71">
        <v>640106199.26692581</v>
      </c>
      <c r="AG424" s="71">
        <v>8080653.9568170803</v>
      </c>
      <c r="AH424" s="71">
        <v>3017129.6040868396</v>
      </c>
      <c r="AI424" s="71">
        <v>425530083.00784957</v>
      </c>
      <c r="AJ424" s="71">
        <v>381681860.94074738</v>
      </c>
      <c r="AK424" s="71"/>
      <c r="AL424" s="71"/>
      <c r="AM424" s="71">
        <v>25503176.050381698</v>
      </c>
      <c r="AN424" s="71"/>
      <c r="AO424" s="71"/>
      <c r="AP424" s="71">
        <v>1483919102.8268085</v>
      </c>
      <c r="AQ424" s="72"/>
      <c r="AR424" s="71">
        <v>6369</v>
      </c>
      <c r="AS424" s="71">
        <v>1368</v>
      </c>
      <c r="AT424" s="71">
        <v>0</v>
      </c>
      <c r="AU424" s="71">
        <v>0</v>
      </c>
      <c r="AV424" s="71">
        <v>0</v>
      </c>
      <c r="AW424" s="71">
        <v>0</v>
      </c>
      <c r="AX424" s="71"/>
      <c r="AY424" s="72"/>
      <c r="AZ424" s="71">
        <v>27101.799999999919</v>
      </c>
      <c r="BA424" s="71">
        <v>74821.999999999898</v>
      </c>
      <c r="BB424" s="71">
        <v>0</v>
      </c>
      <c r="BC424" s="71">
        <v>0</v>
      </c>
      <c r="BD424" s="71">
        <v>0</v>
      </c>
      <c r="BE424" s="71">
        <v>0</v>
      </c>
      <c r="BF424" s="71"/>
      <c r="BG424" s="72"/>
      <c r="BH424" s="71">
        <v>0</v>
      </c>
      <c r="BI424" s="71">
        <v>0</v>
      </c>
      <c r="BJ424" s="71">
        <v>1621.5350000000001</v>
      </c>
      <c r="BK424" s="71">
        <v>0</v>
      </c>
      <c r="BL424" s="71">
        <v>23.522000000000002</v>
      </c>
      <c r="BM424" s="71">
        <v>0</v>
      </c>
      <c r="BN424" s="72"/>
      <c r="BO424" s="71">
        <v>0</v>
      </c>
      <c r="BP424" s="71">
        <v>0</v>
      </c>
      <c r="BQ424" s="71">
        <v>26</v>
      </c>
      <c r="BR424" s="71">
        <v>0</v>
      </c>
      <c r="BS424" s="71">
        <v>5</v>
      </c>
      <c r="BT424" s="71">
        <v>0</v>
      </c>
      <c r="BU424"/>
      <c r="BV424" s="70">
        <v>701.75099999999998</v>
      </c>
      <c r="BW424" s="70">
        <v>157.11500000000001</v>
      </c>
      <c r="BX424" s="70">
        <v>782.66099999999994</v>
      </c>
      <c r="BY424" s="70">
        <v>2.3069999999999999</v>
      </c>
      <c r="BZ424" s="70">
        <v>1.2230000000000001</v>
      </c>
      <c r="CA424" s="70">
        <v>0</v>
      </c>
      <c r="CB424" s="70">
        <v>0</v>
      </c>
      <c r="CC424" s="70">
        <v>0</v>
      </c>
      <c r="CD424" s="70">
        <v>0</v>
      </c>
    </row>
    <row r="425" spans="1:82">
      <c r="A425" s="70" t="s">
        <v>2196</v>
      </c>
      <c r="B425" s="70">
        <v>306</v>
      </c>
      <c r="C425" s="70">
        <v>18</v>
      </c>
      <c r="D425" s="70">
        <v>18</v>
      </c>
      <c r="E425" s="70">
        <v>2021</v>
      </c>
      <c r="F425" s="70" t="s">
        <v>160</v>
      </c>
      <c r="G425" s="1064" t="s">
        <v>2178</v>
      </c>
      <c r="H425" s="70" t="s">
        <v>2179</v>
      </c>
      <c r="I425" s="148"/>
      <c r="J425" s="71">
        <v>397.63114005028689</v>
      </c>
      <c r="K425" s="71">
        <v>11.79697729304651</v>
      </c>
      <c r="L425" s="71">
        <v>11.763071765609032</v>
      </c>
      <c r="M425" s="71">
        <v>282.50710696845874</v>
      </c>
      <c r="N425" s="71">
        <v>219.43137698728424</v>
      </c>
      <c r="O425" s="71">
        <v>173.21368597670923</v>
      </c>
      <c r="P425" s="71">
        <v>125.34694870631549</v>
      </c>
      <c r="Q425" s="71">
        <v>11.316589155771</v>
      </c>
      <c r="R425" s="71">
        <v>0</v>
      </c>
      <c r="S425" s="71">
        <v>31.3312182406444</v>
      </c>
      <c r="T425" s="72"/>
      <c r="U425" s="71">
        <v>82240687</v>
      </c>
      <c r="V425" s="71">
        <v>5116</v>
      </c>
      <c r="W425" s="71">
        <v>272</v>
      </c>
      <c r="X425" s="71">
        <v>73695</v>
      </c>
      <c r="Y425" s="71">
        <v>88072</v>
      </c>
      <c r="Z425" s="71">
        <v>127444</v>
      </c>
      <c r="AA425" s="71">
        <v>26976</v>
      </c>
      <c r="AB425" s="71">
        <v>193820</v>
      </c>
      <c r="AC425" s="71">
        <v>0</v>
      </c>
      <c r="AD425" s="71">
        <v>31.3312182406444</v>
      </c>
      <c r="AE425" s="72"/>
      <c r="AF425" s="71">
        <v>502518664.53271574</v>
      </c>
      <c r="AG425" s="71">
        <v>9095677.7136129085</v>
      </c>
      <c r="AH425" s="71">
        <v>2656802.518340752</v>
      </c>
      <c r="AI425" s="71">
        <v>476495743.51737297</v>
      </c>
      <c r="AJ425" s="71">
        <v>336153055.47421908</v>
      </c>
      <c r="AK425" s="71">
        <v>0</v>
      </c>
      <c r="AL425" s="71">
        <v>0</v>
      </c>
      <c r="AM425" s="71">
        <v>25441566.734908365</v>
      </c>
      <c r="AN425" s="71">
        <v>0</v>
      </c>
      <c r="AO425" s="71">
        <v>0</v>
      </c>
      <c r="AP425" s="71">
        <v>1352361510.4911697</v>
      </c>
      <c r="AQ425" s="72"/>
      <c r="AR425" s="71">
        <v>6744</v>
      </c>
      <c r="AS425" s="71">
        <v>1399</v>
      </c>
      <c r="AT425" s="71">
        <v>0</v>
      </c>
      <c r="AU425" s="71">
        <v>0</v>
      </c>
      <c r="AV425" s="71">
        <v>0</v>
      </c>
      <c r="AW425" s="71">
        <v>0</v>
      </c>
      <c r="AX425" s="71"/>
      <c r="AY425" s="72"/>
      <c r="AZ425" s="71">
        <v>29162.70000000003</v>
      </c>
      <c r="BA425" s="71">
        <v>78702.499999999884</v>
      </c>
      <c r="BB425" s="71">
        <v>0</v>
      </c>
      <c r="BC425" s="71">
        <v>0</v>
      </c>
      <c r="BD425" s="71">
        <v>0</v>
      </c>
      <c r="BE425" s="71">
        <v>0</v>
      </c>
      <c r="BF425" s="71"/>
      <c r="BG425" s="72"/>
      <c r="BH425" s="71">
        <v>0</v>
      </c>
      <c r="BI425" s="71">
        <v>0</v>
      </c>
      <c r="BJ425" s="71">
        <v>1651.7280000000001</v>
      </c>
      <c r="BK425" s="71">
        <v>0</v>
      </c>
      <c r="BL425" s="71">
        <v>15.196000000000002</v>
      </c>
      <c r="BM425" s="71">
        <v>0</v>
      </c>
      <c r="BN425" s="72"/>
      <c r="BO425" s="71">
        <v>0</v>
      </c>
      <c r="BP425" s="71">
        <v>0</v>
      </c>
      <c r="BQ425" s="71">
        <v>28</v>
      </c>
      <c r="BR425" s="71">
        <v>0</v>
      </c>
      <c r="BS425" s="71">
        <v>4</v>
      </c>
      <c r="BT425" s="71">
        <v>0</v>
      </c>
      <c r="BU425"/>
      <c r="BV425" s="70">
        <v>662.00599999999997</v>
      </c>
      <c r="BW425" s="70">
        <v>188.589</v>
      </c>
      <c r="BX425" s="70">
        <v>816.32899999999995</v>
      </c>
      <c r="BY425" s="70">
        <v>0</v>
      </c>
      <c r="BZ425" s="70">
        <v>0</v>
      </c>
      <c r="CA425" s="70">
        <v>0</v>
      </c>
      <c r="CB425" s="70">
        <v>0</v>
      </c>
      <c r="CC425" s="70">
        <v>0</v>
      </c>
      <c r="CD425" s="70">
        <v>0</v>
      </c>
    </row>
    <row r="426" spans="1:82">
      <c r="A426" s="70" t="s">
        <v>2197</v>
      </c>
      <c r="B426" s="70">
        <v>306</v>
      </c>
      <c r="C426" s="70">
        <v>19</v>
      </c>
      <c r="D426" s="70">
        <v>18</v>
      </c>
      <c r="E426" s="70">
        <v>2022</v>
      </c>
      <c r="F426" s="70" t="s">
        <v>161</v>
      </c>
      <c r="G426" s="1064" t="s">
        <v>2178</v>
      </c>
      <c r="H426" s="70" t="s">
        <v>2179</v>
      </c>
      <c r="I426" s="148"/>
      <c r="J426" s="71">
        <v>482.82819174128628</v>
      </c>
      <c r="K426" s="71">
        <v>11.390521293283808</v>
      </c>
      <c r="L426" s="71">
        <v>9.6770775790869674</v>
      </c>
      <c r="M426" s="71">
        <v>272.10640316026729</v>
      </c>
      <c r="N426" s="71">
        <v>224.68541987670284</v>
      </c>
      <c r="O426" s="71">
        <v>182.38817447436787</v>
      </c>
      <c r="P426" s="71">
        <v>123.44649194337713</v>
      </c>
      <c r="Q426" s="71">
        <v>11.369650423078198</v>
      </c>
      <c r="R426" s="71">
        <v>0</v>
      </c>
      <c r="S426" s="71">
        <v>28.663849401842409</v>
      </c>
      <c r="T426" s="72"/>
      <c r="U426" s="71">
        <v>107513675</v>
      </c>
      <c r="V426" s="71">
        <v>5116</v>
      </c>
      <c r="W426" s="71">
        <v>272</v>
      </c>
      <c r="X426" s="71">
        <v>73695</v>
      </c>
      <c r="Y426" s="71">
        <v>89090</v>
      </c>
      <c r="Z426" s="71">
        <v>127499</v>
      </c>
      <c r="AA426" s="71">
        <v>26972</v>
      </c>
      <c r="AB426" s="71">
        <v>193132</v>
      </c>
      <c r="AC426" s="71">
        <v>0</v>
      </c>
      <c r="AD426" s="71">
        <v>28.663849401842409</v>
      </c>
      <c r="AE426" s="72"/>
      <c r="AF426" s="71">
        <v>597617724.11000693</v>
      </c>
      <c r="AG426" s="71">
        <v>9121798.070577966</v>
      </c>
      <c r="AH426" s="71">
        <v>2629827.1982384385</v>
      </c>
      <c r="AI426" s="71">
        <v>450672734.49151665</v>
      </c>
      <c r="AJ426" s="71">
        <v>373782736.88004428</v>
      </c>
      <c r="AK426" s="71">
        <v>0</v>
      </c>
      <c r="AL426" s="71">
        <v>0</v>
      </c>
      <c r="AM426" s="71">
        <v>24938612.623435043</v>
      </c>
      <c r="AN426" s="71">
        <v>0</v>
      </c>
      <c r="AO426" s="71">
        <v>0</v>
      </c>
      <c r="AP426" s="71">
        <v>1458763433.3738191</v>
      </c>
      <c r="AQ426" s="72"/>
      <c r="AR426" s="71">
        <v>7132</v>
      </c>
      <c r="AS426" s="71">
        <v>1416</v>
      </c>
      <c r="AT426" s="71">
        <v>0</v>
      </c>
      <c r="AU426" s="71">
        <v>0</v>
      </c>
      <c r="AV426" s="71">
        <v>0</v>
      </c>
      <c r="AW426" s="71">
        <v>0</v>
      </c>
      <c r="AX426" s="71"/>
      <c r="AY426" s="72"/>
      <c r="AZ426" s="71">
        <v>31341.000000000146</v>
      </c>
      <c r="BA426" s="71">
        <v>82764.499999999898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2198</v>
      </c>
      <c r="B427" s="70">
        <v>306</v>
      </c>
      <c r="C427" s="70">
        <v>20</v>
      </c>
      <c r="D427" s="70">
        <v>18</v>
      </c>
      <c r="E427" s="70">
        <v>2023</v>
      </c>
      <c r="F427" s="70" t="s">
        <v>1539</v>
      </c>
      <c r="G427" s="70" t="s">
        <v>2178</v>
      </c>
      <c r="H427" s="70" t="s">
        <v>2179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7475</v>
      </c>
      <c r="AS427" s="71">
        <v>1450</v>
      </c>
      <c r="AT427" s="71">
        <v>0</v>
      </c>
      <c r="AU427" s="71">
        <v>0</v>
      </c>
      <c r="AV427" s="71">
        <v>0</v>
      </c>
      <c r="AW427" s="71">
        <v>0</v>
      </c>
      <c r="AX427" s="71"/>
      <c r="AY427" s="72"/>
      <c r="AZ427" s="71">
        <v>33259.000000000226</v>
      </c>
      <c r="BA427" s="71">
        <v>85837.399999999921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2199</v>
      </c>
      <c r="B428" s="70">
        <v>306</v>
      </c>
      <c r="C428" s="70">
        <v>21</v>
      </c>
      <c r="D428" s="70">
        <v>18</v>
      </c>
      <c r="E428" s="70">
        <v>2024</v>
      </c>
      <c r="F428" s="70" t="s">
        <v>1554</v>
      </c>
      <c r="G428" s="70" t="s">
        <v>2178</v>
      </c>
      <c r="H428" s="70" t="s">
        <v>2179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2200</v>
      </c>
      <c r="B429" s="70">
        <v>477</v>
      </c>
      <c r="C429" s="70">
        <v>1</v>
      </c>
      <c r="D429" s="70">
        <v>29</v>
      </c>
      <c r="E429" s="70">
        <v>1990</v>
      </c>
      <c r="F429" s="70" t="s">
        <v>787</v>
      </c>
      <c r="G429" s="70" t="s">
        <v>2201</v>
      </c>
      <c r="H429" s="70" t="s">
        <v>2202</v>
      </c>
      <c r="I429" s="148"/>
      <c r="J429" s="71">
        <v>2659.1002392559681</v>
      </c>
      <c r="K429" s="71">
        <v>16.096296553083679</v>
      </c>
      <c r="L429" s="71">
        <v>27.382380700167321</v>
      </c>
      <c r="M429" s="71">
        <v>106.11582611661839</v>
      </c>
      <c r="N429" s="71">
        <v>148.49058489813771</v>
      </c>
      <c r="O429" s="71">
        <v>104.3709689103451</v>
      </c>
      <c r="P429" s="71">
        <v>131.7938136589581</v>
      </c>
      <c r="Q429" s="71">
        <v>8.7510888869511394</v>
      </c>
      <c r="R429" s="71">
        <v>18.688968601507408</v>
      </c>
      <c r="S429" s="71">
        <v>8.3328765363193167</v>
      </c>
      <c r="T429" s="72"/>
      <c r="U429" s="71">
        <v>63241279</v>
      </c>
      <c r="V429" s="71">
        <v>4952</v>
      </c>
      <c r="W429" s="71">
        <v>298</v>
      </c>
      <c r="X429" s="71">
        <v>33166</v>
      </c>
      <c r="Y429" s="71">
        <v>45787</v>
      </c>
      <c r="Z429" s="71">
        <v>42929</v>
      </c>
      <c r="AA429" s="71">
        <v>32001</v>
      </c>
      <c r="AB429" s="71">
        <v>142088</v>
      </c>
      <c r="AC429" s="71">
        <v>3236963</v>
      </c>
      <c r="AD429" s="71">
        <v>8.3328765363193167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2203</v>
      </c>
      <c r="B430" s="70">
        <v>478</v>
      </c>
      <c r="C430" s="70">
        <v>2</v>
      </c>
      <c r="D430" s="70">
        <v>29</v>
      </c>
      <c r="E430" s="70">
        <v>2005</v>
      </c>
      <c r="F430" s="70" t="s">
        <v>789</v>
      </c>
      <c r="G430" s="70" t="s">
        <v>2201</v>
      </c>
      <c r="H430" s="70" t="s">
        <v>2202</v>
      </c>
      <c r="I430" s="148"/>
      <c r="J430" s="71">
        <v>4298.2760782890173</v>
      </c>
      <c r="K430" s="71">
        <v>14.47873301904761</v>
      </c>
      <c r="L430" s="71">
        <v>28.113666335180199</v>
      </c>
      <c r="M430" s="71">
        <v>311.81360485753561</v>
      </c>
      <c r="N430" s="71">
        <v>294.46306881616499</v>
      </c>
      <c r="O430" s="71">
        <v>201.1740103858389</v>
      </c>
      <c r="P430" s="71">
        <v>145.27808874710871</v>
      </c>
      <c r="Q430" s="71">
        <v>10.342820739119301</v>
      </c>
      <c r="R430" s="71">
        <v>14.70703716272287</v>
      </c>
      <c r="S430" s="71">
        <v>14.27947722124428</v>
      </c>
      <c r="T430" s="72"/>
      <c r="U430" s="71">
        <v>99871222</v>
      </c>
      <c r="V430" s="71">
        <v>4855</v>
      </c>
      <c r="W430" s="71">
        <v>260</v>
      </c>
      <c r="X430" s="71">
        <v>43547</v>
      </c>
      <c r="Y430" s="71">
        <v>70898</v>
      </c>
      <c r="Z430" s="71">
        <v>95752</v>
      </c>
      <c r="AA430" s="71">
        <v>28890</v>
      </c>
      <c r="AB430" s="71">
        <v>175557</v>
      </c>
      <c r="AC430" s="71">
        <v>2600635</v>
      </c>
      <c r="AD430" s="71">
        <v>14.27947722124428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2204</v>
      </c>
      <c r="B431" s="70">
        <v>479</v>
      </c>
      <c r="C431" s="70">
        <v>3</v>
      </c>
      <c r="D431" s="70">
        <v>29</v>
      </c>
      <c r="E431" s="70">
        <v>2006</v>
      </c>
      <c r="F431" s="70" t="s">
        <v>790</v>
      </c>
      <c r="G431" s="70" t="s">
        <v>2201</v>
      </c>
      <c r="H431" s="70" t="s">
        <v>2202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2205</v>
      </c>
      <c r="B432" s="70">
        <v>480</v>
      </c>
      <c r="C432" s="70">
        <v>4</v>
      </c>
      <c r="D432" s="70">
        <v>29</v>
      </c>
      <c r="E432" s="70">
        <v>2007</v>
      </c>
      <c r="F432" s="70" t="s">
        <v>791</v>
      </c>
      <c r="G432" s="70" t="s">
        <v>2201</v>
      </c>
      <c r="H432" s="70" t="s">
        <v>2202</v>
      </c>
      <c r="I432" s="148"/>
      <c r="J432" s="71">
        <v>5092.7093990891644</v>
      </c>
      <c r="K432" s="71">
        <v>12.829107140085419</v>
      </c>
      <c r="L432" s="71">
        <v>20.09641684138041</v>
      </c>
      <c r="M432" s="71">
        <v>369.61656368627519</v>
      </c>
      <c r="N432" s="71">
        <v>287.61507638194331</v>
      </c>
      <c r="O432" s="71">
        <v>200.0540511044606</v>
      </c>
      <c r="P432" s="71">
        <v>145.86721278772711</v>
      </c>
      <c r="Q432" s="71">
        <v>11.043320677388101</v>
      </c>
      <c r="R432" s="71">
        <v>11.25998586586176</v>
      </c>
      <c r="S432" s="71">
        <v>16.456371075782279</v>
      </c>
      <c r="T432" s="72"/>
      <c r="U432" s="71">
        <v>143797235</v>
      </c>
      <c r="V432" s="71">
        <v>4331</v>
      </c>
      <c r="W432" s="71">
        <v>349</v>
      </c>
      <c r="X432" s="71">
        <v>59204</v>
      </c>
      <c r="Y432" s="71">
        <v>72903</v>
      </c>
      <c r="Z432" s="71">
        <v>98985</v>
      </c>
      <c r="AA432" s="71">
        <v>28565</v>
      </c>
      <c r="AB432" s="71">
        <v>177535</v>
      </c>
      <c r="AC432" s="71">
        <v>2048225</v>
      </c>
      <c r="AD432" s="71">
        <v>16.456371075782279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2206</v>
      </c>
      <c r="B433" s="70">
        <v>481</v>
      </c>
      <c r="C433" s="70">
        <v>5</v>
      </c>
      <c r="D433" s="70">
        <v>29</v>
      </c>
      <c r="E433" s="70">
        <v>2008</v>
      </c>
      <c r="F433" s="70" t="s">
        <v>792</v>
      </c>
      <c r="G433" s="70" t="s">
        <v>2201</v>
      </c>
      <c r="H433" s="70" t="s">
        <v>2202</v>
      </c>
      <c r="I433" s="148"/>
      <c r="J433" s="71">
        <v>4158.7941636893274</v>
      </c>
      <c r="K433" s="71">
        <v>9.6629338125020947</v>
      </c>
      <c r="L433" s="71">
        <v>17.790629234815651</v>
      </c>
      <c r="M433" s="71">
        <v>373.01936039831361</v>
      </c>
      <c r="N433" s="71">
        <v>312.48186579474492</v>
      </c>
      <c r="O433" s="71">
        <v>195.22897363901521</v>
      </c>
      <c r="P433" s="71">
        <v>142.2274112041699</v>
      </c>
      <c r="Q433" s="71">
        <v>10.863519286842401</v>
      </c>
      <c r="R433" s="71">
        <v>13.23471729600503</v>
      </c>
      <c r="S433" s="71">
        <v>21.03009685950115</v>
      </c>
      <c r="T433" s="72"/>
      <c r="U433" s="71">
        <v>133436864</v>
      </c>
      <c r="V433" s="71">
        <v>4331</v>
      </c>
      <c r="W433" s="71">
        <v>349</v>
      </c>
      <c r="X433" s="71">
        <v>59204</v>
      </c>
      <c r="Y433" s="71">
        <v>73162</v>
      </c>
      <c r="Z433" s="71">
        <v>99988</v>
      </c>
      <c r="AA433" s="71">
        <v>27884</v>
      </c>
      <c r="AB433" s="71">
        <v>177517</v>
      </c>
      <c r="AC433" s="71">
        <v>2499856</v>
      </c>
      <c r="AD433" s="71">
        <v>21.03009685950115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2207</v>
      </c>
      <c r="B434" s="70">
        <v>482</v>
      </c>
      <c r="C434" s="70">
        <v>6</v>
      </c>
      <c r="D434" s="70">
        <v>29</v>
      </c>
      <c r="E434" s="70">
        <v>2009</v>
      </c>
      <c r="F434" s="70" t="s">
        <v>176</v>
      </c>
      <c r="G434" s="70" t="s">
        <v>2201</v>
      </c>
      <c r="H434" s="70" t="s">
        <v>2202</v>
      </c>
      <c r="I434" s="148"/>
      <c r="J434" s="71">
        <v>3921.5678083623629</v>
      </c>
      <c r="K434" s="71">
        <v>12.49650048175225</v>
      </c>
      <c r="L434" s="71">
        <v>27.067999370442141</v>
      </c>
      <c r="M434" s="71">
        <v>350.7003958218653</v>
      </c>
      <c r="N434" s="71">
        <v>287.5176135808353</v>
      </c>
      <c r="O434" s="71">
        <v>200.1446323440224</v>
      </c>
      <c r="P434" s="71">
        <v>136.27483526017849</v>
      </c>
      <c r="Q434" s="71">
        <v>10.3717996199384</v>
      </c>
      <c r="R434" s="71">
        <v>13.252647672242979</v>
      </c>
      <c r="S434" s="71">
        <v>12.51669720282433</v>
      </c>
      <c r="T434" s="72"/>
      <c r="U434" s="71">
        <v>104097254</v>
      </c>
      <c r="V434" s="71">
        <v>4559</v>
      </c>
      <c r="W434" s="71">
        <v>724</v>
      </c>
      <c r="X434" s="71">
        <v>63998</v>
      </c>
      <c r="Y434" s="71">
        <v>73672</v>
      </c>
      <c r="Z434" s="71">
        <v>101178</v>
      </c>
      <c r="AA434" s="71">
        <v>27428</v>
      </c>
      <c r="AB434" s="71">
        <v>177912</v>
      </c>
      <c r="AC434" s="71">
        <v>2442114</v>
      </c>
      <c r="AD434" s="71">
        <v>12.51669720282433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827.75</v>
      </c>
      <c r="BK434" s="71">
        <v>0</v>
      </c>
      <c r="BL434" s="71">
        <v>102.93300000000001</v>
      </c>
      <c r="BM434" s="71">
        <v>0</v>
      </c>
      <c r="BN434" s="72"/>
      <c r="BO434" s="71">
        <v>0</v>
      </c>
      <c r="BP434" s="71">
        <v>0</v>
      </c>
      <c r="BQ434" s="71">
        <v>18</v>
      </c>
      <c r="BR434" s="71">
        <v>0</v>
      </c>
      <c r="BS434" s="71">
        <v>8</v>
      </c>
      <c r="BT434" s="71">
        <v>0</v>
      </c>
      <c r="BU434"/>
      <c r="BV434" s="70">
        <v>635.803</v>
      </c>
      <c r="BW434" s="70">
        <v>3.4660000000000002</v>
      </c>
      <c r="BX434" s="70">
        <v>34.713999999999999</v>
      </c>
      <c r="BY434" s="70">
        <v>5.7</v>
      </c>
      <c r="BZ434" s="70">
        <v>0</v>
      </c>
      <c r="CA434" s="70">
        <v>17</v>
      </c>
      <c r="CB434" s="70">
        <v>200</v>
      </c>
      <c r="CC434" s="70">
        <v>34</v>
      </c>
      <c r="CD434" s="70">
        <v>0</v>
      </c>
    </row>
    <row r="435" spans="1:82">
      <c r="A435" s="70" t="s">
        <v>2208</v>
      </c>
      <c r="B435" s="70">
        <v>483</v>
      </c>
      <c r="C435" s="70">
        <v>7</v>
      </c>
      <c r="D435" s="70">
        <v>29</v>
      </c>
      <c r="E435" s="70">
        <v>2010</v>
      </c>
      <c r="F435" s="70" t="s">
        <v>177</v>
      </c>
      <c r="G435" s="70" t="s">
        <v>2201</v>
      </c>
      <c r="H435" s="70" t="s">
        <v>2202</v>
      </c>
      <c r="I435" s="148"/>
      <c r="J435" s="71">
        <v>4107.9331315695608</v>
      </c>
      <c r="K435" s="71">
        <v>10.875756524354321</v>
      </c>
      <c r="L435" s="71">
        <v>26.72216147543627</v>
      </c>
      <c r="M435" s="71">
        <v>400.31900621144251</v>
      </c>
      <c r="N435" s="71">
        <v>368.88933476642438</v>
      </c>
      <c r="O435" s="71">
        <v>201.6584859410481</v>
      </c>
      <c r="P435" s="71">
        <v>137.4212609998292</v>
      </c>
      <c r="Q435" s="71">
        <v>10.869063828714101</v>
      </c>
      <c r="R435" s="71">
        <v>13.50883796099383</v>
      </c>
      <c r="S435" s="71">
        <v>18.62768770842797</v>
      </c>
      <c r="T435" s="72"/>
      <c r="U435" s="71">
        <v>109775122</v>
      </c>
      <c r="V435" s="71">
        <v>4559</v>
      </c>
      <c r="W435" s="71">
        <v>724</v>
      </c>
      <c r="X435" s="71">
        <v>63998</v>
      </c>
      <c r="Y435" s="71">
        <v>74508</v>
      </c>
      <c r="Z435" s="71">
        <v>102417</v>
      </c>
      <c r="AA435" s="71">
        <v>26968</v>
      </c>
      <c r="AB435" s="71">
        <v>178653</v>
      </c>
      <c r="AC435" s="71">
        <v>2359029</v>
      </c>
      <c r="AD435" s="71">
        <v>18.62768770842797</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777.33299999999997</v>
      </c>
      <c r="BK435" s="71">
        <v>0</v>
      </c>
      <c r="BL435" s="71">
        <v>92.728999999999985</v>
      </c>
      <c r="BM435" s="71">
        <v>0</v>
      </c>
      <c r="BN435" s="72"/>
      <c r="BO435" s="71">
        <v>0</v>
      </c>
      <c r="BP435" s="71">
        <v>0</v>
      </c>
      <c r="BQ435" s="71">
        <v>19</v>
      </c>
      <c r="BR435" s="71">
        <v>0</v>
      </c>
      <c r="BS435" s="71">
        <v>8</v>
      </c>
      <c r="BT435" s="71">
        <v>0</v>
      </c>
      <c r="BU435"/>
      <c r="BV435" s="70">
        <v>660.36199999999997</v>
      </c>
      <c r="BW435" s="70">
        <v>0</v>
      </c>
      <c r="BX435" s="70">
        <v>0</v>
      </c>
      <c r="BY435" s="70">
        <v>5.7</v>
      </c>
      <c r="BZ435" s="70">
        <v>0</v>
      </c>
      <c r="CA435" s="70">
        <v>14</v>
      </c>
      <c r="CB435" s="70">
        <v>160</v>
      </c>
      <c r="CC435" s="70">
        <v>30</v>
      </c>
      <c r="CD435" s="70">
        <v>0</v>
      </c>
    </row>
    <row r="436" spans="1:82">
      <c r="A436" s="70" t="s">
        <v>2209</v>
      </c>
      <c r="B436" s="70">
        <v>484</v>
      </c>
      <c r="C436" s="70">
        <v>8</v>
      </c>
      <c r="D436" s="70">
        <v>29</v>
      </c>
      <c r="E436" s="70">
        <v>2011</v>
      </c>
      <c r="F436" s="70" t="s">
        <v>178</v>
      </c>
      <c r="G436" s="70" t="s">
        <v>2201</v>
      </c>
      <c r="H436" s="70" t="s">
        <v>2202</v>
      </c>
      <c r="I436" s="148"/>
      <c r="J436" s="71">
        <v>3716.268761895818</v>
      </c>
      <c r="K436" s="71">
        <v>12.29493548250422</v>
      </c>
      <c r="L436" s="71">
        <v>29.111776563643151</v>
      </c>
      <c r="M436" s="71">
        <v>375.02828859321181</v>
      </c>
      <c r="N436" s="71">
        <v>339.83407441931593</v>
      </c>
      <c r="O436" s="71">
        <v>200.78933380418522</v>
      </c>
      <c r="P436" s="71">
        <v>132.72258499607952</v>
      </c>
      <c r="Q436" s="71">
        <v>12.5477954285753</v>
      </c>
      <c r="R436" s="71">
        <v>6.5685248906196376</v>
      </c>
      <c r="S436" s="71">
        <v>13.757372825736971</v>
      </c>
      <c r="T436" s="72"/>
      <c r="U436" s="71">
        <v>102458976</v>
      </c>
      <c r="V436" s="71">
        <v>4559</v>
      </c>
      <c r="W436" s="71">
        <v>724</v>
      </c>
      <c r="X436" s="71">
        <v>63998</v>
      </c>
      <c r="Y436" s="71">
        <v>74937</v>
      </c>
      <c r="Z436" s="71">
        <v>104191</v>
      </c>
      <c r="AA436" s="71">
        <v>26821</v>
      </c>
      <c r="AB436" s="71">
        <v>178802</v>
      </c>
      <c r="AC436" s="71">
        <v>1145155</v>
      </c>
      <c r="AD436" s="71">
        <v>13.757372825736971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4.8280000000000003</v>
      </c>
      <c r="BJ436" s="71">
        <v>804.08399999999995</v>
      </c>
      <c r="BK436" s="71">
        <v>0</v>
      </c>
      <c r="BL436" s="71">
        <v>141.90799999999999</v>
      </c>
      <c r="BM436" s="71">
        <v>0</v>
      </c>
      <c r="BN436" s="72"/>
      <c r="BO436" s="71">
        <v>0</v>
      </c>
      <c r="BP436" s="71">
        <v>1</v>
      </c>
      <c r="BQ436" s="71">
        <v>20</v>
      </c>
      <c r="BR436" s="71">
        <v>0</v>
      </c>
      <c r="BS436" s="71">
        <v>9</v>
      </c>
      <c r="BT436" s="71">
        <v>0</v>
      </c>
      <c r="BU436"/>
      <c r="BV436" s="70">
        <v>700.43499999999995</v>
      </c>
      <c r="BW436" s="70">
        <v>3.7970000000000002</v>
      </c>
      <c r="BX436" s="70">
        <v>36.387999999999998</v>
      </c>
      <c r="BY436" s="70">
        <v>6.2</v>
      </c>
      <c r="BZ436" s="70">
        <v>0</v>
      </c>
      <c r="CA436" s="70">
        <v>16</v>
      </c>
      <c r="CB436" s="70">
        <v>160</v>
      </c>
      <c r="CC436" s="70">
        <v>28</v>
      </c>
      <c r="CD436" s="70">
        <v>0</v>
      </c>
    </row>
    <row r="437" spans="1:82">
      <c r="A437" s="70" t="s">
        <v>2210</v>
      </c>
      <c r="B437" s="70">
        <v>485</v>
      </c>
      <c r="C437" s="70">
        <v>9</v>
      </c>
      <c r="D437" s="70">
        <v>29</v>
      </c>
      <c r="E437" s="70">
        <v>2012</v>
      </c>
      <c r="F437" s="70" t="s">
        <v>179</v>
      </c>
      <c r="G437" s="70" t="s">
        <v>2201</v>
      </c>
      <c r="H437" s="70" t="s">
        <v>2202</v>
      </c>
      <c r="I437" s="148"/>
      <c r="J437" s="71">
        <v>3495.290230681147</v>
      </c>
      <c r="K437" s="71">
        <v>11.392837019435399</v>
      </c>
      <c r="L437" s="71">
        <v>30.11206905985339</v>
      </c>
      <c r="M437" s="71">
        <v>411.21485573207468</v>
      </c>
      <c r="N437" s="71">
        <v>339.29633729452343</v>
      </c>
      <c r="O437" s="71">
        <v>202.38506159994066</v>
      </c>
      <c r="P437" s="71">
        <v>132.68145279179211</v>
      </c>
      <c r="Q437" s="71">
        <v>13.9417992056483</v>
      </c>
      <c r="R437" s="71">
        <v>12.74440777953404</v>
      </c>
      <c r="S437" s="71">
        <v>12.95938236724907</v>
      </c>
      <c r="T437" s="72"/>
      <c r="U437" s="71">
        <v>90996916</v>
      </c>
      <c r="V437" s="71">
        <v>4559</v>
      </c>
      <c r="W437" s="71">
        <v>724</v>
      </c>
      <c r="X437" s="71">
        <v>63998</v>
      </c>
      <c r="Y437" s="71">
        <v>77811</v>
      </c>
      <c r="Z437" s="71">
        <v>105852</v>
      </c>
      <c r="AA437" s="71">
        <v>26661</v>
      </c>
      <c r="AB437" s="71">
        <v>182853</v>
      </c>
      <c r="AC437" s="71">
        <v>2164309</v>
      </c>
      <c r="AD437" s="71">
        <v>12.95938236724907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765.654</v>
      </c>
      <c r="BK437" s="71">
        <v>0</v>
      </c>
      <c r="BL437" s="71">
        <v>132.25</v>
      </c>
      <c r="BM437" s="71">
        <v>0</v>
      </c>
      <c r="BN437" s="72"/>
      <c r="BO437" s="71">
        <v>0</v>
      </c>
      <c r="BP437" s="71">
        <v>0</v>
      </c>
      <c r="BQ437" s="71">
        <v>22</v>
      </c>
      <c r="BR437" s="71">
        <v>0</v>
      </c>
      <c r="BS437" s="71">
        <v>9</v>
      </c>
      <c r="BT437" s="71">
        <v>0</v>
      </c>
      <c r="BU437"/>
      <c r="BV437" s="70">
        <v>669.50400000000002</v>
      </c>
      <c r="BW437" s="70">
        <v>4.1890000000000001</v>
      </c>
      <c r="BX437" s="70">
        <v>36.411000000000001</v>
      </c>
      <c r="BY437" s="70">
        <v>6.8</v>
      </c>
      <c r="BZ437" s="70">
        <v>0</v>
      </c>
      <c r="CA437" s="70">
        <v>15</v>
      </c>
      <c r="CB437" s="70">
        <v>140</v>
      </c>
      <c r="CC437" s="70">
        <v>26</v>
      </c>
      <c r="CD437" s="70">
        <v>0</v>
      </c>
    </row>
    <row r="438" spans="1:82">
      <c r="A438" s="70" t="s">
        <v>2211</v>
      </c>
      <c r="B438" s="70">
        <v>486</v>
      </c>
      <c r="C438" s="70">
        <v>10</v>
      </c>
      <c r="D438" s="70">
        <v>29</v>
      </c>
      <c r="E438" s="70">
        <v>2013</v>
      </c>
      <c r="F438" s="70" t="s">
        <v>180</v>
      </c>
      <c r="G438" s="70" t="s">
        <v>2201</v>
      </c>
      <c r="H438" s="70" t="s">
        <v>2202</v>
      </c>
      <c r="I438" s="148"/>
      <c r="J438" s="71">
        <v>3301.747697707583</v>
      </c>
      <c r="K438" s="71">
        <v>9.2428425394135711</v>
      </c>
      <c r="L438" s="71">
        <v>27.16523524450324</v>
      </c>
      <c r="M438" s="71">
        <v>401.82382858772269</v>
      </c>
      <c r="N438" s="71">
        <v>331.35449440736932</v>
      </c>
      <c r="O438" s="71">
        <v>197.3809934534296</v>
      </c>
      <c r="P438" s="71">
        <v>133.80581795810204</v>
      </c>
      <c r="Q438" s="71">
        <v>14.216901221347101</v>
      </c>
      <c r="R438" s="71">
        <v>13.040468120320339</v>
      </c>
      <c r="S438" s="71">
        <v>17.74590481674451</v>
      </c>
      <c r="T438" s="72"/>
      <c r="U438" s="71">
        <v>86008027</v>
      </c>
      <c r="V438" s="71">
        <v>4559</v>
      </c>
      <c r="W438" s="71">
        <v>724</v>
      </c>
      <c r="X438" s="71">
        <v>63998</v>
      </c>
      <c r="Y438" s="71">
        <v>78747</v>
      </c>
      <c r="Z438" s="71">
        <v>107844</v>
      </c>
      <c r="AA438" s="71">
        <v>26786</v>
      </c>
      <c r="AB438" s="71">
        <v>183788</v>
      </c>
      <c r="AC438" s="71">
        <v>2161742</v>
      </c>
      <c r="AD438" s="71">
        <v>17.74590481674451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832.91899999999998</v>
      </c>
      <c r="BK438" s="71">
        <v>0</v>
      </c>
      <c r="BL438" s="71">
        <v>142.17099999999999</v>
      </c>
      <c r="BM438" s="71">
        <v>0</v>
      </c>
      <c r="BN438" s="72"/>
      <c r="BO438" s="71">
        <v>0</v>
      </c>
      <c r="BP438" s="71">
        <v>0</v>
      </c>
      <c r="BQ438" s="71">
        <v>22</v>
      </c>
      <c r="BR438" s="71">
        <v>0</v>
      </c>
      <c r="BS438" s="71">
        <v>8</v>
      </c>
      <c r="BT438" s="71">
        <v>0</v>
      </c>
      <c r="BU438"/>
      <c r="BV438" s="70">
        <v>728.66499999999996</v>
      </c>
      <c r="BW438" s="70">
        <v>3.6219999999999999</v>
      </c>
      <c r="BX438" s="70">
        <v>37.902999999999999</v>
      </c>
      <c r="BY438" s="70">
        <v>6.9</v>
      </c>
      <c r="BZ438" s="70">
        <v>0</v>
      </c>
      <c r="CA438" s="70">
        <v>16</v>
      </c>
      <c r="CB438" s="70">
        <v>150</v>
      </c>
      <c r="CC438" s="70">
        <v>32</v>
      </c>
      <c r="CD438" s="70">
        <v>0</v>
      </c>
    </row>
    <row r="439" spans="1:82">
      <c r="A439" s="70" t="s">
        <v>2212</v>
      </c>
      <c r="B439" s="70">
        <v>487</v>
      </c>
      <c r="C439" s="70">
        <v>11</v>
      </c>
      <c r="D439" s="70">
        <v>29</v>
      </c>
      <c r="E439" s="70">
        <v>2014</v>
      </c>
      <c r="F439" s="70" t="s">
        <v>181</v>
      </c>
      <c r="G439" s="70" t="s">
        <v>2201</v>
      </c>
      <c r="H439" s="70" t="s">
        <v>2202</v>
      </c>
      <c r="I439" s="148"/>
      <c r="J439" s="71">
        <v>3102.4862328519171</v>
      </c>
      <c r="K439" s="71">
        <v>9.0054235963945537</v>
      </c>
      <c r="L439" s="71">
        <v>21.622523376190941</v>
      </c>
      <c r="M439" s="71">
        <v>375.67479513687232</v>
      </c>
      <c r="N439" s="71">
        <v>319.56802507861431</v>
      </c>
      <c r="O439" s="71">
        <v>190.30530951993916</v>
      </c>
      <c r="P439" s="71">
        <v>134.63689604839496</v>
      </c>
      <c r="Q439" s="71">
        <v>13.700460238278801</v>
      </c>
      <c r="R439" s="71">
        <v>12.4619092308165</v>
      </c>
      <c r="S439" s="71">
        <v>21.300152052858159</v>
      </c>
      <c r="T439" s="72"/>
      <c r="U439" s="71">
        <v>90751207</v>
      </c>
      <c r="V439" s="71">
        <v>3674</v>
      </c>
      <c r="W439" s="71">
        <v>830</v>
      </c>
      <c r="X439" s="71">
        <v>62265</v>
      </c>
      <c r="Y439" s="71">
        <v>79733</v>
      </c>
      <c r="Z439" s="71">
        <v>109512</v>
      </c>
      <c r="AA439" s="71">
        <v>26813</v>
      </c>
      <c r="AB439" s="71">
        <v>184599</v>
      </c>
      <c r="AC439" s="71">
        <v>2072329</v>
      </c>
      <c r="AD439" s="71">
        <v>21.300152052858159</v>
      </c>
      <c r="AE439" s="72"/>
      <c r="AF439" s="71"/>
      <c r="AG439" s="71"/>
      <c r="AH439" s="71"/>
      <c r="AI439" s="71"/>
      <c r="AJ439" s="71"/>
      <c r="AK439" s="71"/>
      <c r="AL439" s="71"/>
      <c r="AM439" s="71"/>
      <c r="AN439" s="71"/>
      <c r="AO439" s="71"/>
      <c r="AP439" s="71"/>
      <c r="AQ439" s="72"/>
      <c r="AR439" s="71">
        <v>6010</v>
      </c>
      <c r="AS439" s="71">
        <v>1185</v>
      </c>
      <c r="AT439" s="71">
        <v>0</v>
      </c>
      <c r="AU439" s="71">
        <v>0</v>
      </c>
      <c r="AV439" s="71">
        <v>0</v>
      </c>
      <c r="AW439" s="71">
        <v>0</v>
      </c>
      <c r="AX439" s="71"/>
      <c r="AY439" s="72"/>
      <c r="AZ439" s="71">
        <v>24736.101999999999</v>
      </c>
      <c r="BA439" s="71">
        <v>58728.288</v>
      </c>
      <c r="BB439" s="71">
        <v>0</v>
      </c>
      <c r="BC439" s="71">
        <v>0</v>
      </c>
      <c r="BD439" s="71">
        <v>0</v>
      </c>
      <c r="BE439" s="71">
        <v>0</v>
      </c>
      <c r="BF439" s="71"/>
      <c r="BG439" s="72"/>
      <c r="BH439" s="71">
        <v>0</v>
      </c>
      <c r="BI439" s="71">
        <v>0</v>
      </c>
      <c r="BJ439" s="71">
        <v>899.245</v>
      </c>
      <c r="BK439" s="71">
        <v>0</v>
      </c>
      <c r="BL439" s="71">
        <v>136.953</v>
      </c>
      <c r="BM439" s="71">
        <v>0</v>
      </c>
      <c r="BN439" s="72"/>
      <c r="BO439" s="71">
        <v>0</v>
      </c>
      <c r="BP439" s="71">
        <v>0</v>
      </c>
      <c r="BQ439" s="71">
        <v>21</v>
      </c>
      <c r="BR439" s="71">
        <v>0</v>
      </c>
      <c r="BS439" s="71">
        <v>8</v>
      </c>
      <c r="BT439" s="71">
        <v>0</v>
      </c>
      <c r="BU439"/>
      <c r="BV439" s="70">
        <v>755.15</v>
      </c>
      <c r="BW439" s="70">
        <v>3.9550000000000001</v>
      </c>
      <c r="BX439" s="70">
        <v>40.093000000000004</v>
      </c>
      <c r="BY439" s="70">
        <v>6</v>
      </c>
      <c r="BZ439" s="70">
        <v>0</v>
      </c>
      <c r="CA439" s="70">
        <v>18</v>
      </c>
      <c r="CB439" s="70">
        <v>170</v>
      </c>
      <c r="CC439" s="70">
        <v>43</v>
      </c>
      <c r="CD439" s="70">
        <v>0</v>
      </c>
    </row>
    <row r="440" spans="1:82">
      <c r="A440" s="70" t="s">
        <v>2213</v>
      </c>
      <c r="B440" s="70">
        <v>488</v>
      </c>
      <c r="C440" s="70">
        <v>12</v>
      </c>
      <c r="D440" s="70">
        <v>29</v>
      </c>
      <c r="E440" s="70">
        <v>2015</v>
      </c>
      <c r="F440" s="70" t="s">
        <v>182</v>
      </c>
      <c r="G440" s="70" t="s">
        <v>2201</v>
      </c>
      <c r="H440" s="70" t="s">
        <v>2202</v>
      </c>
      <c r="I440" s="148"/>
      <c r="J440" s="71">
        <v>3315.711946029212</v>
      </c>
      <c r="K440" s="71">
        <v>8.6674485181379541</v>
      </c>
      <c r="L440" s="71">
        <v>23.11168767619489</v>
      </c>
      <c r="M440" s="71">
        <v>363.37735535142178</v>
      </c>
      <c r="N440" s="71">
        <v>297.82778635140158</v>
      </c>
      <c r="O440" s="71">
        <v>191.60836561876468</v>
      </c>
      <c r="P440" s="71">
        <v>134.69803939812101</v>
      </c>
      <c r="Q440" s="71">
        <v>13.46817449445</v>
      </c>
      <c r="R440" s="71">
        <v>12.275117234880948</v>
      </c>
      <c r="S440" s="71">
        <v>22.076904907362628</v>
      </c>
      <c r="T440" s="72"/>
      <c r="U440" s="71">
        <v>106053330</v>
      </c>
      <c r="V440" s="71">
        <v>3674</v>
      </c>
      <c r="W440" s="71">
        <v>830</v>
      </c>
      <c r="X440" s="71">
        <v>62265</v>
      </c>
      <c r="Y440" s="71">
        <v>81002</v>
      </c>
      <c r="Z440" s="71">
        <v>111323</v>
      </c>
      <c r="AA440" s="71">
        <v>26804</v>
      </c>
      <c r="AB440" s="71">
        <v>185374</v>
      </c>
      <c r="AC440" s="71">
        <v>2098231</v>
      </c>
      <c r="AD440" s="71">
        <v>22.076904907362628</v>
      </c>
      <c r="AE440" s="72"/>
      <c r="AF440" s="71">
        <v>935074801.23254406</v>
      </c>
      <c r="AG440" s="71">
        <v>6079342.8010511817</v>
      </c>
      <c r="AH440" s="71">
        <v>5060259.9913483579</v>
      </c>
      <c r="AI440" s="71">
        <v>399957051.38984698</v>
      </c>
      <c r="AJ440" s="71">
        <v>366801786.77648842</v>
      </c>
      <c r="AK440" s="71">
        <v>0</v>
      </c>
      <c r="AL440" s="71">
        <v>0</v>
      </c>
      <c r="AM440" s="71">
        <v>25404729.085316651</v>
      </c>
      <c r="AN440" s="71">
        <v>0</v>
      </c>
      <c r="AO440" s="71">
        <v>0</v>
      </c>
      <c r="AP440" s="71">
        <v>1738377971.2765956</v>
      </c>
      <c r="AQ440" s="72"/>
      <c r="AR440" s="71">
        <v>6490</v>
      </c>
      <c r="AS440" s="71">
        <v>1737</v>
      </c>
      <c r="AT440" s="71">
        <v>0</v>
      </c>
      <c r="AU440" s="71">
        <v>0</v>
      </c>
      <c r="AV440" s="71">
        <v>0</v>
      </c>
      <c r="AW440" s="71">
        <v>0</v>
      </c>
      <c r="AX440" s="71"/>
      <c r="AY440" s="72"/>
      <c r="AZ440" s="71">
        <v>27163.471000000001</v>
      </c>
      <c r="BA440" s="71">
        <v>97199.788</v>
      </c>
      <c r="BB440" s="71">
        <v>0</v>
      </c>
      <c r="BC440" s="71">
        <v>0</v>
      </c>
      <c r="BD440" s="71">
        <v>0</v>
      </c>
      <c r="BE440" s="71">
        <v>0</v>
      </c>
      <c r="BF440" s="71"/>
      <c r="BG440" s="72"/>
      <c r="BH440" s="71">
        <v>0</v>
      </c>
      <c r="BI440" s="71">
        <v>0</v>
      </c>
      <c r="BJ440" s="71">
        <v>1015.554</v>
      </c>
      <c r="BK440" s="71">
        <v>0</v>
      </c>
      <c r="BL440" s="71">
        <v>83.903999999999996</v>
      </c>
      <c r="BM440" s="71">
        <v>0</v>
      </c>
      <c r="BN440" s="72"/>
      <c r="BO440" s="71">
        <v>0</v>
      </c>
      <c r="BP440" s="71">
        <v>0</v>
      </c>
      <c r="BQ440" s="71">
        <v>19</v>
      </c>
      <c r="BR440" s="71">
        <v>0</v>
      </c>
      <c r="BS440" s="71">
        <v>6</v>
      </c>
      <c r="BT440" s="71">
        <v>0</v>
      </c>
      <c r="BU440"/>
      <c r="BV440" s="70">
        <v>777.822</v>
      </c>
      <c r="BW440" s="70">
        <v>0</v>
      </c>
      <c r="BX440" s="70">
        <v>26.736000000000001</v>
      </c>
      <c r="BY440" s="70">
        <v>6.6</v>
      </c>
      <c r="BZ440" s="70">
        <v>0</v>
      </c>
      <c r="CA440" s="70">
        <v>23</v>
      </c>
      <c r="CB440" s="70">
        <v>210</v>
      </c>
      <c r="CC440" s="70">
        <v>51</v>
      </c>
      <c r="CD440" s="70">
        <v>4.3</v>
      </c>
    </row>
    <row r="441" spans="1:82">
      <c r="A441" s="70" t="s">
        <v>2214</v>
      </c>
      <c r="B441" s="70">
        <v>489</v>
      </c>
      <c r="C441" s="70">
        <v>13</v>
      </c>
      <c r="D441" s="70">
        <v>29</v>
      </c>
      <c r="E441" s="70">
        <v>2016</v>
      </c>
      <c r="F441" s="70" t="s">
        <v>155</v>
      </c>
      <c r="G441" s="70" t="s">
        <v>2201</v>
      </c>
      <c r="H441" s="70" t="s">
        <v>2202</v>
      </c>
      <c r="I441" s="148"/>
      <c r="J441" s="71">
        <v>3333.4992676309957</v>
      </c>
      <c r="K441" s="71">
        <v>8.4836767667850204</v>
      </c>
      <c r="L441" s="71">
        <v>23.864962431641487</v>
      </c>
      <c r="M441" s="71">
        <v>319.36826713289202</v>
      </c>
      <c r="N441" s="71">
        <v>290.70819830730665</v>
      </c>
      <c r="O441" s="71">
        <v>191.77250038570679</v>
      </c>
      <c r="P441" s="71">
        <v>132.10864938711094</v>
      </c>
      <c r="Q441" s="71">
        <v>13.120888021770021</v>
      </c>
      <c r="R441" s="71">
        <v>12.343848585374571</v>
      </c>
      <c r="S441" s="71">
        <v>27.964471956757279</v>
      </c>
      <c r="T441" s="72"/>
      <c r="U441" s="71">
        <v>100572268</v>
      </c>
      <c r="V441" s="71">
        <v>3674</v>
      </c>
      <c r="W441" s="71">
        <v>830</v>
      </c>
      <c r="X441" s="71">
        <v>62265</v>
      </c>
      <c r="Y441" s="71">
        <v>81973</v>
      </c>
      <c r="Z441" s="71">
        <v>112788</v>
      </c>
      <c r="AA441" s="71">
        <v>27190</v>
      </c>
      <c r="AB441" s="71">
        <v>185764</v>
      </c>
      <c r="AC441" s="71">
        <v>2108207.8319547181</v>
      </c>
      <c r="AD441" s="71">
        <v>27.964471956757279</v>
      </c>
      <c r="AE441" s="72"/>
      <c r="AF441" s="71">
        <v>924514382.33424056</v>
      </c>
      <c r="AG441" s="71">
        <v>5666950.3653543768</v>
      </c>
      <c r="AH441" s="71">
        <v>4765962.428628169</v>
      </c>
      <c r="AI441" s="71">
        <v>373346929.83789527</v>
      </c>
      <c r="AJ441" s="71">
        <v>352059317.83987331</v>
      </c>
      <c r="AK441" s="71">
        <v>0</v>
      </c>
      <c r="AL441" s="71">
        <v>0</v>
      </c>
      <c r="AM441" s="71">
        <v>25477955.454883881</v>
      </c>
      <c r="AN441" s="71">
        <v>0</v>
      </c>
      <c r="AO441" s="71">
        <v>0</v>
      </c>
      <c r="AP441" s="71">
        <v>1685831498.2608755</v>
      </c>
      <c r="AQ441" s="72"/>
      <c r="AR441" s="71">
        <v>6963</v>
      </c>
      <c r="AS441" s="71">
        <v>2063</v>
      </c>
      <c r="AT441" s="71">
        <v>0</v>
      </c>
      <c r="AU441" s="71">
        <v>0</v>
      </c>
      <c r="AV441" s="71">
        <v>0</v>
      </c>
      <c r="AW441" s="71">
        <v>0</v>
      </c>
      <c r="AX441" s="71"/>
      <c r="AY441" s="72"/>
      <c r="AZ441" s="71">
        <v>29614.573</v>
      </c>
      <c r="BA441" s="71">
        <v>123443.988</v>
      </c>
      <c r="BB441" s="71">
        <v>0</v>
      </c>
      <c r="BC441" s="71">
        <v>0</v>
      </c>
      <c r="BD441" s="71">
        <v>0</v>
      </c>
      <c r="BE441" s="71">
        <v>0</v>
      </c>
      <c r="BF441" s="71"/>
      <c r="BG441" s="72"/>
      <c r="BH441" s="71">
        <v>0</v>
      </c>
      <c r="BI441" s="71">
        <v>0</v>
      </c>
      <c r="BJ441" s="71">
        <v>1204.52</v>
      </c>
      <c r="BK441" s="71">
        <v>0</v>
      </c>
      <c r="BL441" s="71">
        <v>81.783999999999992</v>
      </c>
      <c r="BM441" s="71">
        <v>0</v>
      </c>
      <c r="BN441" s="72"/>
      <c r="BO441" s="71">
        <v>0</v>
      </c>
      <c r="BP441" s="71">
        <v>0</v>
      </c>
      <c r="BQ441" s="71">
        <v>22</v>
      </c>
      <c r="BR441" s="71">
        <v>0</v>
      </c>
      <c r="BS441" s="71">
        <v>7</v>
      </c>
      <c r="BT441" s="71">
        <v>0</v>
      </c>
      <c r="BU441"/>
      <c r="BV441" s="70">
        <v>817.875</v>
      </c>
      <c r="BW441" s="70">
        <v>0</v>
      </c>
      <c r="BX441" s="70">
        <v>20.228999999999999</v>
      </c>
      <c r="BY441" s="70">
        <v>7.2</v>
      </c>
      <c r="BZ441" s="70">
        <v>0</v>
      </c>
      <c r="CA441" s="70">
        <v>26</v>
      </c>
      <c r="CB441" s="70">
        <v>340</v>
      </c>
      <c r="CC441" s="70">
        <v>62</v>
      </c>
      <c r="CD441" s="70">
        <v>13</v>
      </c>
    </row>
    <row r="442" spans="1:82">
      <c r="A442" s="70" t="s">
        <v>2215</v>
      </c>
      <c r="B442" s="70">
        <v>490</v>
      </c>
      <c r="C442" s="70">
        <v>14</v>
      </c>
      <c r="D442" s="70">
        <v>29</v>
      </c>
      <c r="E442" s="70">
        <v>2017</v>
      </c>
      <c r="F442" s="70" t="s">
        <v>156</v>
      </c>
      <c r="G442" s="70" t="s">
        <v>2201</v>
      </c>
      <c r="H442" s="70" t="s">
        <v>2202</v>
      </c>
      <c r="I442" s="148"/>
      <c r="J442" s="71">
        <v>2671.44836247177</v>
      </c>
      <c r="K442" s="71">
        <v>8.5862784105950496</v>
      </c>
      <c r="L442" s="71">
        <v>22.66161559703184</v>
      </c>
      <c r="M442" s="71">
        <v>316.72797269668217</v>
      </c>
      <c r="N442" s="71">
        <v>293.91846005212193</v>
      </c>
      <c r="O442" s="71">
        <v>191.04333505755127</v>
      </c>
      <c r="P442" s="71">
        <v>131.86562533840569</v>
      </c>
      <c r="Q442" s="71">
        <v>12.7486387025131</v>
      </c>
      <c r="R442" s="71">
        <v>12.849661230318052</v>
      </c>
      <c r="S442" s="71">
        <v>23.914195840067855</v>
      </c>
      <c r="T442" s="72"/>
      <c r="U442" s="71">
        <v>84357625</v>
      </c>
      <c r="V442" s="71">
        <v>3674</v>
      </c>
      <c r="W442" s="71">
        <v>830</v>
      </c>
      <c r="X442" s="71">
        <v>62265</v>
      </c>
      <c r="Y442" s="71">
        <v>83452</v>
      </c>
      <c r="Z442" s="71">
        <v>114223</v>
      </c>
      <c r="AA442" s="71">
        <v>27313</v>
      </c>
      <c r="AB442" s="71">
        <v>186649</v>
      </c>
      <c r="AC442" s="71">
        <v>2238141</v>
      </c>
      <c r="AD442" s="71">
        <v>23.914195840067851</v>
      </c>
      <c r="AE442" s="72"/>
      <c r="AF442" s="71">
        <v>753409818.92440128</v>
      </c>
      <c r="AG442" s="71">
        <v>5829626.6304751057</v>
      </c>
      <c r="AH442" s="71">
        <v>5628882.1203794042</v>
      </c>
      <c r="AI442" s="71">
        <v>381694469.41747987</v>
      </c>
      <c r="AJ442" s="71">
        <v>374652481.20870858</v>
      </c>
      <c r="AK442" s="71">
        <v>0</v>
      </c>
      <c r="AL442" s="71">
        <v>0</v>
      </c>
      <c r="AM442" s="71">
        <v>25639391.19116167</v>
      </c>
      <c r="AN442" s="71">
        <v>0</v>
      </c>
      <c r="AO442" s="71">
        <v>0</v>
      </c>
      <c r="AP442" s="71">
        <v>1546854669.4926059</v>
      </c>
      <c r="AQ442" s="72"/>
      <c r="AR442" s="71">
        <v>7320</v>
      </c>
      <c r="AS442" s="71">
        <v>2283</v>
      </c>
      <c r="AT442" s="71">
        <v>0</v>
      </c>
      <c r="AU442" s="71">
        <v>1</v>
      </c>
      <c r="AV442" s="71">
        <v>0</v>
      </c>
      <c r="AW442" s="71">
        <v>0</v>
      </c>
      <c r="AX442" s="71"/>
      <c r="AY442" s="72"/>
      <c r="AZ442" s="71">
        <v>31389.548999999999</v>
      </c>
      <c r="BA442" s="71">
        <v>135786.08800000019</v>
      </c>
      <c r="BB442" s="71">
        <v>0</v>
      </c>
      <c r="BC442" s="71">
        <v>370</v>
      </c>
      <c r="BD442" s="71">
        <v>0</v>
      </c>
      <c r="BE442" s="71">
        <v>0</v>
      </c>
      <c r="BF442" s="71"/>
      <c r="BG442" s="72"/>
      <c r="BH442" s="71">
        <v>0</v>
      </c>
      <c r="BI442" s="71">
        <v>0</v>
      </c>
      <c r="BJ442" s="71">
        <v>1223.3610000000001</v>
      </c>
      <c r="BK442" s="71">
        <v>0</v>
      </c>
      <c r="BL442" s="71">
        <v>111.209</v>
      </c>
      <c r="BM442" s="71">
        <v>0</v>
      </c>
      <c r="BN442" s="72"/>
      <c r="BO442" s="71">
        <v>0</v>
      </c>
      <c r="BP442" s="71">
        <v>0</v>
      </c>
      <c r="BQ442" s="71">
        <v>23</v>
      </c>
      <c r="BR442" s="71">
        <v>0</v>
      </c>
      <c r="BS442" s="71">
        <v>8</v>
      </c>
      <c r="BT442" s="71">
        <v>0</v>
      </c>
      <c r="BU442"/>
      <c r="BV442" s="70">
        <v>829.02700000000004</v>
      </c>
      <c r="BW442" s="70">
        <v>5.4119999999999999</v>
      </c>
      <c r="BX442" s="70">
        <v>44.430999999999997</v>
      </c>
      <c r="BY442" s="70">
        <v>7.7</v>
      </c>
      <c r="BZ442" s="70">
        <v>0</v>
      </c>
      <c r="CA442" s="70">
        <v>29</v>
      </c>
      <c r="CB442" s="70">
        <v>340</v>
      </c>
      <c r="CC442" s="70">
        <v>64</v>
      </c>
      <c r="CD442" s="70">
        <v>15</v>
      </c>
    </row>
    <row r="443" spans="1:82">
      <c r="A443" s="70" t="s">
        <v>2216</v>
      </c>
      <c r="B443" s="70">
        <v>491</v>
      </c>
      <c r="C443" s="70">
        <v>15</v>
      </c>
      <c r="D443" s="70">
        <v>29</v>
      </c>
      <c r="E443" s="70">
        <v>2018</v>
      </c>
      <c r="F443" s="70" t="s">
        <v>183</v>
      </c>
      <c r="G443" s="70" t="s">
        <v>2201</v>
      </c>
      <c r="H443" s="70" t="s">
        <v>2202</v>
      </c>
      <c r="I443" s="148"/>
      <c r="J443" s="71">
        <v>2676.619434026833</v>
      </c>
      <c r="K443" s="71">
        <v>7.7886662500232715</v>
      </c>
      <c r="L443" s="71">
        <v>20.177061608155274</v>
      </c>
      <c r="M443" s="71">
        <v>308.38361508702968</v>
      </c>
      <c r="N443" s="71">
        <v>292.55958891818716</v>
      </c>
      <c r="O443" s="71">
        <v>189.54155680497067</v>
      </c>
      <c r="P443" s="71">
        <v>132.51753640878482</v>
      </c>
      <c r="Q443" s="71">
        <v>11.8977232804642</v>
      </c>
      <c r="R443" s="71">
        <v>12.826984011142866</v>
      </c>
      <c r="S443" s="71">
        <v>17.275399536844745</v>
      </c>
      <c r="T443" s="72"/>
      <c r="U443" s="71">
        <v>86077419</v>
      </c>
      <c r="V443" s="71">
        <v>3674</v>
      </c>
      <c r="W443" s="71">
        <v>830</v>
      </c>
      <c r="X443" s="71">
        <v>62265</v>
      </c>
      <c r="Y443" s="71">
        <v>85012</v>
      </c>
      <c r="Z443" s="71">
        <v>115495</v>
      </c>
      <c r="AA443" s="71">
        <v>27724</v>
      </c>
      <c r="AB443" s="71">
        <v>187718</v>
      </c>
      <c r="AC443" s="71">
        <v>2225435</v>
      </c>
      <c r="AD443" s="71">
        <v>17.275399536844741</v>
      </c>
      <c r="AE443" s="72"/>
      <c r="AF443" s="71">
        <v>817159647.51406622</v>
      </c>
      <c r="AG443" s="71">
        <v>5169170.8849723674</v>
      </c>
      <c r="AH443" s="71">
        <v>4931216.8036523554</v>
      </c>
      <c r="AI443" s="71">
        <v>366373590.62662059</v>
      </c>
      <c r="AJ443" s="71">
        <v>378697169.86670262</v>
      </c>
      <c r="AK443" s="71">
        <v>0</v>
      </c>
      <c r="AL443" s="71">
        <v>0</v>
      </c>
      <c r="AM443" s="71">
        <v>25839591.200569302</v>
      </c>
      <c r="AN443" s="71">
        <v>0</v>
      </c>
      <c r="AO443" s="71">
        <v>0</v>
      </c>
      <c r="AP443" s="71">
        <v>1598170386.8965836</v>
      </c>
      <c r="AQ443" s="72"/>
      <c r="AR443" s="71">
        <v>7738</v>
      </c>
      <c r="AS443" s="71">
        <v>2541</v>
      </c>
      <c r="AT443" s="71">
        <v>0</v>
      </c>
      <c r="AU443" s="71">
        <v>1</v>
      </c>
      <c r="AV443" s="71">
        <v>0</v>
      </c>
      <c r="AW443" s="71">
        <v>0</v>
      </c>
      <c r="AX443" s="71"/>
      <c r="AY443" s="72"/>
      <c r="AZ443" s="71">
        <v>33455.574000000051</v>
      </c>
      <c r="BA443" s="71">
        <v>170355.88800000001</v>
      </c>
      <c r="BB443" s="71">
        <v>0</v>
      </c>
      <c r="BC443" s="71">
        <v>370</v>
      </c>
      <c r="BD443" s="71">
        <v>0</v>
      </c>
      <c r="BE443" s="71">
        <v>0</v>
      </c>
      <c r="BF443" s="71"/>
      <c r="BG443" s="72"/>
      <c r="BH443" s="71">
        <v>0</v>
      </c>
      <c r="BI443" s="71">
        <v>0</v>
      </c>
      <c r="BJ443" s="71">
        <v>1227.259</v>
      </c>
      <c r="BK443" s="71">
        <v>0</v>
      </c>
      <c r="BL443" s="71">
        <v>107.486</v>
      </c>
      <c r="BM443" s="71">
        <v>0</v>
      </c>
      <c r="BN443" s="72"/>
      <c r="BO443" s="71">
        <v>0</v>
      </c>
      <c r="BP443" s="71">
        <v>0</v>
      </c>
      <c r="BQ443" s="71">
        <v>24</v>
      </c>
      <c r="BR443" s="71">
        <v>0</v>
      </c>
      <c r="BS443" s="71">
        <v>8</v>
      </c>
      <c r="BT443" s="71">
        <v>0</v>
      </c>
      <c r="BU443"/>
      <c r="BV443" s="70">
        <v>815.50699999999995</v>
      </c>
      <c r="BW443" s="70">
        <v>4.8070000000000004</v>
      </c>
      <c r="BX443" s="70">
        <v>45.731000000000002</v>
      </c>
      <c r="BY443" s="70">
        <v>7.7</v>
      </c>
      <c r="BZ443" s="70">
        <v>0</v>
      </c>
      <c r="CA443" s="70">
        <v>26</v>
      </c>
      <c r="CB443" s="70">
        <v>360</v>
      </c>
      <c r="CC443" s="70">
        <v>58</v>
      </c>
      <c r="CD443" s="70">
        <v>17</v>
      </c>
    </row>
    <row r="444" spans="1:82">
      <c r="A444" s="70" t="s">
        <v>2217</v>
      </c>
      <c r="B444" s="70">
        <v>492</v>
      </c>
      <c r="C444" s="70">
        <v>16</v>
      </c>
      <c r="D444" s="70">
        <v>29</v>
      </c>
      <c r="E444" s="70">
        <v>2019</v>
      </c>
      <c r="F444" s="70" t="s">
        <v>158</v>
      </c>
      <c r="G444" s="1064" t="s">
        <v>2201</v>
      </c>
      <c r="H444" s="70" t="s">
        <v>2202</v>
      </c>
      <c r="I444" s="148"/>
      <c r="J444" s="71">
        <v>2610.806337360822</v>
      </c>
      <c r="K444" s="71">
        <v>6.9144018049588656</v>
      </c>
      <c r="L444" s="71">
        <v>20.12123829152182</v>
      </c>
      <c r="M444" s="71">
        <v>294.66508488841873</v>
      </c>
      <c r="N444" s="71">
        <v>242.71135221363463</v>
      </c>
      <c r="O444" s="71">
        <v>187.66361634353507</v>
      </c>
      <c r="P444" s="71">
        <v>133.93590606199874</v>
      </c>
      <c r="Q444" s="71">
        <v>11.649593535291899</v>
      </c>
      <c r="R444" s="71">
        <v>12.790389692484233</v>
      </c>
      <c r="S444" s="71">
        <v>18.388089495503088</v>
      </c>
      <c r="T444" s="72"/>
      <c r="U444" s="71">
        <v>85391058</v>
      </c>
      <c r="V444" s="71">
        <v>3674</v>
      </c>
      <c r="W444" s="71">
        <v>830</v>
      </c>
      <c r="X444" s="71">
        <v>62265</v>
      </c>
      <c r="Y444" s="71">
        <v>86589</v>
      </c>
      <c r="Z444" s="71">
        <v>117490</v>
      </c>
      <c r="AA444" s="71">
        <v>27811</v>
      </c>
      <c r="AB444" s="71">
        <v>188779</v>
      </c>
      <c r="AC444" s="71">
        <v>2255432</v>
      </c>
      <c r="AD444" s="71">
        <v>18.388089495503088</v>
      </c>
      <c r="AE444" s="72"/>
      <c r="AF444" s="71">
        <v>841746321.24326611</v>
      </c>
      <c r="AG444" s="71">
        <v>4989275.8447324997</v>
      </c>
      <c r="AH444" s="71">
        <v>5742902.3896113923</v>
      </c>
      <c r="AI444" s="71">
        <v>387583550.66139859</v>
      </c>
      <c r="AJ444" s="71">
        <v>363664547.24678677</v>
      </c>
      <c r="AK444" s="71">
        <v>0</v>
      </c>
      <c r="AL444" s="71">
        <v>0</v>
      </c>
      <c r="AM444" s="71">
        <v>25710278.67244887</v>
      </c>
      <c r="AN444" s="71">
        <v>0</v>
      </c>
      <c r="AO444" s="71">
        <v>0</v>
      </c>
      <c r="AP444" s="71">
        <v>1629436876.0582442</v>
      </c>
      <c r="AQ444" s="72"/>
      <c r="AR444" s="71">
        <v>8236</v>
      </c>
      <c r="AS444" s="71">
        <v>2772</v>
      </c>
      <c r="AT444" s="71">
        <v>0</v>
      </c>
      <c r="AU444" s="71">
        <v>1</v>
      </c>
      <c r="AV444" s="71">
        <v>0</v>
      </c>
      <c r="AW444" s="71">
        <v>0</v>
      </c>
      <c r="AX444" s="71"/>
      <c r="AY444" s="72"/>
      <c r="AZ444" s="71">
        <v>35998.078999999998</v>
      </c>
      <c r="BA444" s="71">
        <v>191816.98800000001</v>
      </c>
      <c r="BB444" s="71">
        <v>0</v>
      </c>
      <c r="BC444" s="71">
        <v>370</v>
      </c>
      <c r="BD444" s="71">
        <v>0</v>
      </c>
      <c r="BE444" s="71">
        <v>0</v>
      </c>
      <c r="BF444" s="71"/>
      <c r="BG444" s="72"/>
      <c r="BH444" s="71">
        <v>0</v>
      </c>
      <c r="BI444" s="71">
        <v>0</v>
      </c>
      <c r="BJ444" s="71">
        <v>1208.3979999999999</v>
      </c>
      <c r="BK444" s="71">
        <v>0</v>
      </c>
      <c r="BL444" s="71">
        <v>72.986999999999995</v>
      </c>
      <c r="BM444" s="71">
        <v>0</v>
      </c>
      <c r="BN444" s="72"/>
      <c r="BO444" s="71">
        <v>0</v>
      </c>
      <c r="BP444" s="71">
        <v>0</v>
      </c>
      <c r="BQ444" s="71">
        <v>25</v>
      </c>
      <c r="BR444" s="71">
        <v>0</v>
      </c>
      <c r="BS444" s="71">
        <v>7</v>
      </c>
      <c r="BT444" s="71">
        <v>0</v>
      </c>
      <c r="BU444"/>
      <c r="BV444" s="70">
        <v>900.06200000000001</v>
      </c>
      <c r="BW444" s="70">
        <v>0</v>
      </c>
      <c r="BX444" s="70">
        <v>21.623000000000001</v>
      </c>
      <c r="BY444" s="70">
        <v>7.7</v>
      </c>
      <c r="BZ444" s="70">
        <v>1</v>
      </c>
      <c r="CA444" s="70">
        <v>23</v>
      </c>
      <c r="CB444" s="70">
        <v>250</v>
      </c>
      <c r="CC444" s="70">
        <v>63</v>
      </c>
      <c r="CD444" s="70">
        <v>15</v>
      </c>
    </row>
    <row r="445" spans="1:82">
      <c r="A445" s="70" t="s">
        <v>2218</v>
      </c>
      <c r="B445" s="70">
        <v>493</v>
      </c>
      <c r="C445" s="70">
        <v>17</v>
      </c>
      <c r="D445" s="70">
        <v>29</v>
      </c>
      <c r="E445" s="70">
        <v>2020</v>
      </c>
      <c r="F445" s="70" t="s">
        <v>159</v>
      </c>
      <c r="G445" s="1064" t="s">
        <v>2201</v>
      </c>
      <c r="H445" s="70" t="s">
        <v>2202</v>
      </c>
      <c r="I445" s="148"/>
      <c r="J445" s="71">
        <v>2573.6626509977082</v>
      </c>
      <c r="K445" s="71">
        <v>7.5602716778089372</v>
      </c>
      <c r="L445" s="71">
        <v>26.958149568109228</v>
      </c>
      <c r="M445" s="71">
        <v>300.45129899588727</v>
      </c>
      <c r="N445" s="71">
        <v>255.91968171587575</v>
      </c>
      <c r="O445" s="71">
        <v>165.74792613081991</v>
      </c>
      <c r="P445" s="71">
        <v>127.99054566311226</v>
      </c>
      <c r="Q445" s="71">
        <v>11.165333229330001</v>
      </c>
      <c r="R445" s="71">
        <v>11.306519088698577</v>
      </c>
      <c r="S445" s="71">
        <v>13.05889676656478</v>
      </c>
      <c r="T445" s="72"/>
      <c r="U445" s="71">
        <v>88703493</v>
      </c>
      <c r="V445" s="71">
        <v>3945</v>
      </c>
      <c r="W445" s="71">
        <v>1098</v>
      </c>
      <c r="X445" s="71">
        <v>70752</v>
      </c>
      <c r="Y445" s="71">
        <v>87669</v>
      </c>
      <c r="Z445" s="71">
        <v>118439</v>
      </c>
      <c r="AA445" s="71">
        <v>28248</v>
      </c>
      <c r="AB445" s="71">
        <v>189369</v>
      </c>
      <c r="AC445" s="71">
        <v>2004303.9999999995</v>
      </c>
      <c r="AD445" s="71">
        <v>13.05889676656478</v>
      </c>
      <c r="AE445" s="72"/>
      <c r="AF445" s="71">
        <v>929333467.22866905</v>
      </c>
      <c r="AG445" s="71">
        <v>5218933.0338342115</v>
      </c>
      <c r="AH445" s="71">
        <v>9455196.6389623638</v>
      </c>
      <c r="AI445" s="71">
        <v>415484754.06880915</v>
      </c>
      <c r="AJ445" s="71">
        <v>407929930.65780652</v>
      </c>
      <c r="AK445" s="71"/>
      <c r="AL445" s="71"/>
      <c r="AM445" s="71">
        <v>24714758.433471836</v>
      </c>
      <c r="AN445" s="71"/>
      <c r="AO445" s="71"/>
      <c r="AP445" s="71">
        <v>1792137040.0615532</v>
      </c>
      <c r="AQ445" s="72"/>
      <c r="AR445" s="71">
        <v>8679</v>
      </c>
      <c r="AS445" s="71">
        <v>2922</v>
      </c>
      <c r="AT445" s="71">
        <v>0</v>
      </c>
      <c r="AU445" s="71">
        <v>1</v>
      </c>
      <c r="AV445" s="71">
        <v>0</v>
      </c>
      <c r="AW445" s="71">
        <v>0</v>
      </c>
      <c r="AX445" s="71"/>
      <c r="AY445" s="72"/>
      <c r="AZ445" s="71">
        <v>38441.665000000052</v>
      </c>
      <c r="BA445" s="71">
        <v>208080.28800000029</v>
      </c>
      <c r="BB445" s="71">
        <v>0</v>
      </c>
      <c r="BC445" s="71">
        <v>370</v>
      </c>
      <c r="BD445" s="71">
        <v>0</v>
      </c>
      <c r="BE445" s="71">
        <v>0</v>
      </c>
      <c r="BF445" s="71"/>
      <c r="BG445" s="72"/>
      <c r="BH445" s="71">
        <v>0</v>
      </c>
      <c r="BI445" s="71">
        <v>0</v>
      </c>
      <c r="BJ445" s="71">
        <v>1415.942</v>
      </c>
      <c r="BK445" s="71">
        <v>0</v>
      </c>
      <c r="BL445" s="71">
        <v>66.930000000000007</v>
      </c>
      <c r="BM445" s="71">
        <v>0</v>
      </c>
      <c r="BN445" s="72"/>
      <c r="BO445" s="71">
        <v>0</v>
      </c>
      <c r="BP445" s="71">
        <v>0</v>
      </c>
      <c r="BQ445" s="71">
        <v>25</v>
      </c>
      <c r="BR445" s="71">
        <v>0</v>
      </c>
      <c r="BS445" s="71">
        <v>7</v>
      </c>
      <c r="BT445" s="71">
        <v>0</v>
      </c>
      <c r="BU445"/>
      <c r="BV445" s="70">
        <v>924.59299999999996</v>
      </c>
      <c r="BW445" s="70">
        <v>0</v>
      </c>
      <c r="BX445" s="70">
        <v>21.379000000000001</v>
      </c>
      <c r="BY445" s="70">
        <v>7.8</v>
      </c>
      <c r="BZ445" s="70">
        <v>1.1000000000000001</v>
      </c>
      <c r="CA445" s="70">
        <v>30</v>
      </c>
      <c r="CB445" s="70">
        <v>410</v>
      </c>
      <c r="CC445" s="70">
        <v>70</v>
      </c>
      <c r="CD445" s="70">
        <v>18</v>
      </c>
    </row>
    <row r="446" spans="1:82">
      <c r="A446" s="70" t="s">
        <v>2219</v>
      </c>
      <c r="B446" s="70">
        <v>493</v>
      </c>
      <c r="C446" s="70">
        <v>18</v>
      </c>
      <c r="D446" s="70">
        <v>29</v>
      </c>
      <c r="E446" s="70">
        <v>2021</v>
      </c>
      <c r="F446" s="70" t="s">
        <v>160</v>
      </c>
      <c r="G446" s="70" t="s">
        <v>2201</v>
      </c>
      <c r="H446" s="70" t="s">
        <v>2202</v>
      </c>
      <c r="I446" s="148"/>
      <c r="J446" s="71">
        <v>3302.1134496671139</v>
      </c>
      <c r="K446" s="71">
        <v>8.2916448167805008</v>
      </c>
      <c r="L446" s="71">
        <v>26.753684312442275</v>
      </c>
      <c r="M446" s="71">
        <v>323.58226544499746</v>
      </c>
      <c r="N446" s="71">
        <v>256.96123629676941</v>
      </c>
      <c r="O446" s="71">
        <v>162.29439002604164</v>
      </c>
      <c r="P446" s="71">
        <v>134.27308632734278</v>
      </c>
      <c r="Q446" s="71">
        <v>11.0374403953039</v>
      </c>
      <c r="R446" s="71">
        <v>12.126586669475493</v>
      </c>
      <c r="S446" s="71">
        <v>14.79971315272809</v>
      </c>
      <c r="T446" s="72"/>
      <c r="U446" s="71">
        <v>120895249</v>
      </c>
      <c r="V446" s="71">
        <v>3945</v>
      </c>
      <c r="W446" s="71">
        <v>1098</v>
      </c>
      <c r="X446" s="71">
        <v>70752</v>
      </c>
      <c r="Y446" s="71">
        <v>87971</v>
      </c>
      <c r="Z446" s="71">
        <v>119410</v>
      </c>
      <c r="AA446" s="71">
        <v>28897</v>
      </c>
      <c r="AB446" s="71">
        <v>189039</v>
      </c>
      <c r="AC446" s="71">
        <v>2085439</v>
      </c>
      <c r="AD446" s="71">
        <v>14.79971315272809</v>
      </c>
      <c r="AE446" s="72"/>
      <c r="AF446" s="71">
        <v>1179787730.4140539</v>
      </c>
      <c r="AG446" s="71">
        <v>5905172.2080126544</v>
      </c>
      <c r="AH446" s="71">
        <v>9617815.8361474257</v>
      </c>
      <c r="AI446" s="71">
        <v>461400245.53580201</v>
      </c>
      <c r="AJ446" s="71">
        <v>389755908.03909773</v>
      </c>
      <c r="AK446" s="71">
        <v>0</v>
      </c>
      <c r="AL446" s="71">
        <v>0</v>
      </c>
      <c r="AM446" s="71">
        <v>24813994.087299258</v>
      </c>
      <c r="AN446" s="71">
        <v>0</v>
      </c>
      <c r="AO446" s="71">
        <v>0</v>
      </c>
      <c r="AP446" s="71">
        <v>2071280866.1204133</v>
      </c>
      <c r="AQ446" s="72"/>
      <c r="AR446" s="71">
        <v>9115</v>
      </c>
      <c r="AS446" s="71">
        <v>3035</v>
      </c>
      <c r="AT446" s="71">
        <v>0</v>
      </c>
      <c r="AU446" s="71">
        <v>2</v>
      </c>
      <c r="AV446" s="71">
        <v>0</v>
      </c>
      <c r="AW446" s="71">
        <v>1</v>
      </c>
      <c r="AX446" s="71"/>
      <c r="AY446" s="72"/>
      <c r="AZ446" s="71">
        <v>40848.269000000153</v>
      </c>
      <c r="BA446" s="71">
        <v>219152.88800000021</v>
      </c>
      <c r="BB446" s="71">
        <v>0</v>
      </c>
      <c r="BC446" s="71">
        <v>465</v>
      </c>
      <c r="BD446" s="71">
        <v>0</v>
      </c>
      <c r="BE446" s="71">
        <v>4315.09</v>
      </c>
      <c r="BF446" s="71"/>
      <c r="BG446" s="72"/>
      <c r="BH446" s="71">
        <v>0</v>
      </c>
      <c r="BI446" s="71">
        <v>0</v>
      </c>
      <c r="BJ446" s="71">
        <v>1530.6189999999999</v>
      </c>
      <c r="BK446" s="71">
        <v>0</v>
      </c>
      <c r="BL446" s="71">
        <v>86.516999999999996</v>
      </c>
      <c r="BM446" s="71">
        <v>0</v>
      </c>
      <c r="BN446" s="72"/>
      <c r="BO446" s="71">
        <v>0</v>
      </c>
      <c r="BP446" s="71">
        <v>0</v>
      </c>
      <c r="BQ446" s="71">
        <v>24</v>
      </c>
      <c r="BR446" s="71">
        <v>0</v>
      </c>
      <c r="BS446" s="71">
        <v>9</v>
      </c>
      <c r="BT446" s="71">
        <v>0</v>
      </c>
      <c r="BU446"/>
      <c r="BV446" s="70">
        <v>992.55499999999995</v>
      </c>
      <c r="BW446" s="70">
        <v>5.0389999999999997</v>
      </c>
      <c r="BX446" s="70">
        <v>43.741999999999997</v>
      </c>
      <c r="BY446" s="70">
        <v>6.8</v>
      </c>
      <c r="BZ446" s="70">
        <v>0</v>
      </c>
      <c r="CA446" s="70">
        <v>33</v>
      </c>
      <c r="CB446" s="70">
        <v>460</v>
      </c>
      <c r="CC446" s="70">
        <v>57</v>
      </c>
      <c r="CD446" s="70">
        <v>19</v>
      </c>
    </row>
    <row r="447" spans="1:82">
      <c r="A447" s="70" t="s">
        <v>2220</v>
      </c>
      <c r="B447" s="70">
        <v>493</v>
      </c>
      <c r="C447" s="70">
        <v>19</v>
      </c>
      <c r="D447" s="70">
        <v>29</v>
      </c>
      <c r="E447" s="70">
        <v>2022</v>
      </c>
      <c r="F447" s="70" t="s">
        <v>161</v>
      </c>
      <c r="G447" s="70" t="s">
        <v>2201</v>
      </c>
      <c r="H447" s="70" t="s">
        <v>2202</v>
      </c>
      <c r="I447" s="148"/>
      <c r="J447" s="71">
        <v>2556.1878020642021</v>
      </c>
      <c r="K447" s="71">
        <v>8.0389583867697105</v>
      </c>
      <c r="L447" s="71">
        <v>23.765397270393436</v>
      </c>
      <c r="M447" s="71">
        <v>294.4750415683435</v>
      </c>
      <c r="N447" s="71">
        <v>281.60411951381042</v>
      </c>
      <c r="O447" s="71">
        <v>173.01406403169352</v>
      </c>
      <c r="P447" s="71">
        <v>134.06933443932027</v>
      </c>
      <c r="Q447" s="71">
        <v>11.206051130751012</v>
      </c>
      <c r="R447" s="71">
        <v>11.920806656628983</v>
      </c>
      <c r="S447" s="71">
        <v>11.41259976457458</v>
      </c>
      <c r="T447" s="72"/>
      <c r="U447" s="71">
        <v>113448851</v>
      </c>
      <c r="V447" s="71">
        <v>3945</v>
      </c>
      <c r="W447" s="71">
        <v>1098</v>
      </c>
      <c r="X447" s="71">
        <v>70752</v>
      </c>
      <c r="Y447" s="71">
        <v>89941</v>
      </c>
      <c r="Z447" s="71">
        <v>120946</v>
      </c>
      <c r="AA447" s="71">
        <v>29293</v>
      </c>
      <c r="AB447" s="71">
        <v>190353</v>
      </c>
      <c r="AC447" s="71">
        <v>2075797.9999999998</v>
      </c>
      <c r="AD447" s="71">
        <v>11.41259976457458</v>
      </c>
      <c r="AE447" s="72"/>
      <c r="AF447" s="71">
        <v>1031062597.2685014</v>
      </c>
      <c r="AG447" s="71">
        <v>5997548.7395077199</v>
      </c>
      <c r="AH447" s="71">
        <v>9352670.2450567484</v>
      </c>
      <c r="AI447" s="71">
        <v>418463900.6845417</v>
      </c>
      <c r="AJ447" s="71">
        <v>445202552.11297774</v>
      </c>
      <c r="AK447" s="71">
        <v>0</v>
      </c>
      <c r="AL447" s="71">
        <v>0</v>
      </c>
      <c r="AM447" s="71">
        <v>24579767.872277666</v>
      </c>
      <c r="AN447" s="71">
        <v>0</v>
      </c>
      <c r="AO447" s="71">
        <v>0</v>
      </c>
      <c r="AP447" s="71">
        <v>1934659036.922863</v>
      </c>
      <c r="AQ447" s="72"/>
      <c r="AR447" s="71">
        <v>9628</v>
      </c>
      <c r="AS447" s="71">
        <v>3113</v>
      </c>
      <c r="AT447" s="71">
        <v>0</v>
      </c>
      <c r="AU447" s="71">
        <v>3</v>
      </c>
      <c r="AV447" s="71">
        <v>0</v>
      </c>
      <c r="AW447" s="71">
        <v>2</v>
      </c>
      <c r="AX447" s="71"/>
      <c r="AY447" s="72"/>
      <c r="AZ447" s="71">
        <v>43762.661000000211</v>
      </c>
      <c r="BA447" s="71">
        <v>226973.18800000023</v>
      </c>
      <c r="BB447" s="71">
        <v>0</v>
      </c>
      <c r="BC447" s="71">
        <v>514.9</v>
      </c>
      <c r="BD447" s="71">
        <v>0</v>
      </c>
      <c r="BE447" s="71">
        <v>4364.09</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2221</v>
      </c>
      <c r="B448" s="70">
        <v>493</v>
      </c>
      <c r="C448" s="70">
        <v>20</v>
      </c>
      <c r="D448" s="70">
        <v>29</v>
      </c>
      <c r="E448" s="70">
        <v>2023</v>
      </c>
      <c r="F448" s="70" t="s">
        <v>1539</v>
      </c>
      <c r="G448" s="70" t="s">
        <v>2201</v>
      </c>
      <c r="H448" s="70" t="s">
        <v>2202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10243</v>
      </c>
      <c r="AS448" s="71">
        <v>3147</v>
      </c>
      <c r="AT448" s="71">
        <v>0</v>
      </c>
      <c r="AU448" s="71">
        <v>3</v>
      </c>
      <c r="AV448" s="71">
        <v>0</v>
      </c>
      <c r="AW448" s="71">
        <v>2</v>
      </c>
      <c r="AX448" s="71"/>
      <c r="AY448" s="72"/>
      <c r="AZ448" s="71">
        <v>46859.969000000317</v>
      </c>
      <c r="BA448" s="71">
        <v>231522.28800000026</v>
      </c>
      <c r="BB448" s="71">
        <v>0</v>
      </c>
      <c r="BC448" s="71">
        <v>514.9</v>
      </c>
      <c r="BD448" s="71">
        <v>0</v>
      </c>
      <c r="BE448" s="71">
        <v>5027.74</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2222</v>
      </c>
      <c r="B449" s="70">
        <v>493</v>
      </c>
      <c r="C449" s="70">
        <v>21</v>
      </c>
      <c r="D449" s="70">
        <v>29</v>
      </c>
      <c r="E449" s="70">
        <v>2024</v>
      </c>
      <c r="F449" s="70" t="s">
        <v>1554</v>
      </c>
      <c r="G449" s="70" t="s">
        <v>2201</v>
      </c>
      <c r="H449" s="70" t="s">
        <v>2202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2223</v>
      </c>
      <c r="B450" s="70">
        <v>1</v>
      </c>
      <c r="C450" s="70">
        <v>1</v>
      </c>
      <c r="D450" s="70">
        <v>1</v>
      </c>
      <c r="E450" s="70">
        <v>1990</v>
      </c>
      <c r="F450" s="70" t="s">
        <v>787</v>
      </c>
      <c r="G450" s="70" t="s">
        <v>2224</v>
      </c>
      <c r="H450" s="70" t="s">
        <v>2225</v>
      </c>
      <c r="I450" s="148" t="s">
        <v>793</v>
      </c>
      <c r="J450" s="71">
        <v>129.29503836789129</v>
      </c>
      <c r="K450" s="71">
        <v>9.7694314548329633</v>
      </c>
      <c r="L450" s="71">
        <v>6.130465775996778</v>
      </c>
      <c r="M450" s="71">
        <v>93.589790184065009</v>
      </c>
      <c r="N450" s="71">
        <v>160.95556596241869</v>
      </c>
      <c r="O450" s="71">
        <v>100.7921744768379</v>
      </c>
      <c r="P450" s="71">
        <v>53.551918971514382</v>
      </c>
      <c r="Q450" s="71">
        <v>10.196957381898301</v>
      </c>
      <c r="R450" s="71">
        <v>0</v>
      </c>
      <c r="S450" s="71">
        <v>12.82316886647391</v>
      </c>
      <c r="T450" s="72"/>
      <c r="U450" s="71">
        <v>32252082</v>
      </c>
      <c r="V450" s="71">
        <v>3751</v>
      </c>
      <c r="W450" s="71">
        <v>56</v>
      </c>
      <c r="X450" s="71">
        <v>39038</v>
      </c>
      <c r="Y450" s="71">
        <v>70460</v>
      </c>
      <c r="Z450" s="71">
        <v>41457</v>
      </c>
      <c r="AA450" s="71">
        <v>13003</v>
      </c>
      <c r="AB450" s="71">
        <v>165564</v>
      </c>
      <c r="AC450" s="71">
        <v>0</v>
      </c>
      <c r="AD450" s="71">
        <v>12.82316886647391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2226</v>
      </c>
      <c r="B451" s="70">
        <v>2</v>
      </c>
      <c r="C451" s="70">
        <v>2</v>
      </c>
      <c r="D451" s="70">
        <v>1</v>
      </c>
      <c r="E451" s="70">
        <v>2005</v>
      </c>
      <c r="F451" s="70" t="s">
        <v>789</v>
      </c>
      <c r="G451" s="70" t="s">
        <v>2224</v>
      </c>
      <c r="H451" s="70" t="s">
        <v>2225</v>
      </c>
      <c r="I451" s="148"/>
      <c r="J451" s="71">
        <v>126.68139260075159</v>
      </c>
      <c r="K451" s="71">
        <v>7.8910206973111574</v>
      </c>
      <c r="L451" s="71">
        <v>4.9118959077041309</v>
      </c>
      <c r="M451" s="71">
        <v>173.60517658136419</v>
      </c>
      <c r="N451" s="71">
        <v>221.8676751299412</v>
      </c>
      <c r="O451" s="71">
        <v>98.481813046472269</v>
      </c>
      <c r="P451" s="71">
        <v>47.05823310818424</v>
      </c>
      <c r="Q451" s="71">
        <v>10.089724833543</v>
      </c>
      <c r="R451" s="71">
        <v>0</v>
      </c>
      <c r="S451" s="71">
        <v>12.134405360000001</v>
      </c>
      <c r="T451" s="72"/>
      <c r="U451" s="71">
        <v>16098228</v>
      </c>
      <c r="V451" s="71">
        <v>3698</v>
      </c>
      <c r="W451" s="71">
        <v>59</v>
      </c>
      <c r="X451" s="71">
        <v>41344</v>
      </c>
      <c r="Y451" s="71">
        <v>83826</v>
      </c>
      <c r="Z451" s="71">
        <v>46874</v>
      </c>
      <c r="AA451" s="71">
        <v>9358</v>
      </c>
      <c r="AB451" s="71">
        <v>171261</v>
      </c>
      <c r="AC451" s="71">
        <v>0</v>
      </c>
      <c r="AD451" s="71">
        <v>12.134405360000001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2227</v>
      </c>
      <c r="B452" s="70">
        <v>3</v>
      </c>
      <c r="C452" s="70">
        <v>3</v>
      </c>
      <c r="D452" s="70">
        <v>1</v>
      </c>
      <c r="E452" s="70">
        <v>2006</v>
      </c>
      <c r="F452" s="70" t="s">
        <v>790</v>
      </c>
      <c r="G452" s="70" t="s">
        <v>2224</v>
      </c>
      <c r="H452" s="70" t="s">
        <v>2225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2228</v>
      </c>
      <c r="B453" s="70">
        <v>4</v>
      </c>
      <c r="C453" s="70">
        <v>4</v>
      </c>
      <c r="D453" s="70">
        <v>1</v>
      </c>
      <c r="E453" s="70">
        <v>2007</v>
      </c>
      <c r="F453" s="70" t="s">
        <v>791</v>
      </c>
      <c r="G453" s="70" t="s">
        <v>2224</v>
      </c>
      <c r="H453" s="70" t="s">
        <v>2225</v>
      </c>
      <c r="I453" s="148"/>
      <c r="J453" s="71">
        <v>131.93000826282611</v>
      </c>
      <c r="K453" s="71">
        <v>7.8926816015198593</v>
      </c>
      <c r="L453" s="71">
        <v>7.701699892591864</v>
      </c>
      <c r="M453" s="71">
        <v>182.62032893761901</v>
      </c>
      <c r="N453" s="71">
        <v>239.63030092636251</v>
      </c>
      <c r="O453" s="71">
        <v>94.358979016669736</v>
      </c>
      <c r="P453" s="71">
        <v>46.030003713235487</v>
      </c>
      <c r="Q453" s="71">
        <v>10.8861943190301</v>
      </c>
      <c r="R453" s="71">
        <v>0</v>
      </c>
      <c r="S453" s="71">
        <v>8.4722993847600012</v>
      </c>
      <c r="T453" s="72"/>
      <c r="U453" s="71">
        <v>14510733</v>
      </c>
      <c r="V453" s="71">
        <v>3330</v>
      </c>
      <c r="W453" s="71">
        <v>69</v>
      </c>
      <c r="X453" s="71">
        <v>46585</v>
      </c>
      <c r="Y453" s="71">
        <v>86259</v>
      </c>
      <c r="Z453" s="71">
        <v>46688</v>
      </c>
      <c r="AA453" s="71">
        <v>9014</v>
      </c>
      <c r="AB453" s="71">
        <v>175009</v>
      </c>
      <c r="AC453" s="71">
        <v>0</v>
      </c>
      <c r="AD453" s="71">
        <v>8.4722993847600012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2229</v>
      </c>
      <c r="B454" s="70">
        <v>5</v>
      </c>
      <c r="C454" s="70">
        <v>5</v>
      </c>
      <c r="D454" s="70">
        <v>1</v>
      </c>
      <c r="E454" s="70">
        <v>2008</v>
      </c>
      <c r="F454" s="70" t="s">
        <v>792</v>
      </c>
      <c r="G454" s="70" t="s">
        <v>2224</v>
      </c>
      <c r="H454" s="70" t="s">
        <v>2225</v>
      </c>
      <c r="I454" s="148"/>
      <c r="J454" s="71">
        <v>103.6004225637011</v>
      </c>
      <c r="K454" s="71">
        <v>6.260952023078814</v>
      </c>
      <c r="L454" s="71">
        <v>6.8920487992456652</v>
      </c>
      <c r="M454" s="71">
        <v>182.23632821922649</v>
      </c>
      <c r="N454" s="71">
        <v>238.0796891105802</v>
      </c>
      <c r="O454" s="71">
        <v>90.411625638622638</v>
      </c>
      <c r="P454" s="71">
        <v>44.727878670541017</v>
      </c>
      <c r="Q454" s="71">
        <v>10.7835347236293</v>
      </c>
      <c r="R454" s="71">
        <v>0</v>
      </c>
      <c r="S454" s="71">
        <v>16.184110189999998</v>
      </c>
      <c r="T454" s="72"/>
      <c r="U454" s="71">
        <v>14531396</v>
      </c>
      <c r="V454" s="71">
        <v>3330</v>
      </c>
      <c r="W454" s="71">
        <v>69</v>
      </c>
      <c r="X454" s="71">
        <v>46585</v>
      </c>
      <c r="Y454" s="71">
        <v>87172</v>
      </c>
      <c r="Z454" s="71">
        <v>46305</v>
      </c>
      <c r="AA454" s="71">
        <v>8769</v>
      </c>
      <c r="AB454" s="71">
        <v>176210</v>
      </c>
      <c r="AC454" s="71">
        <v>0</v>
      </c>
      <c r="AD454" s="71">
        <v>16.184110189999998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2230</v>
      </c>
      <c r="B455" s="70">
        <v>6</v>
      </c>
      <c r="C455" s="70">
        <v>6</v>
      </c>
      <c r="D455" s="70">
        <v>1</v>
      </c>
      <c r="E455" s="70">
        <v>2009</v>
      </c>
      <c r="F455" s="70" t="s">
        <v>176</v>
      </c>
      <c r="G455" s="70" t="s">
        <v>2224</v>
      </c>
      <c r="H455" s="70" t="s">
        <v>2225</v>
      </c>
      <c r="I455" s="148"/>
      <c r="J455" s="71">
        <v>145.2761801871724</v>
      </c>
      <c r="K455" s="71">
        <v>5.9832726184767173</v>
      </c>
      <c r="L455" s="71">
        <v>4.4583402103682426</v>
      </c>
      <c r="M455" s="71">
        <v>186.93522175590189</v>
      </c>
      <c r="N455" s="71">
        <v>218.0459196339315</v>
      </c>
      <c r="O455" s="71">
        <v>90.553488256462003</v>
      </c>
      <c r="P455" s="71">
        <v>42.723760697180793</v>
      </c>
      <c r="Q455" s="71">
        <v>10.308138904612999</v>
      </c>
      <c r="R455" s="71">
        <v>0</v>
      </c>
      <c r="S455" s="71">
        <v>14.89625614</v>
      </c>
      <c r="T455" s="72"/>
      <c r="U455" s="71">
        <v>17946468</v>
      </c>
      <c r="V455" s="71">
        <v>3669</v>
      </c>
      <c r="W455" s="71">
        <v>43</v>
      </c>
      <c r="X455" s="71">
        <v>54603</v>
      </c>
      <c r="Y455" s="71">
        <v>87485</v>
      </c>
      <c r="Z455" s="71">
        <v>45777</v>
      </c>
      <c r="AA455" s="71">
        <v>8599</v>
      </c>
      <c r="AB455" s="71">
        <v>176820</v>
      </c>
      <c r="AC455" s="71">
        <v>0</v>
      </c>
      <c r="AD455" s="71">
        <v>14.89625614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14.7</v>
      </c>
      <c r="BK455" s="71">
        <v>0</v>
      </c>
      <c r="BL455" s="71">
        <v>53.344999999999999</v>
      </c>
      <c r="BM455" s="71">
        <v>0</v>
      </c>
      <c r="BN455" s="72"/>
      <c r="BO455" s="71">
        <v>0</v>
      </c>
      <c r="BP455" s="71">
        <v>0</v>
      </c>
      <c r="BQ455" s="71">
        <v>1</v>
      </c>
      <c r="BR455" s="71">
        <v>0</v>
      </c>
      <c r="BS455" s="71">
        <v>10</v>
      </c>
      <c r="BT455" s="71">
        <v>0</v>
      </c>
      <c r="BU455"/>
      <c r="BV455" s="70">
        <v>68.045000000000002</v>
      </c>
      <c r="BW455" s="70">
        <v>0</v>
      </c>
      <c r="BX455" s="70">
        <v>0</v>
      </c>
      <c r="BY455" s="70">
        <v>0</v>
      </c>
      <c r="BZ455" s="70">
        <v>0</v>
      </c>
      <c r="CA455" s="70">
        <v>0</v>
      </c>
      <c r="CB455" s="70">
        <v>0</v>
      </c>
      <c r="CC455" s="70">
        <v>0</v>
      </c>
      <c r="CD455" s="70">
        <v>0</v>
      </c>
    </row>
    <row r="456" spans="1:82">
      <c r="A456" s="70" t="s">
        <v>2231</v>
      </c>
      <c r="B456" s="70">
        <v>7</v>
      </c>
      <c r="C456" s="70">
        <v>7</v>
      </c>
      <c r="D456" s="70">
        <v>1</v>
      </c>
      <c r="E456" s="70">
        <v>2010</v>
      </c>
      <c r="F456" s="70" t="s">
        <v>177</v>
      </c>
      <c r="G456" s="70" t="s">
        <v>2224</v>
      </c>
      <c r="H456" s="70" t="s">
        <v>2225</v>
      </c>
      <c r="I456" s="148"/>
      <c r="J456" s="71">
        <v>84.776676362566434</v>
      </c>
      <c r="K456" s="71">
        <v>5.3637697936731126</v>
      </c>
      <c r="L456" s="71">
        <v>4.1643252712598144</v>
      </c>
      <c r="M456" s="71">
        <v>189.1097872170414</v>
      </c>
      <c r="N456" s="71">
        <v>220.81830150926041</v>
      </c>
      <c r="O456" s="71">
        <v>89.280107091839682</v>
      </c>
      <c r="P456" s="71">
        <v>42.992553361597409</v>
      </c>
      <c r="Q456" s="71">
        <v>10.7357656537677</v>
      </c>
      <c r="R456" s="71">
        <v>0</v>
      </c>
      <c r="S456" s="71">
        <v>13.541796980000001</v>
      </c>
      <c r="T456" s="72"/>
      <c r="U456" s="71">
        <v>11194439</v>
      </c>
      <c r="V456" s="71">
        <v>3669</v>
      </c>
      <c r="W456" s="71">
        <v>43</v>
      </c>
      <c r="X456" s="71">
        <v>54603</v>
      </c>
      <c r="Y456" s="71">
        <v>87393</v>
      </c>
      <c r="Z456" s="71">
        <v>45343</v>
      </c>
      <c r="AA456" s="71">
        <v>8437</v>
      </c>
      <c r="AB456" s="71">
        <v>176462</v>
      </c>
      <c r="AC456" s="71">
        <v>0</v>
      </c>
      <c r="AD456" s="71">
        <v>13.541796980000001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22.683</v>
      </c>
      <c r="BK456" s="71">
        <v>0</v>
      </c>
      <c r="BL456" s="71">
        <v>55.884999999999998</v>
      </c>
      <c r="BM456" s="71">
        <v>0</v>
      </c>
      <c r="BN456" s="72"/>
      <c r="BO456" s="71">
        <v>0</v>
      </c>
      <c r="BP456" s="71">
        <v>0</v>
      </c>
      <c r="BQ456" s="71">
        <v>2</v>
      </c>
      <c r="BR456" s="71">
        <v>0</v>
      </c>
      <c r="BS456" s="71">
        <v>10</v>
      </c>
      <c r="BT456" s="71">
        <v>0</v>
      </c>
      <c r="BU456"/>
      <c r="BV456" s="70">
        <v>78.567999999999998</v>
      </c>
      <c r="BW456" s="70">
        <v>0</v>
      </c>
      <c r="BX456" s="70">
        <v>0</v>
      </c>
      <c r="BY456" s="70">
        <v>0</v>
      </c>
      <c r="BZ456" s="70">
        <v>0</v>
      </c>
      <c r="CA456" s="70">
        <v>0</v>
      </c>
      <c r="CB456" s="70">
        <v>0</v>
      </c>
      <c r="CC456" s="70">
        <v>0</v>
      </c>
      <c r="CD456" s="70">
        <v>0</v>
      </c>
    </row>
    <row r="457" spans="1:82">
      <c r="A457" s="70" t="s">
        <v>2232</v>
      </c>
      <c r="B457" s="70">
        <v>8</v>
      </c>
      <c r="C457" s="70">
        <v>8</v>
      </c>
      <c r="D457" s="70">
        <v>1</v>
      </c>
      <c r="E457" s="70">
        <v>2011</v>
      </c>
      <c r="F457" s="70" t="s">
        <v>178</v>
      </c>
      <c r="G457" s="70" t="s">
        <v>2224</v>
      </c>
      <c r="H457" s="70" t="s">
        <v>2225</v>
      </c>
      <c r="I457" s="148"/>
      <c r="J457" s="71">
        <v>76.720115894670158</v>
      </c>
      <c r="K457" s="71">
        <v>8.0974220263736196</v>
      </c>
      <c r="L457" s="71">
        <v>1.8361695741018971</v>
      </c>
      <c r="M457" s="71">
        <v>240.47598492563839</v>
      </c>
      <c r="N457" s="71">
        <v>255.3810361343613</v>
      </c>
      <c r="O457" s="71">
        <v>87.0194389911603</v>
      </c>
      <c r="P457" s="71">
        <v>41.982715450831016</v>
      </c>
      <c r="Q457" s="71">
        <v>12.404493909212301</v>
      </c>
      <c r="R457" s="71">
        <v>0</v>
      </c>
      <c r="S457" s="71">
        <v>13.665226029999999</v>
      </c>
      <c r="T457" s="72"/>
      <c r="U457" s="71">
        <v>9518339</v>
      </c>
      <c r="V457" s="71">
        <v>3669</v>
      </c>
      <c r="W457" s="71">
        <v>43</v>
      </c>
      <c r="X457" s="71">
        <v>54603</v>
      </c>
      <c r="Y457" s="71">
        <v>87501</v>
      </c>
      <c r="Z457" s="71">
        <v>45155</v>
      </c>
      <c r="AA457" s="71">
        <v>8484</v>
      </c>
      <c r="AB457" s="71">
        <v>176760</v>
      </c>
      <c r="AC457" s="71">
        <v>0</v>
      </c>
      <c r="AD457" s="71">
        <v>13.665226029999999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20.574000000000002</v>
      </c>
      <c r="BK457" s="71">
        <v>0</v>
      </c>
      <c r="BL457" s="71">
        <v>59.188999999999993</v>
      </c>
      <c r="BM457" s="71">
        <v>0</v>
      </c>
      <c r="BN457" s="72"/>
      <c r="BO457" s="71">
        <v>0</v>
      </c>
      <c r="BP457" s="71">
        <v>0</v>
      </c>
      <c r="BQ457" s="71">
        <v>2</v>
      </c>
      <c r="BR457" s="71">
        <v>0</v>
      </c>
      <c r="BS457" s="71">
        <v>10</v>
      </c>
      <c r="BT457" s="71">
        <v>0</v>
      </c>
      <c r="BU457"/>
      <c r="BV457" s="70">
        <v>79.763000000000005</v>
      </c>
      <c r="BW457" s="70">
        <v>0</v>
      </c>
      <c r="BX457" s="70">
        <v>0</v>
      </c>
      <c r="BY457" s="70">
        <v>0</v>
      </c>
      <c r="BZ457" s="70">
        <v>0</v>
      </c>
      <c r="CA457" s="70">
        <v>0</v>
      </c>
      <c r="CB457" s="70">
        <v>0</v>
      </c>
      <c r="CC457" s="70">
        <v>0</v>
      </c>
      <c r="CD457" s="70">
        <v>0</v>
      </c>
    </row>
    <row r="458" spans="1:82">
      <c r="A458" s="70" t="s">
        <v>2233</v>
      </c>
      <c r="B458" s="70">
        <v>9</v>
      </c>
      <c r="C458" s="70">
        <v>9</v>
      </c>
      <c r="D458" s="70">
        <v>1</v>
      </c>
      <c r="E458" s="70">
        <v>2012</v>
      </c>
      <c r="F458" s="70" t="s">
        <v>179</v>
      </c>
      <c r="G458" s="70" t="s">
        <v>2224</v>
      </c>
      <c r="H458" s="70" t="s">
        <v>2225</v>
      </c>
      <c r="I458" s="148"/>
      <c r="J458" s="71">
        <v>75.295879862606668</v>
      </c>
      <c r="K458" s="71">
        <v>7.9875354878508613</v>
      </c>
      <c r="L458" s="71">
        <v>1.8179045212138469</v>
      </c>
      <c r="M458" s="71">
        <v>253.2005174649112</v>
      </c>
      <c r="N458" s="71">
        <v>274.9722147447967</v>
      </c>
      <c r="O458" s="71">
        <v>86.344229507740252</v>
      </c>
      <c r="P458" s="71">
        <v>41.166534544604644</v>
      </c>
      <c r="Q458" s="71">
        <v>13.719542285146799</v>
      </c>
      <c r="R458" s="71">
        <v>0</v>
      </c>
      <c r="S458" s="71">
        <v>6.6964293367999996</v>
      </c>
      <c r="T458" s="72"/>
      <c r="U458" s="71">
        <v>10073170</v>
      </c>
      <c r="V458" s="71">
        <v>3669</v>
      </c>
      <c r="W458" s="71">
        <v>43</v>
      </c>
      <c r="X458" s="71">
        <v>54603</v>
      </c>
      <c r="Y458" s="71">
        <v>89236</v>
      </c>
      <c r="Z458" s="71">
        <v>45160</v>
      </c>
      <c r="AA458" s="71">
        <v>8272</v>
      </c>
      <c r="AB458" s="71">
        <v>179938</v>
      </c>
      <c r="AC458" s="71">
        <v>0</v>
      </c>
      <c r="AD458" s="71">
        <v>6.6964293367999996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24.382000000000001</v>
      </c>
      <c r="BK458" s="71">
        <v>0</v>
      </c>
      <c r="BL458" s="71">
        <v>84.498000000000005</v>
      </c>
      <c r="BM458" s="71">
        <v>0</v>
      </c>
      <c r="BN458" s="72"/>
      <c r="BO458" s="71">
        <v>0</v>
      </c>
      <c r="BP458" s="71">
        <v>0</v>
      </c>
      <c r="BQ458" s="71">
        <v>2</v>
      </c>
      <c r="BR458" s="71">
        <v>0</v>
      </c>
      <c r="BS458" s="71">
        <v>11</v>
      </c>
      <c r="BT458" s="71">
        <v>0</v>
      </c>
      <c r="BU458"/>
      <c r="BV458" s="70">
        <v>108.88</v>
      </c>
      <c r="BW458" s="70">
        <v>0</v>
      </c>
      <c r="BX458" s="70">
        <v>0</v>
      </c>
      <c r="BY458" s="70">
        <v>0</v>
      </c>
      <c r="BZ458" s="70">
        <v>0</v>
      </c>
      <c r="CA458" s="70">
        <v>0</v>
      </c>
      <c r="CB458" s="70">
        <v>0</v>
      </c>
      <c r="CC458" s="70">
        <v>0</v>
      </c>
      <c r="CD458" s="70">
        <v>0</v>
      </c>
    </row>
    <row r="459" spans="1:82">
      <c r="A459" s="70" t="s">
        <v>2234</v>
      </c>
      <c r="B459" s="70">
        <v>10</v>
      </c>
      <c r="C459" s="70">
        <v>10</v>
      </c>
      <c r="D459" s="70">
        <v>1</v>
      </c>
      <c r="E459" s="70">
        <v>2013</v>
      </c>
      <c r="F459" s="70" t="s">
        <v>180</v>
      </c>
      <c r="G459" s="70" t="s">
        <v>2224</v>
      </c>
      <c r="H459" s="70" t="s">
        <v>2225</v>
      </c>
      <c r="I459" s="148"/>
      <c r="J459" s="71">
        <v>76.13869594950954</v>
      </c>
      <c r="K459" s="71">
        <v>6.8878776923062546</v>
      </c>
      <c r="L459" s="71">
        <v>1.666154756880726</v>
      </c>
      <c r="M459" s="71">
        <v>269.41026013402478</v>
      </c>
      <c r="N459" s="71">
        <v>264.78499167464082</v>
      </c>
      <c r="O459" s="71">
        <v>82.847891859194235</v>
      </c>
      <c r="P459" s="71">
        <v>40.667257671802759</v>
      </c>
      <c r="Q459" s="71">
        <v>13.938887733036999</v>
      </c>
      <c r="R459" s="71">
        <v>0</v>
      </c>
      <c r="S459" s="71">
        <v>11.198377910716379</v>
      </c>
      <c r="T459" s="72"/>
      <c r="U459" s="71">
        <v>9856079</v>
      </c>
      <c r="V459" s="71">
        <v>3669</v>
      </c>
      <c r="W459" s="71">
        <v>43</v>
      </c>
      <c r="X459" s="71">
        <v>54603</v>
      </c>
      <c r="Y459" s="71">
        <v>89381</v>
      </c>
      <c r="Z459" s="71">
        <v>45266</v>
      </c>
      <c r="AA459" s="71">
        <v>8141</v>
      </c>
      <c r="AB459" s="71">
        <v>180194</v>
      </c>
      <c r="AC459" s="71">
        <v>0</v>
      </c>
      <c r="AD459" s="71">
        <v>11.198377910716379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25.733000000000001</v>
      </c>
      <c r="BK459" s="71">
        <v>0</v>
      </c>
      <c r="BL459" s="71">
        <v>100.41499999999999</v>
      </c>
      <c r="BM459" s="71">
        <v>0</v>
      </c>
      <c r="BN459" s="72"/>
      <c r="BO459" s="71">
        <v>0</v>
      </c>
      <c r="BP459" s="71">
        <v>0</v>
      </c>
      <c r="BQ459" s="71">
        <v>2</v>
      </c>
      <c r="BR459" s="71">
        <v>0</v>
      </c>
      <c r="BS459" s="71">
        <v>11</v>
      </c>
      <c r="BT459" s="71">
        <v>0</v>
      </c>
      <c r="BU459"/>
      <c r="BV459" s="70">
        <v>126.148</v>
      </c>
      <c r="BW459" s="70">
        <v>0</v>
      </c>
      <c r="BX459" s="70">
        <v>0</v>
      </c>
      <c r="BY459" s="70">
        <v>0</v>
      </c>
      <c r="BZ459" s="70">
        <v>0</v>
      </c>
      <c r="CA459" s="70">
        <v>0</v>
      </c>
      <c r="CB459" s="70">
        <v>0</v>
      </c>
      <c r="CC459" s="70">
        <v>0</v>
      </c>
      <c r="CD459" s="70">
        <v>0</v>
      </c>
    </row>
    <row r="460" spans="1:82">
      <c r="A460" s="70" t="s">
        <v>2235</v>
      </c>
      <c r="B460" s="70">
        <v>11</v>
      </c>
      <c r="C460" s="70">
        <v>11</v>
      </c>
      <c r="D460" s="70">
        <v>1</v>
      </c>
      <c r="E460" s="70">
        <v>2014</v>
      </c>
      <c r="F460" s="70" t="s">
        <v>181</v>
      </c>
      <c r="G460" s="70" t="s">
        <v>2224</v>
      </c>
      <c r="H460" s="70" t="s">
        <v>2225</v>
      </c>
      <c r="I460" s="148"/>
      <c r="J460" s="71">
        <v>63.761548882551573</v>
      </c>
      <c r="K460" s="71">
        <v>5.8882385570938292</v>
      </c>
      <c r="L460" s="71">
        <v>5.309598767040633</v>
      </c>
      <c r="M460" s="71">
        <v>237.16890229201181</v>
      </c>
      <c r="N460" s="71">
        <v>239.947265100653</v>
      </c>
      <c r="O460" s="71">
        <v>78.72910774893019</v>
      </c>
      <c r="P460" s="71">
        <v>40.326293669662462</v>
      </c>
      <c r="Q460" s="71">
        <v>13.514397183671999</v>
      </c>
      <c r="R460" s="71">
        <v>0</v>
      </c>
      <c r="S460" s="71">
        <v>12.05343858098804</v>
      </c>
      <c r="T460" s="72"/>
      <c r="U460" s="71">
        <v>9467438</v>
      </c>
      <c r="V460" s="71">
        <v>2999</v>
      </c>
      <c r="W460" s="71">
        <v>60</v>
      </c>
      <c r="X460" s="71">
        <v>53084</v>
      </c>
      <c r="Y460" s="71">
        <v>90283</v>
      </c>
      <c r="Z460" s="71">
        <v>45305</v>
      </c>
      <c r="AA460" s="71">
        <v>8031</v>
      </c>
      <c r="AB460" s="71">
        <v>182092</v>
      </c>
      <c r="AC460" s="71">
        <v>0</v>
      </c>
      <c r="AD460" s="71">
        <v>12.05343858098804</v>
      </c>
      <c r="AE460" s="72"/>
      <c r="AF460" s="71"/>
      <c r="AG460" s="71"/>
      <c r="AH460" s="71"/>
      <c r="AI460" s="71"/>
      <c r="AJ460" s="71"/>
      <c r="AK460" s="71"/>
      <c r="AL460" s="71"/>
      <c r="AM460" s="71"/>
      <c r="AN460" s="71"/>
      <c r="AO460" s="71"/>
      <c r="AP460" s="71"/>
      <c r="AQ460" s="72"/>
      <c r="AR460" s="71">
        <v>1440</v>
      </c>
      <c r="AS460" s="71">
        <v>66</v>
      </c>
      <c r="AT460" s="71">
        <v>0</v>
      </c>
      <c r="AU460" s="71">
        <v>0</v>
      </c>
      <c r="AV460" s="71">
        <v>0</v>
      </c>
      <c r="AW460" s="71">
        <v>0</v>
      </c>
      <c r="AX460" s="71"/>
      <c r="AY460" s="72"/>
      <c r="AZ460" s="71">
        <v>5286.2</v>
      </c>
      <c r="BA460" s="71">
        <v>1135.8</v>
      </c>
      <c r="BB460" s="71">
        <v>0</v>
      </c>
      <c r="BC460" s="71">
        <v>0</v>
      </c>
      <c r="BD460" s="71">
        <v>0</v>
      </c>
      <c r="BE460" s="71">
        <v>0</v>
      </c>
      <c r="BF460" s="71"/>
      <c r="BG460" s="72"/>
      <c r="BH460" s="71">
        <v>0</v>
      </c>
      <c r="BI460" s="71">
        <v>0</v>
      </c>
      <c r="BJ460" s="71">
        <v>21.648</v>
      </c>
      <c r="BK460" s="71">
        <v>0</v>
      </c>
      <c r="BL460" s="71">
        <v>116.589</v>
      </c>
      <c r="BM460" s="71">
        <v>0</v>
      </c>
      <c r="BN460" s="72"/>
      <c r="BO460" s="71">
        <v>0</v>
      </c>
      <c r="BP460" s="71">
        <v>0</v>
      </c>
      <c r="BQ460" s="71">
        <v>2</v>
      </c>
      <c r="BR460" s="71">
        <v>0</v>
      </c>
      <c r="BS460" s="71">
        <v>10</v>
      </c>
      <c r="BT460" s="71">
        <v>0</v>
      </c>
      <c r="BU460"/>
      <c r="BV460" s="70">
        <v>138.23699999999999</v>
      </c>
      <c r="BW460" s="70">
        <v>0</v>
      </c>
      <c r="BX460" s="70">
        <v>0</v>
      </c>
      <c r="BY460" s="70">
        <v>0</v>
      </c>
      <c r="BZ460" s="70">
        <v>0</v>
      </c>
      <c r="CA460" s="70">
        <v>0</v>
      </c>
      <c r="CB460" s="70">
        <v>0</v>
      </c>
      <c r="CC460" s="70">
        <v>0</v>
      </c>
      <c r="CD460" s="70">
        <v>0</v>
      </c>
    </row>
    <row r="461" spans="1:82">
      <c r="A461" s="70" t="s">
        <v>2236</v>
      </c>
      <c r="B461" s="70">
        <v>12</v>
      </c>
      <c r="C461" s="70">
        <v>12</v>
      </c>
      <c r="D461" s="70">
        <v>1</v>
      </c>
      <c r="E461" s="70">
        <v>2015</v>
      </c>
      <c r="F461" s="70" t="s">
        <v>182</v>
      </c>
      <c r="G461" s="70" t="s">
        <v>2224</v>
      </c>
      <c r="H461" s="70" t="s">
        <v>2225</v>
      </c>
      <c r="I461" s="148"/>
      <c r="J461" s="71">
        <v>24.0682422935311</v>
      </c>
      <c r="K461" s="71">
        <v>6.262221949857091</v>
      </c>
      <c r="L461" s="71">
        <v>6.6182739637708128</v>
      </c>
      <c r="M461" s="71">
        <v>252.33334185055901</v>
      </c>
      <c r="N461" s="71">
        <v>240.09377522003669</v>
      </c>
      <c r="O461" s="71">
        <v>77.844394705854768</v>
      </c>
      <c r="P461" s="71">
        <v>39.750092957735312</v>
      </c>
      <c r="Q461" s="71">
        <v>13.2882103774608</v>
      </c>
      <c r="R461" s="71">
        <v>0</v>
      </c>
      <c r="S461" s="71">
        <v>10.005611180348771</v>
      </c>
      <c r="T461" s="72"/>
      <c r="U461" s="71">
        <v>3241981</v>
      </c>
      <c r="V461" s="71">
        <v>2999</v>
      </c>
      <c r="W461" s="71">
        <v>60</v>
      </c>
      <c r="X461" s="71">
        <v>53084</v>
      </c>
      <c r="Y461" s="71">
        <v>90742</v>
      </c>
      <c r="Z461" s="71">
        <v>45227</v>
      </c>
      <c r="AA461" s="71">
        <v>7910</v>
      </c>
      <c r="AB461" s="71">
        <v>182897</v>
      </c>
      <c r="AC461" s="71">
        <v>0</v>
      </c>
      <c r="AD461" s="71">
        <v>10.005611180348771</v>
      </c>
      <c r="AE461" s="72"/>
      <c r="AF461" s="71">
        <v>32601269.72359309</v>
      </c>
      <c r="AG461" s="71">
        <v>5190564.1985186599</v>
      </c>
      <c r="AH461" s="71">
        <v>1348867.980920464</v>
      </c>
      <c r="AI461" s="71">
        <v>310594554.43197578</v>
      </c>
      <c r="AJ461" s="71">
        <v>354178697.36503673</v>
      </c>
      <c r="AK461" s="71">
        <v>0</v>
      </c>
      <c r="AL461" s="71">
        <v>0</v>
      </c>
      <c r="AM461" s="71">
        <v>25065266.625940848</v>
      </c>
      <c r="AN461" s="71">
        <v>0</v>
      </c>
      <c r="AO461" s="71">
        <v>0</v>
      </c>
      <c r="AP461" s="71">
        <v>728979220.32598555</v>
      </c>
      <c r="AQ461" s="72"/>
      <c r="AR461" s="71">
        <v>1591</v>
      </c>
      <c r="AS461" s="71">
        <v>79</v>
      </c>
      <c r="AT461" s="71">
        <v>0</v>
      </c>
      <c r="AU461" s="71">
        <v>0</v>
      </c>
      <c r="AV461" s="71">
        <v>0</v>
      </c>
      <c r="AW461" s="71">
        <v>0</v>
      </c>
      <c r="AX461" s="71"/>
      <c r="AY461" s="72"/>
      <c r="AZ461" s="71">
        <v>5808.2000000000007</v>
      </c>
      <c r="BA461" s="71">
        <v>1379.5</v>
      </c>
      <c r="BB461" s="71">
        <v>0</v>
      </c>
      <c r="BC461" s="71">
        <v>0</v>
      </c>
      <c r="BD461" s="71">
        <v>0</v>
      </c>
      <c r="BE461" s="71">
        <v>0</v>
      </c>
      <c r="BF461" s="71"/>
      <c r="BG461" s="72"/>
      <c r="BH461" s="71">
        <v>0</v>
      </c>
      <c r="BI461" s="71">
        <v>0</v>
      </c>
      <c r="BJ461" s="71">
        <v>19.064</v>
      </c>
      <c r="BK461" s="71">
        <v>0</v>
      </c>
      <c r="BL461" s="71">
        <v>87.968999999999994</v>
      </c>
      <c r="BM461" s="71">
        <v>0</v>
      </c>
      <c r="BN461" s="72"/>
      <c r="BO461" s="71">
        <v>0</v>
      </c>
      <c r="BP461" s="71">
        <v>0</v>
      </c>
      <c r="BQ461" s="71">
        <v>2</v>
      </c>
      <c r="BR461" s="71">
        <v>0</v>
      </c>
      <c r="BS461" s="71">
        <v>8</v>
      </c>
      <c r="BT461" s="71">
        <v>0</v>
      </c>
      <c r="BU461"/>
      <c r="BV461" s="70">
        <v>107.033</v>
      </c>
      <c r="BW461" s="70">
        <v>0</v>
      </c>
      <c r="BX461" s="70">
        <v>0</v>
      </c>
      <c r="BY461" s="70">
        <v>0</v>
      </c>
      <c r="BZ461" s="70">
        <v>0</v>
      </c>
      <c r="CA461" s="70">
        <v>0</v>
      </c>
      <c r="CB461" s="70">
        <v>0</v>
      </c>
      <c r="CC461" s="70">
        <v>0</v>
      </c>
      <c r="CD461" s="70">
        <v>0</v>
      </c>
    </row>
    <row r="462" spans="1:82">
      <c r="A462" s="70" t="s">
        <v>2237</v>
      </c>
      <c r="B462" s="70">
        <v>13</v>
      </c>
      <c r="C462" s="70">
        <v>13</v>
      </c>
      <c r="D462" s="70">
        <v>1</v>
      </c>
      <c r="E462" s="70">
        <v>2016</v>
      </c>
      <c r="F462" s="70" t="s">
        <v>155</v>
      </c>
      <c r="G462" s="1064" t="s">
        <v>2224</v>
      </c>
      <c r="H462" s="70" t="s">
        <v>2225</v>
      </c>
      <c r="I462" s="148"/>
      <c r="J462" s="71">
        <v>18.902014707686323</v>
      </c>
      <c r="K462" s="71">
        <v>6.4500156056010951</v>
      </c>
      <c r="L462" s="71">
        <v>7.4789353140501307</v>
      </c>
      <c r="M462" s="71">
        <v>194.36172969009081</v>
      </c>
      <c r="N462" s="71">
        <v>230.71614203273359</v>
      </c>
      <c r="O462" s="71">
        <v>77.203444980967859</v>
      </c>
      <c r="P462" s="71">
        <v>38.150684626244761</v>
      </c>
      <c r="Q462" s="71">
        <v>13.074058987304605</v>
      </c>
      <c r="R462" s="71">
        <v>0</v>
      </c>
      <c r="S462" s="71">
        <v>12.09761009534941</v>
      </c>
      <c r="T462" s="72"/>
      <c r="U462" s="71">
        <v>2977149</v>
      </c>
      <c r="V462" s="71">
        <v>2999</v>
      </c>
      <c r="W462" s="71">
        <v>60</v>
      </c>
      <c r="X462" s="71">
        <v>53084</v>
      </c>
      <c r="Y462" s="71">
        <v>91928</v>
      </c>
      <c r="Z462" s="71">
        <v>45406</v>
      </c>
      <c r="AA462" s="71">
        <v>7852</v>
      </c>
      <c r="AB462" s="71">
        <v>185101</v>
      </c>
      <c r="AC462" s="71">
        <v>0</v>
      </c>
      <c r="AD462" s="71">
        <v>12.09761009534941</v>
      </c>
      <c r="AE462" s="72"/>
      <c r="AF462" s="71">
        <v>27197950.314049669</v>
      </c>
      <c r="AG462" s="71">
        <v>5102462.2777477112</v>
      </c>
      <c r="AH462" s="71">
        <v>1160047.907654542</v>
      </c>
      <c r="AI462" s="71">
        <v>300302853.36251211</v>
      </c>
      <c r="AJ462" s="71">
        <v>323785278.72147292</v>
      </c>
      <c r="AK462" s="71">
        <v>0</v>
      </c>
      <c r="AL462" s="71">
        <v>0</v>
      </c>
      <c r="AM462" s="71">
        <v>25387023.495695941</v>
      </c>
      <c r="AN462" s="71">
        <v>0</v>
      </c>
      <c r="AO462" s="71">
        <v>0</v>
      </c>
      <c r="AP462" s="71">
        <v>682935616.07913291</v>
      </c>
      <c r="AQ462" s="72"/>
      <c r="AR462" s="71">
        <v>1681</v>
      </c>
      <c r="AS462" s="71">
        <v>98</v>
      </c>
      <c r="AT462" s="71">
        <v>0</v>
      </c>
      <c r="AU462" s="71">
        <v>0</v>
      </c>
      <c r="AV462" s="71">
        <v>0</v>
      </c>
      <c r="AW462" s="71">
        <v>0</v>
      </c>
      <c r="AX462" s="71"/>
      <c r="AY462" s="72"/>
      <c r="AZ462" s="71">
        <v>6216.2000000000007</v>
      </c>
      <c r="BA462" s="71">
        <v>1660.4</v>
      </c>
      <c r="BB462" s="71">
        <v>0</v>
      </c>
      <c r="BC462" s="71">
        <v>0</v>
      </c>
      <c r="BD462" s="71">
        <v>0</v>
      </c>
      <c r="BE462" s="71">
        <v>0</v>
      </c>
      <c r="BF462" s="71"/>
      <c r="BG462" s="72"/>
      <c r="BH462" s="71">
        <v>0</v>
      </c>
      <c r="BI462" s="71">
        <v>0</v>
      </c>
      <c r="BJ462" s="71">
        <v>18.399000000000001</v>
      </c>
      <c r="BK462" s="71">
        <v>0</v>
      </c>
      <c r="BL462" s="71">
        <v>88.11</v>
      </c>
      <c r="BM462" s="71">
        <v>0</v>
      </c>
      <c r="BN462" s="72"/>
      <c r="BO462" s="71">
        <v>0</v>
      </c>
      <c r="BP462" s="71">
        <v>0</v>
      </c>
      <c r="BQ462" s="71">
        <v>1</v>
      </c>
      <c r="BR462" s="71">
        <v>0</v>
      </c>
      <c r="BS462" s="71">
        <v>9</v>
      </c>
      <c r="BT462" s="71">
        <v>0</v>
      </c>
      <c r="BU462"/>
      <c r="BV462" s="70">
        <v>106.509</v>
      </c>
      <c r="BW462" s="70">
        <v>0</v>
      </c>
      <c r="BX462" s="70">
        <v>0</v>
      </c>
      <c r="BY462" s="70">
        <v>0</v>
      </c>
      <c r="BZ462" s="70">
        <v>0</v>
      </c>
      <c r="CA462" s="70">
        <v>0</v>
      </c>
      <c r="CB462" s="70">
        <v>0</v>
      </c>
      <c r="CC462" s="70">
        <v>0</v>
      </c>
      <c r="CD462" s="70">
        <v>0</v>
      </c>
    </row>
    <row r="463" spans="1:82">
      <c r="A463" s="70" t="s">
        <v>2238</v>
      </c>
      <c r="B463" s="70">
        <v>14</v>
      </c>
      <c r="C463" s="70">
        <v>14</v>
      </c>
      <c r="D463" s="70">
        <v>1</v>
      </c>
      <c r="E463" s="70">
        <v>2017</v>
      </c>
      <c r="F463" s="70" t="s">
        <v>156</v>
      </c>
      <c r="G463" s="1064" t="s">
        <v>2224</v>
      </c>
      <c r="H463" s="70" t="s">
        <v>2225</v>
      </c>
      <c r="I463" s="148"/>
      <c r="J463" s="71">
        <v>18.997076232732962</v>
      </c>
      <c r="K463" s="71">
        <v>6.5984792137249375</v>
      </c>
      <c r="L463" s="71">
        <v>6.1596375607900171</v>
      </c>
      <c r="M463" s="71">
        <v>194.99394494554124</v>
      </c>
      <c r="N463" s="71">
        <v>237.99437532959396</v>
      </c>
      <c r="O463" s="71">
        <v>76.092525397190542</v>
      </c>
      <c r="P463" s="71">
        <v>37.860734225598705</v>
      </c>
      <c r="Q463" s="71">
        <v>12.7299237508954</v>
      </c>
      <c r="R463" s="71">
        <v>0</v>
      </c>
      <c r="S463" s="71">
        <v>11.472463955608481</v>
      </c>
      <c r="T463" s="72"/>
      <c r="U463" s="71">
        <v>3232075</v>
      </c>
      <c r="V463" s="71">
        <v>2999</v>
      </c>
      <c r="W463" s="71">
        <v>60</v>
      </c>
      <c r="X463" s="71">
        <v>53084</v>
      </c>
      <c r="Y463" s="71">
        <v>92951</v>
      </c>
      <c r="Z463" s="71">
        <v>45495</v>
      </c>
      <c r="AA463" s="71">
        <v>7842</v>
      </c>
      <c r="AB463" s="71">
        <v>186375</v>
      </c>
      <c r="AC463" s="71">
        <v>0</v>
      </c>
      <c r="AD463" s="71">
        <v>11.472463955608481</v>
      </c>
      <c r="AE463" s="72"/>
      <c r="AF463" s="71">
        <v>28089261.979631379</v>
      </c>
      <c r="AG463" s="71">
        <v>5336297.5552059095</v>
      </c>
      <c r="AH463" s="71">
        <v>1298218.6604765679</v>
      </c>
      <c r="AI463" s="71">
        <v>314299181.54520661</v>
      </c>
      <c r="AJ463" s="71">
        <v>352952231.51226473</v>
      </c>
      <c r="AK463" s="71">
        <v>0</v>
      </c>
      <c r="AL463" s="71">
        <v>0</v>
      </c>
      <c r="AM463" s="71">
        <v>25601752.6654456</v>
      </c>
      <c r="AN463" s="71">
        <v>0</v>
      </c>
      <c r="AO463" s="71">
        <v>0</v>
      </c>
      <c r="AP463" s="71">
        <v>727576943.91823077</v>
      </c>
      <c r="AQ463" s="72"/>
      <c r="AR463" s="71">
        <v>1750</v>
      </c>
      <c r="AS463" s="71">
        <v>110</v>
      </c>
      <c r="AT463" s="71">
        <v>0</v>
      </c>
      <c r="AU463" s="71">
        <v>0</v>
      </c>
      <c r="AV463" s="71">
        <v>0</v>
      </c>
      <c r="AW463" s="71">
        <v>0</v>
      </c>
      <c r="AX463" s="71"/>
      <c r="AY463" s="72"/>
      <c r="AZ463" s="71">
        <v>6507.4</v>
      </c>
      <c r="BA463" s="71">
        <v>1814.1</v>
      </c>
      <c r="BB463" s="71">
        <v>0</v>
      </c>
      <c r="BC463" s="71">
        <v>0</v>
      </c>
      <c r="BD463" s="71">
        <v>0</v>
      </c>
      <c r="BE463" s="71">
        <v>0</v>
      </c>
      <c r="BF463" s="71"/>
      <c r="BG463" s="72"/>
      <c r="BH463" s="71">
        <v>0</v>
      </c>
      <c r="BI463" s="71">
        <v>0</v>
      </c>
      <c r="BJ463" s="71">
        <v>19.754999999999999</v>
      </c>
      <c r="BK463" s="71">
        <v>0</v>
      </c>
      <c r="BL463" s="71">
        <v>88.266000000000005</v>
      </c>
      <c r="BM463" s="71">
        <v>0</v>
      </c>
      <c r="BN463" s="72"/>
      <c r="BO463" s="71">
        <v>0</v>
      </c>
      <c r="BP463" s="71">
        <v>0</v>
      </c>
      <c r="BQ463" s="71">
        <v>1</v>
      </c>
      <c r="BR463" s="71">
        <v>0</v>
      </c>
      <c r="BS463" s="71">
        <v>9</v>
      </c>
      <c r="BT463" s="71">
        <v>0</v>
      </c>
      <c r="BU463"/>
      <c r="BV463" s="70">
        <v>108.021</v>
      </c>
      <c r="BW463" s="70">
        <v>0</v>
      </c>
      <c r="BX463" s="70">
        <v>0</v>
      </c>
      <c r="BY463" s="70">
        <v>0</v>
      </c>
      <c r="BZ463" s="70">
        <v>0</v>
      </c>
      <c r="CA463" s="70">
        <v>0</v>
      </c>
      <c r="CB463" s="70">
        <v>0</v>
      </c>
      <c r="CC463" s="70">
        <v>0</v>
      </c>
      <c r="CD463" s="70">
        <v>0</v>
      </c>
    </row>
    <row r="464" spans="1:82">
      <c r="A464" s="70" t="s">
        <v>2239</v>
      </c>
      <c r="B464" s="70">
        <v>15</v>
      </c>
      <c r="C464" s="70">
        <v>15</v>
      </c>
      <c r="D464" s="70">
        <v>1</v>
      </c>
      <c r="E464" s="70">
        <v>2018</v>
      </c>
      <c r="F464" s="70" t="s">
        <v>183</v>
      </c>
      <c r="G464" s="70" t="s">
        <v>2224</v>
      </c>
      <c r="H464" s="70" t="s">
        <v>2225</v>
      </c>
      <c r="I464" s="148"/>
      <c r="J464" s="71">
        <v>18.340355713905446</v>
      </c>
      <c r="K464" s="71">
        <v>6.2033773987777741</v>
      </c>
      <c r="L464" s="71">
        <v>5.7563663317969933</v>
      </c>
      <c r="M464" s="71">
        <v>193.50711921452896</v>
      </c>
      <c r="N464" s="71">
        <v>228.16655252770002</v>
      </c>
      <c r="O464" s="71">
        <v>74.218168448400306</v>
      </c>
      <c r="P464" s="71">
        <v>37.493419260947491</v>
      </c>
      <c r="Q464" s="71">
        <v>11.8648286279399</v>
      </c>
      <c r="R464" s="71">
        <v>0</v>
      </c>
      <c r="S464" s="71">
        <v>12.602274888274545</v>
      </c>
      <c r="T464" s="72"/>
      <c r="U464" s="71">
        <v>3152523</v>
      </c>
      <c r="V464" s="71">
        <v>2999</v>
      </c>
      <c r="W464" s="71">
        <v>60</v>
      </c>
      <c r="X464" s="71">
        <v>53084</v>
      </c>
      <c r="Y464" s="71">
        <v>93665</v>
      </c>
      <c r="Z464" s="71">
        <v>45224</v>
      </c>
      <c r="AA464" s="71">
        <v>7844</v>
      </c>
      <c r="AB464" s="71">
        <v>187199</v>
      </c>
      <c r="AC464" s="71">
        <v>0</v>
      </c>
      <c r="AD464" s="71">
        <v>12.60227488827455</v>
      </c>
      <c r="AE464" s="72"/>
      <c r="AF464" s="71">
        <v>26648121.448970292</v>
      </c>
      <c r="AG464" s="71">
        <v>4732912.2722783927</v>
      </c>
      <c r="AH464" s="71">
        <v>1236575.621919245</v>
      </c>
      <c r="AI464" s="71">
        <v>300974863.95789081</v>
      </c>
      <c r="AJ464" s="71">
        <v>331833675.95215082</v>
      </c>
      <c r="AK464" s="71">
        <v>0</v>
      </c>
      <c r="AL464" s="71">
        <v>0</v>
      </c>
      <c r="AM464" s="71">
        <v>25768150.27410996</v>
      </c>
      <c r="AN464" s="71">
        <v>0</v>
      </c>
      <c r="AO464" s="71">
        <v>0</v>
      </c>
      <c r="AP464" s="71">
        <v>691194299.52731955</v>
      </c>
      <c r="AQ464" s="72"/>
      <c r="AR464" s="71">
        <v>1820</v>
      </c>
      <c r="AS464" s="71">
        <v>115</v>
      </c>
      <c r="AT464" s="71">
        <v>0</v>
      </c>
      <c r="AU464" s="71">
        <v>0</v>
      </c>
      <c r="AV464" s="71">
        <v>0</v>
      </c>
      <c r="AW464" s="71">
        <v>0</v>
      </c>
      <c r="AX464" s="71"/>
      <c r="AY464" s="72"/>
      <c r="AZ464" s="71">
        <v>6803.099999999994</v>
      </c>
      <c r="BA464" s="71">
        <v>1919</v>
      </c>
      <c r="BB464" s="71">
        <v>0</v>
      </c>
      <c r="BC464" s="71">
        <v>0</v>
      </c>
      <c r="BD464" s="71">
        <v>0</v>
      </c>
      <c r="BE464" s="71">
        <v>0</v>
      </c>
      <c r="BF464" s="71"/>
      <c r="BG464" s="72"/>
      <c r="BH464" s="71">
        <v>0</v>
      </c>
      <c r="BI464" s="71">
        <v>0</v>
      </c>
      <c r="BJ464" s="71">
        <v>18.265999999999998</v>
      </c>
      <c r="BK464" s="71">
        <v>0</v>
      </c>
      <c r="BL464" s="71">
        <v>89.001999999999995</v>
      </c>
      <c r="BM464" s="71">
        <v>0</v>
      </c>
      <c r="BN464" s="72"/>
      <c r="BO464" s="71">
        <v>0</v>
      </c>
      <c r="BP464" s="71">
        <v>0</v>
      </c>
      <c r="BQ464" s="71">
        <v>1</v>
      </c>
      <c r="BR464" s="71">
        <v>0</v>
      </c>
      <c r="BS464" s="71">
        <v>8</v>
      </c>
      <c r="BT464" s="71">
        <v>0</v>
      </c>
      <c r="BU464"/>
      <c r="BV464" s="70">
        <v>107.268</v>
      </c>
      <c r="BW464" s="70">
        <v>0</v>
      </c>
      <c r="BX464" s="70">
        <v>0</v>
      </c>
      <c r="BY464" s="70">
        <v>0</v>
      </c>
      <c r="BZ464" s="70">
        <v>0</v>
      </c>
      <c r="CA464" s="70">
        <v>0</v>
      </c>
      <c r="CB464" s="70">
        <v>0</v>
      </c>
      <c r="CC464" s="70">
        <v>0</v>
      </c>
      <c r="CD464" s="70">
        <v>0</v>
      </c>
    </row>
    <row r="465" spans="1:82">
      <c r="A465" s="70" t="s">
        <v>2240</v>
      </c>
      <c r="B465" s="70">
        <v>16</v>
      </c>
      <c r="C465" s="70">
        <v>16</v>
      </c>
      <c r="D465" s="70">
        <v>1</v>
      </c>
      <c r="E465" s="70">
        <v>2019</v>
      </c>
      <c r="F465" s="70" t="s">
        <v>158</v>
      </c>
      <c r="G465" s="70" t="s">
        <v>2224</v>
      </c>
      <c r="H465" s="70" t="s">
        <v>2225</v>
      </c>
      <c r="I465" s="148"/>
      <c r="J465" s="71">
        <v>16.153499283513664</v>
      </c>
      <c r="K465" s="71">
        <v>5.6175393136759126</v>
      </c>
      <c r="L465" s="71">
        <v>5.8365958089392587</v>
      </c>
      <c r="M465" s="71">
        <v>187.22676380901524</v>
      </c>
      <c r="N465" s="71">
        <v>216.37378218705055</v>
      </c>
      <c r="O465" s="71">
        <v>72.029030377153063</v>
      </c>
      <c r="P465" s="71">
        <v>37.607618943516876</v>
      </c>
      <c r="Q465" s="71">
        <v>11.629969685476899</v>
      </c>
      <c r="R465" s="71">
        <v>0</v>
      </c>
      <c r="S465" s="71">
        <v>12.874710716082925</v>
      </c>
      <c r="T465" s="72"/>
      <c r="U465" s="71">
        <v>2903338</v>
      </c>
      <c r="V465" s="71">
        <v>2999</v>
      </c>
      <c r="W465" s="71">
        <v>60</v>
      </c>
      <c r="X465" s="71">
        <v>53084</v>
      </c>
      <c r="Y465" s="71">
        <v>94834</v>
      </c>
      <c r="Z465" s="71">
        <v>45095</v>
      </c>
      <c r="AA465" s="71">
        <v>7809</v>
      </c>
      <c r="AB465" s="71">
        <v>188461</v>
      </c>
      <c r="AC465" s="71">
        <v>0</v>
      </c>
      <c r="AD465" s="71">
        <v>12.87471071608292</v>
      </c>
      <c r="AE465" s="72"/>
      <c r="AF465" s="71">
        <v>24691572.650438949</v>
      </c>
      <c r="AG465" s="71">
        <v>4565048.4158507138</v>
      </c>
      <c r="AH465" s="71">
        <v>1314449.71615936</v>
      </c>
      <c r="AI465" s="71">
        <v>303886599.4890582</v>
      </c>
      <c r="AJ465" s="71">
        <v>326411554.48866248</v>
      </c>
      <c r="AK465" s="71">
        <v>0</v>
      </c>
      <c r="AL465" s="71">
        <v>0</v>
      </c>
      <c r="AM465" s="71">
        <v>25666969.466351584</v>
      </c>
      <c r="AN465" s="71">
        <v>0</v>
      </c>
      <c r="AO465" s="71">
        <v>0</v>
      </c>
      <c r="AP465" s="71">
        <v>686536194.22652137</v>
      </c>
      <c r="AQ465" s="72"/>
      <c r="AR465" s="71">
        <v>1914</v>
      </c>
      <c r="AS465" s="71">
        <v>122</v>
      </c>
      <c r="AT465" s="71">
        <v>0</v>
      </c>
      <c r="AU465" s="71">
        <v>0</v>
      </c>
      <c r="AV465" s="71">
        <v>0</v>
      </c>
      <c r="AW465" s="71">
        <v>0</v>
      </c>
      <c r="AX465" s="71"/>
      <c r="AY465" s="72"/>
      <c r="AZ465" s="71">
        <v>7187.7000000000025</v>
      </c>
      <c r="BA465" s="71">
        <v>2013.5</v>
      </c>
      <c r="BB465" s="71">
        <v>0</v>
      </c>
      <c r="BC465" s="71">
        <v>0</v>
      </c>
      <c r="BD465" s="71">
        <v>0</v>
      </c>
      <c r="BE465" s="71">
        <v>0</v>
      </c>
      <c r="BF465" s="71"/>
      <c r="BG465" s="72"/>
      <c r="BH465" s="71">
        <v>0</v>
      </c>
      <c r="BI465" s="71">
        <v>0</v>
      </c>
      <c r="BJ465" s="71">
        <v>18.381</v>
      </c>
      <c r="BK465" s="71">
        <v>0</v>
      </c>
      <c r="BL465" s="71">
        <v>92.861000000000004</v>
      </c>
      <c r="BM465" s="71">
        <v>0</v>
      </c>
      <c r="BN465" s="72"/>
      <c r="BO465" s="71">
        <v>0</v>
      </c>
      <c r="BP465" s="71">
        <v>0</v>
      </c>
      <c r="BQ465" s="71">
        <v>1</v>
      </c>
      <c r="BR465" s="71">
        <v>0</v>
      </c>
      <c r="BS465" s="71">
        <v>9</v>
      </c>
      <c r="BT465" s="71">
        <v>0</v>
      </c>
      <c r="BU465"/>
      <c r="BV465" s="70">
        <v>111.242</v>
      </c>
      <c r="BW465" s="70">
        <v>0</v>
      </c>
      <c r="BX465" s="70">
        <v>0</v>
      </c>
      <c r="BY465" s="70">
        <v>0</v>
      </c>
      <c r="BZ465" s="70">
        <v>0</v>
      </c>
      <c r="CA465" s="70">
        <v>0</v>
      </c>
      <c r="CB465" s="70">
        <v>0</v>
      </c>
      <c r="CC465" s="70">
        <v>0</v>
      </c>
      <c r="CD465" s="70">
        <v>0</v>
      </c>
    </row>
    <row r="466" spans="1:82">
      <c r="A466" s="70" t="s">
        <v>2241</v>
      </c>
      <c r="B466" s="70">
        <v>17</v>
      </c>
      <c r="C466" s="70">
        <v>17</v>
      </c>
      <c r="D466" s="70">
        <v>1</v>
      </c>
      <c r="E466" s="70">
        <v>2020</v>
      </c>
      <c r="F466" s="70" t="s">
        <v>159</v>
      </c>
      <c r="G466" s="70" t="s">
        <v>2224</v>
      </c>
      <c r="H466" s="70" t="s">
        <v>2225</v>
      </c>
      <c r="I466" s="148"/>
      <c r="J466" s="71">
        <v>14.20240779025675</v>
      </c>
      <c r="K466" s="71">
        <v>5.4309298772185777</v>
      </c>
      <c r="L466" s="71">
        <v>5.7843213555773634</v>
      </c>
      <c r="M466" s="71">
        <v>164.4606651179337</v>
      </c>
      <c r="N466" s="71">
        <v>219.70465273140405</v>
      </c>
      <c r="O466" s="71">
        <v>63.106214852735953</v>
      </c>
      <c r="P466" s="71">
        <v>35.472882398630198</v>
      </c>
      <c r="Q466" s="71">
        <v>11.209966496943</v>
      </c>
      <c r="R466" s="71">
        <v>0</v>
      </c>
      <c r="S466" s="71">
        <v>13.00548769825277</v>
      </c>
      <c r="T466" s="72"/>
      <c r="U466" s="71">
        <v>2803572</v>
      </c>
      <c r="V466" s="71">
        <v>2874</v>
      </c>
      <c r="W466" s="71">
        <v>73</v>
      </c>
      <c r="X466" s="71">
        <v>53429</v>
      </c>
      <c r="Y466" s="71">
        <v>95814</v>
      </c>
      <c r="Z466" s="71">
        <v>45094</v>
      </c>
      <c r="AA466" s="71">
        <v>7829</v>
      </c>
      <c r="AB466" s="71">
        <v>190126</v>
      </c>
      <c r="AC466" s="71">
        <v>0</v>
      </c>
      <c r="AD466" s="71">
        <v>13.00548769825277</v>
      </c>
      <c r="AE466" s="72"/>
      <c r="AF466" s="71">
        <v>22335770.692100059</v>
      </c>
      <c r="AG466" s="71">
        <v>4155015.3234272404</v>
      </c>
      <c r="AH466" s="71">
        <v>1353122.2531662709</v>
      </c>
      <c r="AI466" s="71">
        <v>271077181.17033428</v>
      </c>
      <c r="AJ466" s="71">
        <v>340178230.84595412</v>
      </c>
      <c r="AK466" s="71"/>
      <c r="AL466" s="71"/>
      <c r="AM466" s="71">
        <v>24813555.343917254</v>
      </c>
      <c r="AN466" s="71"/>
      <c r="AO466" s="71"/>
      <c r="AP466" s="71">
        <v>663912875.62889922</v>
      </c>
      <c r="AQ466" s="72"/>
      <c r="AR466" s="71">
        <v>2031</v>
      </c>
      <c r="AS466" s="71">
        <v>125</v>
      </c>
      <c r="AT466" s="71">
        <v>0</v>
      </c>
      <c r="AU466" s="71">
        <v>0</v>
      </c>
      <c r="AV466" s="71">
        <v>0</v>
      </c>
      <c r="AW466" s="71">
        <v>0</v>
      </c>
      <c r="AX466" s="71"/>
      <c r="AY466" s="72"/>
      <c r="AZ466" s="71">
        <v>7694.2999999999993</v>
      </c>
      <c r="BA466" s="71">
        <v>2052.400000000001</v>
      </c>
      <c r="BB466" s="71">
        <v>0</v>
      </c>
      <c r="BC466" s="71">
        <v>0</v>
      </c>
      <c r="BD466" s="71">
        <v>0</v>
      </c>
      <c r="BE466" s="71">
        <v>0</v>
      </c>
      <c r="BF466" s="71"/>
      <c r="BG466" s="72"/>
      <c r="BH466" s="71">
        <v>0</v>
      </c>
      <c r="BI466" s="71">
        <v>0</v>
      </c>
      <c r="BJ466" s="71">
        <v>17.731000000000002</v>
      </c>
      <c r="BK466" s="71">
        <v>0</v>
      </c>
      <c r="BL466" s="71">
        <v>90.266000000000005</v>
      </c>
      <c r="BM466" s="71">
        <v>0</v>
      </c>
      <c r="BN466" s="72"/>
      <c r="BO466" s="71">
        <v>0</v>
      </c>
      <c r="BP466" s="71">
        <v>0</v>
      </c>
      <c r="BQ466" s="71">
        <v>1</v>
      </c>
      <c r="BR466" s="71">
        <v>0</v>
      </c>
      <c r="BS466" s="71">
        <v>9</v>
      </c>
      <c r="BT466" s="71">
        <v>0</v>
      </c>
      <c r="BU466"/>
      <c r="BV466" s="70">
        <v>107.997</v>
      </c>
      <c r="BW466" s="70">
        <v>0</v>
      </c>
      <c r="BX466" s="70">
        <v>0</v>
      </c>
      <c r="BY466" s="70">
        <v>0</v>
      </c>
      <c r="BZ466" s="70">
        <v>0</v>
      </c>
      <c r="CA466" s="70">
        <v>0</v>
      </c>
      <c r="CB466" s="70">
        <v>0</v>
      </c>
      <c r="CC466" s="70">
        <v>0</v>
      </c>
      <c r="CD466" s="70">
        <v>0</v>
      </c>
    </row>
    <row r="467" spans="1:82">
      <c r="A467" s="70" t="s">
        <v>2242</v>
      </c>
      <c r="B467" s="70">
        <v>17</v>
      </c>
      <c r="C467" s="70">
        <v>18</v>
      </c>
      <c r="D467" s="70">
        <v>1</v>
      </c>
      <c r="E467" s="70">
        <v>2021</v>
      </c>
      <c r="F467" s="70" t="s">
        <v>160</v>
      </c>
      <c r="G467" s="70" t="s">
        <v>2224</v>
      </c>
      <c r="H467" s="70" t="s">
        <v>2225</v>
      </c>
      <c r="I467" s="148"/>
      <c r="J467" s="71">
        <v>16.174021583080851</v>
      </c>
      <c r="K467" s="71">
        <v>6.2202944614228688</v>
      </c>
      <c r="L467" s="71">
        <v>6.2173440052123983</v>
      </c>
      <c r="M467" s="71">
        <v>179.88247670897067</v>
      </c>
      <c r="N467" s="71">
        <v>222.28150927875524</v>
      </c>
      <c r="O467" s="71">
        <v>61.525353384966529</v>
      </c>
      <c r="P467" s="71">
        <v>36.485180947582634</v>
      </c>
      <c r="Q467" s="71">
        <v>11.1279987988773</v>
      </c>
      <c r="R467" s="71">
        <v>0</v>
      </c>
      <c r="S467" s="71">
        <v>14.15062226040992</v>
      </c>
      <c r="T467" s="72"/>
      <c r="U467" s="71">
        <v>3149725</v>
      </c>
      <c r="V467" s="71">
        <v>2874</v>
      </c>
      <c r="W467" s="71">
        <v>73</v>
      </c>
      <c r="X467" s="71">
        <v>53429</v>
      </c>
      <c r="Y467" s="71">
        <v>96169</v>
      </c>
      <c r="Z467" s="71">
        <v>45268</v>
      </c>
      <c r="AA467" s="71">
        <v>7852</v>
      </c>
      <c r="AB467" s="71">
        <v>190590</v>
      </c>
      <c r="AC467" s="71">
        <v>0</v>
      </c>
      <c r="AD467" s="71">
        <v>14.15062226040992</v>
      </c>
      <c r="AE467" s="72"/>
      <c r="AF467" s="71">
        <v>25021991.430738874</v>
      </c>
      <c r="AG467" s="71">
        <v>4769080.6682565659</v>
      </c>
      <c r="AH467" s="71">
        <v>1383850.7360329677</v>
      </c>
      <c r="AI467" s="71">
        <v>293060245.89012676</v>
      </c>
      <c r="AJ467" s="71">
        <v>329082211.73829979</v>
      </c>
      <c r="AK467" s="71">
        <v>0</v>
      </c>
      <c r="AL467" s="71">
        <v>0</v>
      </c>
      <c r="AM467" s="71">
        <v>25017584.377289157</v>
      </c>
      <c r="AN467" s="71">
        <v>0</v>
      </c>
      <c r="AO467" s="71">
        <v>0</v>
      </c>
      <c r="AP467" s="71">
        <v>678334964.84074414</v>
      </c>
      <c r="AQ467" s="72"/>
      <c r="AR467" s="71">
        <v>2123</v>
      </c>
      <c r="AS467" s="71">
        <v>125</v>
      </c>
      <c r="AT467" s="71">
        <v>0</v>
      </c>
      <c r="AU467" s="71">
        <v>0</v>
      </c>
      <c r="AV467" s="71">
        <v>0</v>
      </c>
      <c r="AW467" s="71">
        <v>0</v>
      </c>
      <c r="AX467" s="71"/>
      <c r="AY467" s="72"/>
      <c r="AZ467" s="71">
        <v>8099.8999999999987</v>
      </c>
      <c r="BA467" s="71">
        <v>2051.8000000000002</v>
      </c>
      <c r="BB467" s="71">
        <v>0</v>
      </c>
      <c r="BC467" s="71">
        <v>0</v>
      </c>
      <c r="BD467" s="71">
        <v>0</v>
      </c>
      <c r="BE467" s="71">
        <v>0</v>
      </c>
      <c r="BF467" s="71"/>
      <c r="BG467" s="72"/>
      <c r="BH467" s="71">
        <v>0</v>
      </c>
      <c r="BI467" s="71">
        <v>0</v>
      </c>
      <c r="BJ467" s="71">
        <v>17.379000000000001</v>
      </c>
      <c r="BK467" s="71">
        <v>0</v>
      </c>
      <c r="BL467" s="71">
        <v>74.597999999999999</v>
      </c>
      <c r="BM467" s="71">
        <v>0</v>
      </c>
      <c r="BN467" s="72"/>
      <c r="BO467" s="71">
        <v>0</v>
      </c>
      <c r="BP467" s="71">
        <v>0</v>
      </c>
      <c r="BQ467" s="71">
        <v>1</v>
      </c>
      <c r="BR467" s="71">
        <v>0</v>
      </c>
      <c r="BS467" s="71">
        <v>8</v>
      </c>
      <c r="BT467" s="71">
        <v>0</v>
      </c>
      <c r="BU467"/>
      <c r="BV467" s="70">
        <v>91.977000000000004</v>
      </c>
      <c r="BW467" s="70">
        <v>0</v>
      </c>
      <c r="BX467" s="70">
        <v>0</v>
      </c>
      <c r="BY467" s="70">
        <v>0</v>
      </c>
      <c r="BZ467" s="70">
        <v>0</v>
      </c>
      <c r="CA467" s="70">
        <v>0</v>
      </c>
      <c r="CB467" s="70">
        <v>0</v>
      </c>
      <c r="CC467" s="70">
        <v>0</v>
      </c>
      <c r="CD467" s="70">
        <v>0</v>
      </c>
    </row>
    <row r="468" spans="1:82">
      <c r="A468" s="70" t="s">
        <v>2243</v>
      </c>
      <c r="B468" s="70">
        <v>17</v>
      </c>
      <c r="C468" s="70">
        <v>19</v>
      </c>
      <c r="D468" s="70">
        <v>1</v>
      </c>
      <c r="E468" s="70">
        <v>2022</v>
      </c>
      <c r="F468" s="70" t="s">
        <v>161</v>
      </c>
      <c r="G468" s="70" t="s">
        <v>2224</v>
      </c>
      <c r="H468" s="70" t="s">
        <v>2225</v>
      </c>
      <c r="I468" s="148"/>
      <c r="J468" s="71">
        <v>14.257527203027498</v>
      </c>
      <c r="K468" s="71">
        <v>5.8713590498547816</v>
      </c>
      <c r="L468" s="71">
        <v>5.4501491872705063</v>
      </c>
      <c r="M468" s="71">
        <v>177.08453766868141</v>
      </c>
      <c r="N468" s="71">
        <v>226.39822868960465</v>
      </c>
      <c r="O468" s="71">
        <v>64.797662249628942</v>
      </c>
      <c r="P468" s="71">
        <v>36.317214651145541</v>
      </c>
      <c r="Q468" s="71">
        <v>11.180325009575416</v>
      </c>
      <c r="R468" s="71">
        <v>0</v>
      </c>
      <c r="S468" s="71">
        <v>16.57260677956323</v>
      </c>
      <c r="T468" s="72"/>
      <c r="U468" s="71">
        <v>3338264</v>
      </c>
      <c r="V468" s="71">
        <v>2874</v>
      </c>
      <c r="W468" s="71">
        <v>73</v>
      </c>
      <c r="X468" s="71">
        <v>53429</v>
      </c>
      <c r="Y468" s="71">
        <v>96249</v>
      </c>
      <c r="Z468" s="71">
        <v>45297</v>
      </c>
      <c r="AA468" s="71">
        <v>7935</v>
      </c>
      <c r="AB468" s="71">
        <v>189916</v>
      </c>
      <c r="AC468" s="71">
        <v>0</v>
      </c>
      <c r="AD468" s="71">
        <v>16.57260677956323</v>
      </c>
      <c r="AE468" s="72"/>
      <c r="AF468" s="71">
        <v>21551331.50601536</v>
      </c>
      <c r="AG468" s="71">
        <v>4819294.8276138771</v>
      </c>
      <c r="AH468" s="71">
        <v>1379124.3159725466</v>
      </c>
      <c r="AI468" s="71">
        <v>285075936.23698854</v>
      </c>
      <c r="AJ468" s="71">
        <v>351657113.96204484</v>
      </c>
      <c r="AK468" s="71">
        <v>0</v>
      </c>
      <c r="AL468" s="71">
        <v>0</v>
      </c>
      <c r="AM468" s="71">
        <v>24523339.244621761</v>
      </c>
      <c r="AN468" s="71">
        <v>0</v>
      </c>
      <c r="AO468" s="71">
        <v>0</v>
      </c>
      <c r="AP468" s="71">
        <v>689006140.09325695</v>
      </c>
      <c r="AQ468" s="72"/>
      <c r="AR468" s="71">
        <v>2327</v>
      </c>
      <c r="AS468" s="71">
        <v>126</v>
      </c>
      <c r="AT468" s="71">
        <v>0</v>
      </c>
      <c r="AU468" s="71">
        <v>0</v>
      </c>
      <c r="AV468" s="71">
        <v>0</v>
      </c>
      <c r="AW468" s="71">
        <v>0</v>
      </c>
      <c r="AX468" s="71"/>
      <c r="AY468" s="72"/>
      <c r="AZ468" s="71">
        <v>8865.7999999999884</v>
      </c>
      <c r="BA468" s="71">
        <v>2062.2000000000007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2244</v>
      </c>
      <c r="B469" s="70">
        <v>17</v>
      </c>
      <c r="C469" s="70">
        <v>20</v>
      </c>
      <c r="D469" s="70">
        <v>1</v>
      </c>
      <c r="E469" s="70">
        <v>2023</v>
      </c>
      <c r="F469" s="70" t="s">
        <v>1539</v>
      </c>
      <c r="G469" s="70" t="s">
        <v>2224</v>
      </c>
      <c r="H469" s="70" t="s">
        <v>2225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2624</v>
      </c>
      <c r="AS469" s="71">
        <v>125</v>
      </c>
      <c r="AT469" s="71">
        <v>0</v>
      </c>
      <c r="AU469" s="71">
        <v>0</v>
      </c>
      <c r="AV469" s="71">
        <v>0</v>
      </c>
      <c r="AW469" s="71">
        <v>0</v>
      </c>
      <c r="AX469" s="71"/>
      <c r="AY469" s="72"/>
      <c r="AZ469" s="71">
        <v>10049.799999999979</v>
      </c>
      <c r="BA469" s="71">
        <v>2048.9000000000005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2245</v>
      </c>
      <c r="B470" s="70">
        <v>17</v>
      </c>
      <c r="C470" s="70">
        <v>21</v>
      </c>
      <c r="D470" s="70">
        <v>1</v>
      </c>
      <c r="E470" s="70">
        <v>2024</v>
      </c>
      <c r="F470" s="70" t="s">
        <v>1554</v>
      </c>
      <c r="G470" s="70" t="s">
        <v>2224</v>
      </c>
      <c r="H470" s="70" t="s">
        <v>2225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2246</v>
      </c>
      <c r="B471" s="70">
        <v>426</v>
      </c>
      <c r="C471" s="70">
        <v>1</v>
      </c>
      <c r="D471" s="70">
        <v>26</v>
      </c>
      <c r="E471" s="70">
        <v>1990</v>
      </c>
      <c r="F471" s="70" t="s">
        <v>787</v>
      </c>
      <c r="G471" s="70" t="s">
        <v>2247</v>
      </c>
      <c r="H471" s="70" t="s">
        <v>2248</v>
      </c>
      <c r="I471" s="148"/>
      <c r="J471" s="71">
        <v>1606.533883922805</v>
      </c>
      <c r="K471" s="71">
        <v>12.065043641995921</v>
      </c>
      <c r="L471" s="71">
        <v>17.28308512871752</v>
      </c>
      <c r="M471" s="71">
        <v>90.169465241466952</v>
      </c>
      <c r="N471" s="71">
        <v>138.14913928245431</v>
      </c>
      <c r="O471" s="71">
        <v>132.81168717336581</v>
      </c>
      <c r="P471" s="71">
        <v>128.8409008001889</v>
      </c>
      <c r="Q471" s="71">
        <v>8.7611279295766398</v>
      </c>
      <c r="R471" s="71">
        <v>0</v>
      </c>
      <c r="S471" s="71">
        <v>9.5135317444346938</v>
      </c>
      <c r="T471" s="72"/>
      <c r="U471" s="71">
        <v>136727023</v>
      </c>
      <c r="V471" s="71">
        <v>4515</v>
      </c>
      <c r="W471" s="71">
        <v>199</v>
      </c>
      <c r="X471" s="71">
        <v>34287</v>
      </c>
      <c r="Y471" s="71">
        <v>44253</v>
      </c>
      <c r="Z471" s="71">
        <v>54627</v>
      </c>
      <c r="AA471" s="71">
        <v>31284</v>
      </c>
      <c r="AB471" s="71">
        <v>142251</v>
      </c>
      <c r="AC471" s="71">
        <v>0</v>
      </c>
      <c r="AD471" s="71">
        <v>9.5135317444346938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2249</v>
      </c>
      <c r="B472" s="70">
        <v>427</v>
      </c>
      <c r="C472" s="70">
        <v>2</v>
      </c>
      <c r="D472" s="70">
        <v>26</v>
      </c>
      <c r="E472" s="70">
        <v>2005</v>
      </c>
      <c r="F472" s="70" t="s">
        <v>789</v>
      </c>
      <c r="G472" s="70" t="s">
        <v>2247</v>
      </c>
      <c r="H472" s="70" t="s">
        <v>2248</v>
      </c>
      <c r="I472" s="148"/>
      <c r="J472" s="71">
        <v>1411.100205603522</v>
      </c>
      <c r="K472" s="71">
        <v>10.54413238239734</v>
      </c>
      <c r="L472" s="71">
        <v>12.10385828397116</v>
      </c>
      <c r="M472" s="71">
        <v>211.4406146887242</v>
      </c>
      <c r="N472" s="71">
        <v>218.81005226932751</v>
      </c>
      <c r="O472" s="71">
        <v>210.3595393920935</v>
      </c>
      <c r="P472" s="71">
        <v>120.9091853871748</v>
      </c>
      <c r="Q472" s="71">
        <v>9.8847030105901492</v>
      </c>
      <c r="R472" s="71">
        <v>0</v>
      </c>
      <c r="S472" s="71">
        <v>23.017415625209999</v>
      </c>
      <c r="T472" s="72"/>
      <c r="U472" s="71">
        <v>143431397</v>
      </c>
      <c r="V472" s="71">
        <v>4601</v>
      </c>
      <c r="W472" s="71">
        <v>160</v>
      </c>
      <c r="X472" s="71">
        <v>42672</v>
      </c>
      <c r="Y472" s="71">
        <v>59517</v>
      </c>
      <c r="Z472" s="71">
        <v>100124</v>
      </c>
      <c r="AA472" s="71">
        <v>24044</v>
      </c>
      <c r="AB472" s="71">
        <v>167781</v>
      </c>
      <c r="AC472" s="71">
        <v>0</v>
      </c>
      <c r="AD472" s="71">
        <v>23.017415625209999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2250</v>
      </c>
      <c r="B473" s="70">
        <v>428</v>
      </c>
      <c r="C473" s="70">
        <v>3</v>
      </c>
      <c r="D473" s="70">
        <v>26</v>
      </c>
      <c r="E473" s="70">
        <v>2006</v>
      </c>
      <c r="F473" s="70" t="s">
        <v>790</v>
      </c>
      <c r="G473" s="70" t="s">
        <v>2247</v>
      </c>
      <c r="H473" s="70" t="s">
        <v>2248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2251</v>
      </c>
      <c r="B474" s="70">
        <v>429</v>
      </c>
      <c r="C474" s="70">
        <v>4</v>
      </c>
      <c r="D474" s="70">
        <v>26</v>
      </c>
      <c r="E474" s="70">
        <v>2007</v>
      </c>
      <c r="F474" s="70" t="s">
        <v>791</v>
      </c>
      <c r="G474" s="70" t="s">
        <v>2247</v>
      </c>
      <c r="H474" s="70" t="s">
        <v>2248</v>
      </c>
      <c r="I474" s="148"/>
      <c r="J474" s="71">
        <v>1502.110165355155</v>
      </c>
      <c r="K474" s="71">
        <v>9.709787415333258</v>
      </c>
      <c r="L474" s="71">
        <v>14.90337589878092</v>
      </c>
      <c r="M474" s="71">
        <v>225.7531346363493</v>
      </c>
      <c r="N474" s="71">
        <v>220.18693387540449</v>
      </c>
      <c r="O474" s="71">
        <v>208.92647909202009</v>
      </c>
      <c r="P474" s="71">
        <v>120.0640611610376</v>
      </c>
      <c r="Q474" s="71">
        <v>10.6732713084761</v>
      </c>
      <c r="R474" s="71">
        <v>0</v>
      </c>
      <c r="S474" s="71">
        <v>15.819024155199999</v>
      </c>
      <c r="T474" s="72"/>
      <c r="U474" s="71">
        <v>182210166</v>
      </c>
      <c r="V474" s="71">
        <v>4245</v>
      </c>
      <c r="W474" s="71">
        <v>169</v>
      </c>
      <c r="X474" s="71">
        <v>49867</v>
      </c>
      <c r="Y474" s="71">
        <v>62288</v>
      </c>
      <c r="Z474" s="71">
        <v>103375</v>
      </c>
      <c r="AA474" s="71">
        <v>23512</v>
      </c>
      <c r="AB474" s="71">
        <v>171586</v>
      </c>
      <c r="AC474" s="71">
        <v>0</v>
      </c>
      <c r="AD474" s="71">
        <v>15.819024155199999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2252</v>
      </c>
      <c r="B475" s="70">
        <v>430</v>
      </c>
      <c r="C475" s="70">
        <v>5</v>
      </c>
      <c r="D475" s="70">
        <v>26</v>
      </c>
      <c r="E475" s="70">
        <v>2008</v>
      </c>
      <c r="F475" s="70" t="s">
        <v>792</v>
      </c>
      <c r="G475" s="70" t="s">
        <v>2247</v>
      </c>
      <c r="H475" s="70" t="s">
        <v>2248</v>
      </c>
      <c r="I475" s="148"/>
      <c r="J475" s="71">
        <v>1262.9867728575421</v>
      </c>
      <c r="K475" s="71">
        <v>7.2511146407574882</v>
      </c>
      <c r="L475" s="71">
        <v>13.28057048079144</v>
      </c>
      <c r="M475" s="71">
        <v>225.105461491163</v>
      </c>
      <c r="N475" s="71">
        <v>222.04772863881189</v>
      </c>
      <c r="O475" s="71">
        <v>203.19722424329589</v>
      </c>
      <c r="P475" s="71">
        <v>117.7543399461866</v>
      </c>
      <c r="Q475" s="71">
        <v>10.591131153053899</v>
      </c>
      <c r="R475" s="71">
        <v>0</v>
      </c>
      <c r="S475" s="71">
        <v>16.007094278379999</v>
      </c>
      <c r="T475" s="72"/>
      <c r="U475" s="71">
        <v>163269889</v>
      </c>
      <c r="V475" s="71">
        <v>4245</v>
      </c>
      <c r="W475" s="71">
        <v>169</v>
      </c>
      <c r="X475" s="71">
        <v>49867</v>
      </c>
      <c r="Y475" s="71">
        <v>63510</v>
      </c>
      <c r="Z475" s="71">
        <v>104069</v>
      </c>
      <c r="AA475" s="71">
        <v>23086</v>
      </c>
      <c r="AB475" s="71">
        <v>173066</v>
      </c>
      <c r="AC475" s="71">
        <v>0</v>
      </c>
      <c r="AD475" s="71">
        <v>16.007094278379999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2253</v>
      </c>
      <c r="B476" s="70">
        <v>431</v>
      </c>
      <c r="C476" s="70">
        <v>6</v>
      </c>
      <c r="D476" s="70">
        <v>26</v>
      </c>
      <c r="E476" s="70">
        <v>2009</v>
      </c>
      <c r="F476" s="70" t="s">
        <v>176</v>
      </c>
      <c r="G476" s="70" t="s">
        <v>2247</v>
      </c>
      <c r="H476" s="70" t="s">
        <v>2248</v>
      </c>
      <c r="I476" s="148"/>
      <c r="J476" s="71">
        <v>1239.295811960186</v>
      </c>
      <c r="K476" s="71">
        <v>7.2639668652513656</v>
      </c>
      <c r="L476" s="71">
        <v>11.562905318463899</v>
      </c>
      <c r="M476" s="71">
        <v>254.32873657499221</v>
      </c>
      <c r="N476" s="71">
        <v>217.5527998042262</v>
      </c>
      <c r="O476" s="71">
        <v>207.86137126724711</v>
      </c>
      <c r="P476" s="71">
        <v>112.2473777963378</v>
      </c>
      <c r="Q476" s="71">
        <v>10.1615210483462</v>
      </c>
      <c r="R476" s="71">
        <v>0</v>
      </c>
      <c r="S476" s="71">
        <v>13.221442752</v>
      </c>
      <c r="T476" s="72"/>
      <c r="U476" s="71">
        <v>125947695</v>
      </c>
      <c r="V476" s="71">
        <v>4468</v>
      </c>
      <c r="W476" s="71">
        <v>250</v>
      </c>
      <c r="X476" s="71">
        <v>59604</v>
      </c>
      <c r="Y476" s="71">
        <v>64283</v>
      </c>
      <c r="Z476" s="71">
        <v>105079</v>
      </c>
      <c r="AA476" s="71">
        <v>22592</v>
      </c>
      <c r="AB476" s="71">
        <v>174305</v>
      </c>
      <c r="AC476" s="71">
        <v>0</v>
      </c>
      <c r="AD476" s="71">
        <v>13.221442752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494.13299999999998</v>
      </c>
      <c r="BK476" s="71">
        <v>0</v>
      </c>
      <c r="BL476" s="71">
        <v>30.006</v>
      </c>
      <c r="BM476" s="71">
        <v>0</v>
      </c>
      <c r="BN476" s="72"/>
      <c r="BO476" s="71">
        <v>0</v>
      </c>
      <c r="BP476" s="71">
        <v>0</v>
      </c>
      <c r="BQ476" s="71">
        <v>29</v>
      </c>
      <c r="BR476" s="71">
        <v>0</v>
      </c>
      <c r="BS476" s="71">
        <v>5</v>
      </c>
      <c r="BT476" s="71">
        <v>0</v>
      </c>
      <c r="BU476"/>
      <c r="BV476" s="70">
        <v>524.13900000000001</v>
      </c>
      <c r="BW476" s="70">
        <v>0</v>
      </c>
      <c r="BX476" s="70">
        <v>0</v>
      </c>
      <c r="BY476" s="70">
        <v>0</v>
      </c>
      <c r="BZ476" s="70">
        <v>0</v>
      </c>
      <c r="CA476" s="70">
        <v>0</v>
      </c>
      <c r="CB476" s="70">
        <v>0</v>
      </c>
      <c r="CC476" s="70">
        <v>0</v>
      </c>
      <c r="CD476" s="70">
        <v>0</v>
      </c>
    </row>
    <row r="477" spans="1:82">
      <c r="A477" s="70" t="s">
        <v>2254</v>
      </c>
      <c r="B477" s="70">
        <v>432</v>
      </c>
      <c r="C477" s="70">
        <v>7</v>
      </c>
      <c r="D477" s="70">
        <v>26</v>
      </c>
      <c r="E477" s="70">
        <v>2010</v>
      </c>
      <c r="F477" s="70" t="s">
        <v>177</v>
      </c>
      <c r="G477" s="70" t="s">
        <v>2247</v>
      </c>
      <c r="H477" s="70" t="s">
        <v>2248</v>
      </c>
      <c r="I477" s="148"/>
      <c r="J477" s="71">
        <v>1414.0394324630511</v>
      </c>
      <c r="K477" s="71">
        <v>7.7498778959714079</v>
      </c>
      <c r="L477" s="71">
        <v>10.90764903021697</v>
      </c>
      <c r="M477" s="71">
        <v>261.09920006111838</v>
      </c>
      <c r="N477" s="71">
        <v>242.87837382537791</v>
      </c>
      <c r="O477" s="71">
        <v>209.13475717646961</v>
      </c>
      <c r="P477" s="71">
        <v>113.8433844555467</v>
      </c>
      <c r="Q477" s="71">
        <v>10.687216158739201</v>
      </c>
      <c r="R477" s="71">
        <v>0</v>
      </c>
      <c r="S477" s="71">
        <v>13.18220437716</v>
      </c>
      <c r="T477" s="72"/>
      <c r="U477" s="71">
        <v>145591562</v>
      </c>
      <c r="V477" s="71">
        <v>4468</v>
      </c>
      <c r="W477" s="71">
        <v>250</v>
      </c>
      <c r="X477" s="71">
        <v>59604</v>
      </c>
      <c r="Y477" s="71">
        <v>65371</v>
      </c>
      <c r="Z477" s="71">
        <v>106214</v>
      </c>
      <c r="AA477" s="71">
        <v>22341</v>
      </c>
      <c r="AB477" s="71">
        <v>175664</v>
      </c>
      <c r="AC477" s="71">
        <v>0</v>
      </c>
      <c r="AD477" s="71">
        <v>13.18220437716</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545.26400000000001</v>
      </c>
      <c r="BK477" s="71">
        <v>0</v>
      </c>
      <c r="BL477" s="71">
        <v>30.942</v>
      </c>
      <c r="BM477" s="71">
        <v>0</v>
      </c>
      <c r="BN477" s="72"/>
      <c r="BO477" s="71">
        <v>0</v>
      </c>
      <c r="BP477" s="71">
        <v>0</v>
      </c>
      <c r="BQ477" s="71">
        <v>30</v>
      </c>
      <c r="BR477" s="71">
        <v>0</v>
      </c>
      <c r="BS477" s="71">
        <v>5</v>
      </c>
      <c r="BT477" s="71">
        <v>0</v>
      </c>
      <c r="BU477"/>
      <c r="BV477" s="70">
        <v>576.20600000000002</v>
      </c>
      <c r="BW477" s="70">
        <v>0</v>
      </c>
      <c r="BX477" s="70">
        <v>0</v>
      </c>
      <c r="BY477" s="70">
        <v>0</v>
      </c>
      <c r="BZ477" s="70">
        <v>0</v>
      </c>
      <c r="CA477" s="70">
        <v>0</v>
      </c>
      <c r="CB477" s="70">
        <v>0</v>
      </c>
      <c r="CC477" s="70">
        <v>0</v>
      </c>
      <c r="CD477" s="70">
        <v>0</v>
      </c>
    </row>
    <row r="478" spans="1:82">
      <c r="A478" s="70" t="s">
        <v>2255</v>
      </c>
      <c r="B478" s="70">
        <v>433</v>
      </c>
      <c r="C478" s="70">
        <v>8</v>
      </c>
      <c r="D478" s="70">
        <v>26</v>
      </c>
      <c r="E478" s="70">
        <v>2011</v>
      </c>
      <c r="F478" s="70" t="s">
        <v>178</v>
      </c>
      <c r="G478" s="70" t="s">
        <v>2247</v>
      </c>
      <c r="H478" s="70" t="s">
        <v>2248</v>
      </c>
      <c r="I478" s="148"/>
      <c r="J478" s="71">
        <v>1493.070904696209</v>
      </c>
      <c r="K478" s="71">
        <v>10.524036281080241</v>
      </c>
      <c r="L478" s="71">
        <v>11.326434865990191</v>
      </c>
      <c r="M478" s="71">
        <v>282.77643550630108</v>
      </c>
      <c r="N478" s="71">
        <v>247.93382192540921</v>
      </c>
      <c r="O478" s="71">
        <v>208.58841850349259</v>
      </c>
      <c r="P478" s="71">
        <v>110.86029870874199</v>
      </c>
      <c r="Q478" s="71">
        <v>12.391440979436799</v>
      </c>
      <c r="R478" s="71">
        <v>0</v>
      </c>
      <c r="S478" s="71">
        <v>13.362586439999999</v>
      </c>
      <c r="T478" s="72"/>
      <c r="U478" s="71">
        <v>151361341</v>
      </c>
      <c r="V478" s="71">
        <v>4468</v>
      </c>
      <c r="W478" s="71">
        <v>250</v>
      </c>
      <c r="X478" s="71">
        <v>59604</v>
      </c>
      <c r="Y478" s="71">
        <v>66252</v>
      </c>
      <c r="Z478" s="71">
        <v>108238</v>
      </c>
      <c r="AA478" s="71">
        <v>22403</v>
      </c>
      <c r="AB478" s="71">
        <v>176574</v>
      </c>
      <c r="AC478" s="71">
        <v>0</v>
      </c>
      <c r="AD478" s="71">
        <v>13.362586439999999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524.505</v>
      </c>
      <c r="BK478" s="71">
        <v>0</v>
      </c>
      <c r="BL478" s="71">
        <v>28.622</v>
      </c>
      <c r="BM478" s="71">
        <v>0</v>
      </c>
      <c r="BN478" s="72"/>
      <c r="BO478" s="71">
        <v>0</v>
      </c>
      <c r="BP478" s="71">
        <v>0</v>
      </c>
      <c r="BQ478" s="71">
        <v>30</v>
      </c>
      <c r="BR478" s="71">
        <v>0</v>
      </c>
      <c r="BS478" s="71">
        <v>5</v>
      </c>
      <c r="BT478" s="71">
        <v>0</v>
      </c>
      <c r="BU478"/>
      <c r="BV478" s="70">
        <v>553.12699999999995</v>
      </c>
      <c r="BW478" s="70">
        <v>0</v>
      </c>
      <c r="BX478" s="70">
        <v>0</v>
      </c>
      <c r="BY478" s="70">
        <v>0</v>
      </c>
      <c r="BZ478" s="70">
        <v>0</v>
      </c>
      <c r="CA478" s="70">
        <v>0</v>
      </c>
      <c r="CB478" s="70">
        <v>0</v>
      </c>
      <c r="CC478" s="70">
        <v>0</v>
      </c>
      <c r="CD478" s="70">
        <v>0</v>
      </c>
    </row>
    <row r="479" spans="1:82">
      <c r="A479" s="70" t="s">
        <v>2256</v>
      </c>
      <c r="B479" s="70">
        <v>434</v>
      </c>
      <c r="C479" s="70">
        <v>9</v>
      </c>
      <c r="D479" s="70">
        <v>26</v>
      </c>
      <c r="E479" s="70">
        <v>2012</v>
      </c>
      <c r="F479" s="70" t="s">
        <v>179</v>
      </c>
      <c r="G479" s="70" t="s">
        <v>2247</v>
      </c>
      <c r="H479" s="70" t="s">
        <v>2248</v>
      </c>
      <c r="I479" s="148"/>
      <c r="J479" s="71">
        <v>1530.7553999314639</v>
      </c>
      <c r="K479" s="71">
        <v>9.4116293626904763</v>
      </c>
      <c r="L479" s="71">
        <v>11.033273477586009</v>
      </c>
      <c r="M479" s="71">
        <v>298.74220504487909</v>
      </c>
      <c r="N479" s="71">
        <v>263.48313037212159</v>
      </c>
      <c r="O479" s="71">
        <v>210.59311689836247</v>
      </c>
      <c r="P479" s="71">
        <v>111.15262923763838</v>
      </c>
      <c r="Q479" s="71">
        <v>13.9463739621595</v>
      </c>
      <c r="R479" s="71">
        <v>0</v>
      </c>
      <c r="S479" s="71">
        <v>14.2088938664</v>
      </c>
      <c r="T479" s="72"/>
      <c r="U479" s="71">
        <v>167093305</v>
      </c>
      <c r="V479" s="71">
        <v>4468</v>
      </c>
      <c r="W479" s="71">
        <v>250</v>
      </c>
      <c r="X479" s="71">
        <v>59604</v>
      </c>
      <c r="Y479" s="71">
        <v>69649</v>
      </c>
      <c r="Z479" s="71">
        <v>110145</v>
      </c>
      <c r="AA479" s="71">
        <v>22335</v>
      </c>
      <c r="AB479" s="71">
        <v>182913</v>
      </c>
      <c r="AC479" s="71">
        <v>0</v>
      </c>
      <c r="AD479" s="71">
        <v>14.2088938664</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592.51700000000005</v>
      </c>
      <c r="BK479" s="71">
        <v>0</v>
      </c>
      <c r="BL479" s="71">
        <v>30.279</v>
      </c>
      <c r="BM479" s="71">
        <v>0</v>
      </c>
      <c r="BN479" s="72"/>
      <c r="BO479" s="71">
        <v>0</v>
      </c>
      <c r="BP479" s="71">
        <v>0</v>
      </c>
      <c r="BQ479" s="71">
        <v>31</v>
      </c>
      <c r="BR479" s="71">
        <v>0</v>
      </c>
      <c r="BS479" s="71">
        <v>5</v>
      </c>
      <c r="BT479" s="71">
        <v>0</v>
      </c>
      <c r="BU479"/>
      <c r="BV479" s="70">
        <v>622.79600000000005</v>
      </c>
      <c r="BW479" s="70">
        <v>0</v>
      </c>
      <c r="BX479" s="70">
        <v>0</v>
      </c>
      <c r="BY479" s="70">
        <v>0</v>
      </c>
      <c r="BZ479" s="70">
        <v>0</v>
      </c>
      <c r="CA479" s="70">
        <v>0</v>
      </c>
      <c r="CB479" s="70">
        <v>0</v>
      </c>
      <c r="CC479" s="70">
        <v>0</v>
      </c>
      <c r="CD479" s="70">
        <v>0</v>
      </c>
    </row>
    <row r="480" spans="1:82">
      <c r="A480" s="70" t="s">
        <v>2257</v>
      </c>
      <c r="B480" s="70">
        <v>435</v>
      </c>
      <c r="C480" s="70">
        <v>10</v>
      </c>
      <c r="D480" s="70">
        <v>26</v>
      </c>
      <c r="E480" s="70">
        <v>2013</v>
      </c>
      <c r="F480" s="70" t="s">
        <v>180</v>
      </c>
      <c r="G480" s="70" t="s">
        <v>2247</v>
      </c>
      <c r="H480" s="70" t="s">
        <v>2248</v>
      </c>
      <c r="I480" s="148"/>
      <c r="J480" s="71">
        <v>1619.8966550938519</v>
      </c>
      <c r="K480" s="71">
        <v>7.9978237827180854</v>
      </c>
      <c r="L480" s="71">
        <v>10.18060389668258</v>
      </c>
      <c r="M480" s="71">
        <v>297.4174583523149</v>
      </c>
      <c r="N480" s="71">
        <v>240.04589724495611</v>
      </c>
      <c r="O480" s="71">
        <v>204.64157726921681</v>
      </c>
      <c r="P480" s="71">
        <v>111.08690285045445</v>
      </c>
      <c r="Q480" s="71">
        <v>14.215122058789699</v>
      </c>
      <c r="R480" s="71">
        <v>0</v>
      </c>
      <c r="S480" s="71">
        <v>18.064115621919999</v>
      </c>
      <c r="T480" s="72"/>
      <c r="U480" s="71">
        <v>182393391</v>
      </c>
      <c r="V480" s="71">
        <v>4468</v>
      </c>
      <c r="W480" s="71">
        <v>250</v>
      </c>
      <c r="X480" s="71">
        <v>59604</v>
      </c>
      <c r="Y480" s="71">
        <v>70220</v>
      </c>
      <c r="Z480" s="71">
        <v>111811</v>
      </c>
      <c r="AA480" s="71">
        <v>22238</v>
      </c>
      <c r="AB480" s="71">
        <v>183765</v>
      </c>
      <c r="AC480" s="71">
        <v>0</v>
      </c>
      <c r="AD480" s="71">
        <v>18.064115621919999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615.89700000000005</v>
      </c>
      <c r="BK480" s="71">
        <v>0</v>
      </c>
      <c r="BL480" s="71">
        <v>18.396999999999998</v>
      </c>
      <c r="BM480" s="71">
        <v>0</v>
      </c>
      <c r="BN480" s="72"/>
      <c r="BO480" s="71">
        <v>0</v>
      </c>
      <c r="BP480" s="71">
        <v>0</v>
      </c>
      <c r="BQ480" s="71">
        <v>31</v>
      </c>
      <c r="BR480" s="71">
        <v>0</v>
      </c>
      <c r="BS480" s="71">
        <v>3</v>
      </c>
      <c r="BT480" s="71">
        <v>0</v>
      </c>
      <c r="BU480"/>
      <c r="BV480" s="70">
        <v>634.29399999999998</v>
      </c>
      <c r="BW480" s="70">
        <v>0</v>
      </c>
      <c r="BX480" s="70">
        <v>0</v>
      </c>
      <c r="BY480" s="70">
        <v>0</v>
      </c>
      <c r="BZ480" s="70">
        <v>0</v>
      </c>
      <c r="CA480" s="70">
        <v>0</v>
      </c>
      <c r="CB480" s="70">
        <v>0</v>
      </c>
      <c r="CC480" s="70">
        <v>0</v>
      </c>
      <c r="CD480" s="70">
        <v>0</v>
      </c>
    </row>
    <row r="481" spans="1:82">
      <c r="A481" s="70" t="s">
        <v>2258</v>
      </c>
      <c r="B481" s="70">
        <v>436</v>
      </c>
      <c r="C481" s="70">
        <v>11</v>
      </c>
      <c r="D481" s="70">
        <v>26</v>
      </c>
      <c r="E481" s="70">
        <v>2014</v>
      </c>
      <c r="F481" s="70" t="s">
        <v>181</v>
      </c>
      <c r="G481" s="70" t="s">
        <v>2247</v>
      </c>
      <c r="H481" s="70" t="s">
        <v>2248</v>
      </c>
      <c r="I481" s="148"/>
      <c r="J481" s="71">
        <v>1463.6473168581019</v>
      </c>
      <c r="K481" s="71">
        <v>7.5015164111377706</v>
      </c>
      <c r="L481" s="71">
        <v>12.29733567545914</v>
      </c>
      <c r="M481" s="71">
        <v>279.87380520049368</v>
      </c>
      <c r="N481" s="71">
        <v>233.39664291483521</v>
      </c>
      <c r="O481" s="71">
        <v>196.88619752446843</v>
      </c>
      <c r="P481" s="71">
        <v>110.74039105849036</v>
      </c>
      <c r="Q481" s="71">
        <v>13.722205940313</v>
      </c>
      <c r="R481" s="71">
        <v>0</v>
      </c>
      <c r="S481" s="71">
        <v>19.253949003519999</v>
      </c>
      <c r="T481" s="72"/>
      <c r="U481" s="71">
        <v>179956514</v>
      </c>
      <c r="V481" s="71">
        <v>3630</v>
      </c>
      <c r="W481" s="71">
        <v>258</v>
      </c>
      <c r="X481" s="71">
        <v>60086</v>
      </c>
      <c r="Y481" s="71">
        <v>71201</v>
      </c>
      <c r="Z481" s="71">
        <v>113299</v>
      </c>
      <c r="AA481" s="71">
        <v>22054</v>
      </c>
      <c r="AB481" s="71">
        <v>184892</v>
      </c>
      <c r="AC481" s="71">
        <v>0</v>
      </c>
      <c r="AD481" s="71">
        <v>19.253949003519999</v>
      </c>
      <c r="AE481" s="72"/>
      <c r="AF481" s="71"/>
      <c r="AG481" s="71"/>
      <c r="AH481" s="71"/>
      <c r="AI481" s="71"/>
      <c r="AJ481" s="71"/>
      <c r="AK481" s="71"/>
      <c r="AL481" s="71"/>
      <c r="AM481" s="71"/>
      <c r="AN481" s="71"/>
      <c r="AO481" s="71"/>
      <c r="AP481" s="71"/>
      <c r="AQ481" s="72"/>
      <c r="AR481" s="71">
        <v>4727</v>
      </c>
      <c r="AS481" s="71">
        <v>529</v>
      </c>
      <c r="AT481" s="71">
        <v>1</v>
      </c>
      <c r="AU481" s="71">
        <v>1</v>
      </c>
      <c r="AV481" s="71">
        <v>0</v>
      </c>
      <c r="AW481" s="71">
        <v>0</v>
      </c>
      <c r="AX481" s="71"/>
      <c r="AY481" s="72"/>
      <c r="AZ481" s="71">
        <v>19986.900000000001</v>
      </c>
      <c r="BA481" s="71">
        <v>11327.5</v>
      </c>
      <c r="BB481" s="71">
        <v>40</v>
      </c>
      <c r="BC481" s="71">
        <v>45.6</v>
      </c>
      <c r="BD481" s="71">
        <v>0</v>
      </c>
      <c r="BE481" s="71">
        <v>0</v>
      </c>
      <c r="BF481" s="71"/>
      <c r="BG481" s="72"/>
      <c r="BH481" s="71">
        <v>0</v>
      </c>
      <c r="BI481" s="71">
        <v>0</v>
      </c>
      <c r="BJ481" s="71">
        <v>605.61900000000003</v>
      </c>
      <c r="BK481" s="71">
        <v>0</v>
      </c>
      <c r="BL481" s="71">
        <v>27.016000000000002</v>
      </c>
      <c r="BM481" s="71">
        <v>0</v>
      </c>
      <c r="BN481" s="72"/>
      <c r="BO481" s="71">
        <v>0</v>
      </c>
      <c r="BP481" s="71">
        <v>0</v>
      </c>
      <c r="BQ481" s="71">
        <v>30</v>
      </c>
      <c r="BR481" s="71">
        <v>0</v>
      </c>
      <c r="BS481" s="71">
        <v>5</v>
      </c>
      <c r="BT481" s="71">
        <v>0</v>
      </c>
      <c r="BU481"/>
      <c r="BV481" s="70">
        <v>632.63499999999999</v>
      </c>
      <c r="BW481" s="70">
        <v>0</v>
      </c>
      <c r="BX481" s="70">
        <v>0</v>
      </c>
      <c r="BY481" s="70">
        <v>0</v>
      </c>
      <c r="BZ481" s="70">
        <v>0</v>
      </c>
      <c r="CA481" s="70">
        <v>0</v>
      </c>
      <c r="CB481" s="70">
        <v>0</v>
      </c>
      <c r="CC481" s="70">
        <v>0</v>
      </c>
      <c r="CD481" s="70">
        <v>0</v>
      </c>
    </row>
    <row r="482" spans="1:82">
      <c r="A482" s="70" t="s">
        <v>2259</v>
      </c>
      <c r="B482" s="70">
        <v>437</v>
      </c>
      <c r="C482" s="70">
        <v>12</v>
      </c>
      <c r="D482" s="70">
        <v>26</v>
      </c>
      <c r="E482" s="70">
        <v>2015</v>
      </c>
      <c r="F482" s="70" t="s">
        <v>182</v>
      </c>
      <c r="G482" s="1064" t="s">
        <v>2247</v>
      </c>
      <c r="H482" s="70" t="s">
        <v>2248</v>
      </c>
      <c r="I482" s="148"/>
      <c r="J482" s="71">
        <v>1477.1850881954781</v>
      </c>
      <c r="K482" s="71">
        <v>7.2737795223357384</v>
      </c>
      <c r="L482" s="71">
        <v>14.451651054744559</v>
      </c>
      <c r="M482" s="71">
        <v>266.78839439475502</v>
      </c>
      <c r="N482" s="71">
        <v>212.82349894297451</v>
      </c>
      <c r="O482" s="71">
        <v>197.61360791050916</v>
      </c>
      <c r="P482" s="71">
        <v>110.17961922861527</v>
      </c>
      <c r="Q482" s="71">
        <v>13.5004328989487</v>
      </c>
      <c r="R482" s="71">
        <v>0</v>
      </c>
      <c r="S482" s="71">
        <v>12.77006273268</v>
      </c>
      <c r="T482" s="72"/>
      <c r="U482" s="71">
        <v>208178313</v>
      </c>
      <c r="V482" s="71">
        <v>3630</v>
      </c>
      <c r="W482" s="71">
        <v>258</v>
      </c>
      <c r="X482" s="71">
        <v>60086</v>
      </c>
      <c r="Y482" s="71">
        <v>72198</v>
      </c>
      <c r="Z482" s="71">
        <v>114812</v>
      </c>
      <c r="AA482" s="71">
        <v>21925</v>
      </c>
      <c r="AB482" s="71">
        <v>185818</v>
      </c>
      <c r="AC482" s="71">
        <v>0</v>
      </c>
      <c r="AD482" s="71">
        <v>12.77006273268</v>
      </c>
      <c r="AE482" s="72"/>
      <c r="AF482" s="71">
        <v>1098491347.4586229</v>
      </c>
      <c r="AG482" s="71">
        <v>6035003.7341719009</v>
      </c>
      <c r="AH482" s="71">
        <v>2927915.668007175</v>
      </c>
      <c r="AI482" s="71">
        <v>361134118.8308636</v>
      </c>
      <c r="AJ482" s="71">
        <v>315972742.98212022</v>
      </c>
      <c r="AK482" s="71">
        <v>0</v>
      </c>
      <c r="AL482" s="71">
        <v>0</v>
      </c>
      <c r="AM482" s="71">
        <v>25465577.422806699</v>
      </c>
      <c r="AN482" s="71">
        <v>0</v>
      </c>
      <c r="AO482" s="71">
        <v>0</v>
      </c>
      <c r="AP482" s="71">
        <v>1810026706.0965927</v>
      </c>
      <c r="AQ482" s="72"/>
      <c r="AR482" s="71">
        <v>5163</v>
      </c>
      <c r="AS482" s="71">
        <v>724</v>
      </c>
      <c r="AT482" s="71">
        <v>1</v>
      </c>
      <c r="AU482" s="71">
        <v>1</v>
      </c>
      <c r="AV482" s="71">
        <v>0</v>
      </c>
      <c r="AW482" s="71">
        <v>0</v>
      </c>
      <c r="AX482" s="71"/>
      <c r="AY482" s="72"/>
      <c r="AZ482" s="71">
        <v>22140.1</v>
      </c>
      <c r="BA482" s="71">
        <v>15563.8</v>
      </c>
      <c r="BB482" s="71">
        <v>40</v>
      </c>
      <c r="BC482" s="71">
        <v>45.6</v>
      </c>
      <c r="BD482" s="71">
        <v>0</v>
      </c>
      <c r="BE482" s="71">
        <v>0</v>
      </c>
      <c r="BF482" s="71"/>
      <c r="BG482" s="72"/>
      <c r="BH482" s="71">
        <v>0</v>
      </c>
      <c r="BI482" s="71">
        <v>0</v>
      </c>
      <c r="BJ482" s="71">
        <v>580.39400000000001</v>
      </c>
      <c r="BK482" s="71">
        <v>0</v>
      </c>
      <c r="BL482" s="71">
        <v>26.000999999999998</v>
      </c>
      <c r="BM482" s="71">
        <v>0</v>
      </c>
      <c r="BN482" s="72"/>
      <c r="BO482" s="71">
        <v>0</v>
      </c>
      <c r="BP482" s="71">
        <v>0</v>
      </c>
      <c r="BQ482" s="71">
        <v>30</v>
      </c>
      <c r="BR482" s="71">
        <v>0</v>
      </c>
      <c r="BS482" s="71">
        <v>5</v>
      </c>
      <c r="BT482" s="71">
        <v>0</v>
      </c>
      <c r="BU482"/>
      <c r="BV482" s="70">
        <v>606.39499999999998</v>
      </c>
      <c r="BW482" s="70">
        <v>0</v>
      </c>
      <c r="BX482" s="70">
        <v>0</v>
      </c>
      <c r="BY482" s="70">
        <v>0</v>
      </c>
      <c r="BZ482" s="70">
        <v>0</v>
      </c>
      <c r="CA482" s="70">
        <v>0</v>
      </c>
      <c r="CB482" s="70">
        <v>0</v>
      </c>
      <c r="CC482" s="70">
        <v>0</v>
      </c>
      <c r="CD482" s="70">
        <v>0</v>
      </c>
    </row>
    <row r="483" spans="1:82">
      <c r="A483" s="70" t="s">
        <v>2260</v>
      </c>
      <c r="B483" s="70">
        <v>438</v>
      </c>
      <c r="C483" s="70">
        <v>13</v>
      </c>
      <c r="D483" s="70">
        <v>26</v>
      </c>
      <c r="E483" s="70">
        <v>2016</v>
      </c>
      <c r="F483" s="70" t="s">
        <v>155</v>
      </c>
      <c r="G483" s="1064" t="s">
        <v>2247</v>
      </c>
      <c r="H483" s="70" t="s">
        <v>2248</v>
      </c>
      <c r="I483" s="148"/>
      <c r="J483" s="71">
        <v>1615.0155675224205</v>
      </c>
      <c r="K483" s="71">
        <v>7.3202504980198349</v>
      </c>
      <c r="L483" s="71">
        <v>15.301280314889995</v>
      </c>
      <c r="M483" s="71">
        <v>231.45080206132064</v>
      </c>
      <c r="N483" s="71">
        <v>212.49148198425607</v>
      </c>
      <c r="O483" s="71">
        <v>198.02617326241912</v>
      </c>
      <c r="P483" s="71">
        <v>108.04825836964226</v>
      </c>
      <c r="Q483" s="71">
        <v>13.196676187654473</v>
      </c>
      <c r="R483" s="71">
        <v>0</v>
      </c>
      <c r="S483" s="71">
        <v>30.450252492599994</v>
      </c>
      <c r="T483" s="72"/>
      <c r="U483" s="71">
        <v>210988867</v>
      </c>
      <c r="V483" s="71">
        <v>3630</v>
      </c>
      <c r="W483" s="71">
        <v>258</v>
      </c>
      <c r="X483" s="71">
        <v>60086</v>
      </c>
      <c r="Y483" s="71">
        <v>73173</v>
      </c>
      <c r="Z483" s="71">
        <v>116466</v>
      </c>
      <c r="AA483" s="71">
        <v>22238</v>
      </c>
      <c r="AB483" s="71">
        <v>186837</v>
      </c>
      <c r="AC483" s="71">
        <v>0</v>
      </c>
      <c r="AD483" s="71">
        <v>30.45025249259999</v>
      </c>
      <c r="AE483" s="72"/>
      <c r="AF483" s="71">
        <v>1137117505.6405139</v>
      </c>
      <c r="AG483" s="71">
        <v>5731085.4010392763</v>
      </c>
      <c r="AH483" s="71">
        <v>2354825.984093782</v>
      </c>
      <c r="AI483" s="71">
        <v>358047253.13708961</v>
      </c>
      <c r="AJ483" s="71">
        <v>304640229.81940758</v>
      </c>
      <c r="AK483" s="71">
        <v>0</v>
      </c>
      <c r="AL483" s="71">
        <v>0</v>
      </c>
      <c r="AM483" s="71">
        <v>25625119.847355459</v>
      </c>
      <c r="AN483" s="71">
        <v>0</v>
      </c>
      <c r="AO483" s="71">
        <v>0</v>
      </c>
      <c r="AP483" s="71">
        <v>1833516019.8294992</v>
      </c>
      <c r="AQ483" s="72"/>
      <c r="AR483" s="71">
        <v>5568</v>
      </c>
      <c r="AS483" s="71">
        <v>846</v>
      </c>
      <c r="AT483" s="71">
        <v>1</v>
      </c>
      <c r="AU483" s="71">
        <v>1</v>
      </c>
      <c r="AV483" s="71">
        <v>0</v>
      </c>
      <c r="AW483" s="71">
        <v>0</v>
      </c>
      <c r="AX483" s="71"/>
      <c r="AY483" s="72"/>
      <c r="AZ483" s="71">
        <v>24122.2</v>
      </c>
      <c r="BA483" s="71">
        <v>17951.3</v>
      </c>
      <c r="BB483" s="71">
        <v>40</v>
      </c>
      <c r="BC483" s="71">
        <v>45.6</v>
      </c>
      <c r="BD483" s="71">
        <v>0</v>
      </c>
      <c r="BE483" s="71">
        <v>0</v>
      </c>
      <c r="BF483" s="71"/>
      <c r="BG483" s="72"/>
      <c r="BH483" s="71">
        <v>0</v>
      </c>
      <c r="BI483" s="71">
        <v>0</v>
      </c>
      <c r="BJ483" s="71">
        <v>586.69100000000003</v>
      </c>
      <c r="BK483" s="71">
        <v>0</v>
      </c>
      <c r="BL483" s="71">
        <v>23.859000000000002</v>
      </c>
      <c r="BM483" s="71">
        <v>0</v>
      </c>
      <c r="BN483" s="72"/>
      <c r="BO483" s="71">
        <v>0</v>
      </c>
      <c r="BP483" s="71">
        <v>0</v>
      </c>
      <c r="BQ483" s="71">
        <v>30</v>
      </c>
      <c r="BR483" s="71">
        <v>0</v>
      </c>
      <c r="BS483" s="71">
        <v>5</v>
      </c>
      <c r="BT483" s="71">
        <v>0</v>
      </c>
      <c r="BU483"/>
      <c r="BV483" s="70">
        <v>610.54999999999995</v>
      </c>
      <c r="BW483" s="70">
        <v>0</v>
      </c>
      <c r="BX483" s="70">
        <v>0</v>
      </c>
      <c r="BY483" s="70">
        <v>0</v>
      </c>
      <c r="BZ483" s="70">
        <v>0</v>
      </c>
      <c r="CA483" s="70">
        <v>0</v>
      </c>
      <c r="CB483" s="70">
        <v>0</v>
      </c>
      <c r="CC483" s="70">
        <v>0</v>
      </c>
      <c r="CD483" s="70">
        <v>0</v>
      </c>
    </row>
    <row r="484" spans="1:82">
      <c r="A484" s="70" t="s">
        <v>2261</v>
      </c>
      <c r="B484" s="70">
        <v>439</v>
      </c>
      <c r="C484" s="70">
        <v>14</v>
      </c>
      <c r="D484" s="70">
        <v>26</v>
      </c>
      <c r="E484" s="70">
        <v>2017</v>
      </c>
      <c r="F484" s="70" t="s">
        <v>156</v>
      </c>
      <c r="G484" s="70" t="s">
        <v>2247</v>
      </c>
      <c r="H484" s="70" t="s">
        <v>2248</v>
      </c>
      <c r="I484" s="148"/>
      <c r="J484" s="71">
        <v>1640.8966589900631</v>
      </c>
      <c r="K484" s="71">
        <v>7.4736635839185208</v>
      </c>
      <c r="L484" s="71">
        <v>14.234231674360368</v>
      </c>
      <c r="M484" s="71">
        <v>229.37441556792294</v>
      </c>
      <c r="N484" s="71">
        <v>219.82697080320509</v>
      </c>
      <c r="O484" s="71">
        <v>197.34716467008042</v>
      </c>
      <c r="P484" s="71">
        <v>107.33484357351574</v>
      </c>
      <c r="Q484" s="71">
        <v>12.8457652032443</v>
      </c>
      <c r="R484" s="71">
        <v>0</v>
      </c>
      <c r="S484" s="71">
        <v>19.15761741495</v>
      </c>
      <c r="T484" s="72"/>
      <c r="U484" s="71">
        <v>228403620</v>
      </c>
      <c r="V484" s="71">
        <v>3630</v>
      </c>
      <c r="W484" s="71">
        <v>258</v>
      </c>
      <c r="X484" s="71">
        <v>60086</v>
      </c>
      <c r="Y484" s="71">
        <v>74001</v>
      </c>
      <c r="Z484" s="71">
        <v>117992</v>
      </c>
      <c r="AA484" s="71">
        <v>22232</v>
      </c>
      <c r="AB484" s="71">
        <v>188071</v>
      </c>
      <c r="AC484" s="71">
        <v>0</v>
      </c>
      <c r="AD484" s="71">
        <v>19.15761741495</v>
      </c>
      <c r="AE484" s="72"/>
      <c r="AF484" s="71">
        <v>1232345321.3386221</v>
      </c>
      <c r="AG484" s="71">
        <v>5931476.6373181753</v>
      </c>
      <c r="AH484" s="71">
        <v>3000930.3745740671</v>
      </c>
      <c r="AI484" s="71">
        <v>363815871.83943218</v>
      </c>
      <c r="AJ484" s="71">
        <v>325278691.24556333</v>
      </c>
      <c r="AK484" s="71">
        <v>0</v>
      </c>
      <c r="AL484" s="71">
        <v>0</v>
      </c>
      <c r="AM484" s="71">
        <v>25834726.89761512</v>
      </c>
      <c r="AN484" s="71">
        <v>0</v>
      </c>
      <c r="AO484" s="71">
        <v>0</v>
      </c>
      <c r="AP484" s="71">
        <v>1956207018.3331251</v>
      </c>
      <c r="AQ484" s="72"/>
      <c r="AR484" s="71">
        <v>5848</v>
      </c>
      <c r="AS484" s="71">
        <v>920</v>
      </c>
      <c r="AT484" s="71">
        <v>1</v>
      </c>
      <c r="AU484" s="71">
        <v>2</v>
      </c>
      <c r="AV484" s="71">
        <v>0</v>
      </c>
      <c r="AW484" s="71">
        <v>0</v>
      </c>
      <c r="AX484" s="71"/>
      <c r="AY484" s="72"/>
      <c r="AZ484" s="71">
        <v>25483.599999999999</v>
      </c>
      <c r="BA484" s="71">
        <v>19880.600000000009</v>
      </c>
      <c r="BB484" s="71">
        <v>40</v>
      </c>
      <c r="BC484" s="71">
        <v>86.6</v>
      </c>
      <c r="BD484" s="71">
        <v>0</v>
      </c>
      <c r="BE484" s="71">
        <v>0</v>
      </c>
      <c r="BF484" s="71"/>
      <c r="BG484" s="72"/>
      <c r="BH484" s="71">
        <v>0</v>
      </c>
      <c r="BI484" s="71">
        <v>0</v>
      </c>
      <c r="BJ484" s="71">
        <v>594.98199999999997</v>
      </c>
      <c r="BK484" s="71">
        <v>0</v>
      </c>
      <c r="BL484" s="71">
        <v>26.706999999999997</v>
      </c>
      <c r="BM484" s="71">
        <v>0</v>
      </c>
      <c r="BN484" s="72"/>
      <c r="BO484" s="71">
        <v>0</v>
      </c>
      <c r="BP484" s="71">
        <v>0</v>
      </c>
      <c r="BQ484" s="71">
        <v>30</v>
      </c>
      <c r="BR484" s="71">
        <v>0</v>
      </c>
      <c r="BS484" s="71">
        <v>5</v>
      </c>
      <c r="BT484" s="71">
        <v>0</v>
      </c>
      <c r="BU484"/>
      <c r="BV484" s="70">
        <v>621.68899999999996</v>
      </c>
      <c r="BW484" s="70">
        <v>0</v>
      </c>
      <c r="BX484" s="70">
        <v>0</v>
      </c>
      <c r="BY484" s="70">
        <v>0</v>
      </c>
      <c r="BZ484" s="70">
        <v>0</v>
      </c>
      <c r="CA484" s="70">
        <v>0</v>
      </c>
      <c r="CB484" s="70">
        <v>0</v>
      </c>
      <c r="CC484" s="70">
        <v>0</v>
      </c>
      <c r="CD484" s="70">
        <v>0</v>
      </c>
    </row>
    <row r="485" spans="1:82">
      <c r="A485" s="70" t="s">
        <v>2262</v>
      </c>
      <c r="B485" s="70">
        <v>440</v>
      </c>
      <c r="C485" s="70">
        <v>15</v>
      </c>
      <c r="D485" s="70">
        <v>26</v>
      </c>
      <c r="E485" s="70">
        <v>2018</v>
      </c>
      <c r="F485" s="70" t="s">
        <v>183</v>
      </c>
      <c r="G485" s="70" t="s">
        <v>2247</v>
      </c>
      <c r="H485" s="70" t="s">
        <v>2248</v>
      </c>
      <c r="I485" s="148"/>
      <c r="J485" s="71">
        <v>1693.0815718155002</v>
      </c>
      <c r="K485" s="71">
        <v>6.9774129631112034</v>
      </c>
      <c r="L485" s="71">
        <v>13.255434322398475</v>
      </c>
      <c r="M485" s="71">
        <v>232.94298403516345</v>
      </c>
      <c r="N485" s="71">
        <v>202.12356584340256</v>
      </c>
      <c r="O485" s="71">
        <v>195.26579551777846</v>
      </c>
      <c r="P485" s="71">
        <v>106.68703695873891</v>
      </c>
      <c r="Q485" s="71">
        <v>11.9889282996983</v>
      </c>
      <c r="R485" s="71">
        <v>0</v>
      </c>
      <c r="S485" s="71">
        <v>20.85575191481</v>
      </c>
      <c r="T485" s="72"/>
      <c r="U485" s="71">
        <v>245937352</v>
      </c>
      <c r="V485" s="71">
        <v>3630</v>
      </c>
      <c r="W485" s="71">
        <v>258</v>
      </c>
      <c r="X485" s="71">
        <v>60086</v>
      </c>
      <c r="Y485" s="71">
        <v>75009</v>
      </c>
      <c r="Z485" s="71">
        <v>118983</v>
      </c>
      <c r="AA485" s="71">
        <v>22320</v>
      </c>
      <c r="AB485" s="71">
        <v>189157</v>
      </c>
      <c r="AC485" s="71">
        <v>0</v>
      </c>
      <c r="AD485" s="71">
        <v>20.85575191481</v>
      </c>
      <c r="AE485" s="72"/>
      <c r="AF485" s="71">
        <v>1279296659.5261021</v>
      </c>
      <c r="AG485" s="71">
        <v>5269542.4892327935</v>
      </c>
      <c r="AH485" s="71">
        <v>2830064.4513308932</v>
      </c>
      <c r="AI485" s="71">
        <v>351038717.99582779</v>
      </c>
      <c r="AJ485" s="71">
        <v>295365100.41209638</v>
      </c>
      <c r="AK485" s="71">
        <v>0</v>
      </c>
      <c r="AL485" s="71">
        <v>0</v>
      </c>
      <c r="AM485" s="71">
        <v>26037671.148883369</v>
      </c>
      <c r="AN485" s="71">
        <v>0</v>
      </c>
      <c r="AO485" s="71">
        <v>0</v>
      </c>
      <c r="AP485" s="71">
        <v>1959837756.0234733</v>
      </c>
      <c r="AQ485" s="72"/>
      <c r="AR485" s="71">
        <v>6227</v>
      </c>
      <c r="AS485" s="71">
        <v>1022</v>
      </c>
      <c r="AT485" s="71">
        <v>1</v>
      </c>
      <c r="AU485" s="71">
        <v>2</v>
      </c>
      <c r="AV485" s="71">
        <v>0</v>
      </c>
      <c r="AW485" s="71">
        <v>0</v>
      </c>
      <c r="AX485" s="71"/>
      <c r="AY485" s="72"/>
      <c r="AZ485" s="71">
        <v>27399.200000000001</v>
      </c>
      <c r="BA485" s="71">
        <v>21414.400000000001</v>
      </c>
      <c r="BB485" s="71">
        <v>40</v>
      </c>
      <c r="BC485" s="71">
        <v>86.6</v>
      </c>
      <c r="BD485" s="71">
        <v>0</v>
      </c>
      <c r="BE485" s="71">
        <v>0</v>
      </c>
      <c r="BF485" s="71"/>
      <c r="BG485" s="72"/>
      <c r="BH485" s="71">
        <v>0</v>
      </c>
      <c r="BI485" s="71">
        <v>0</v>
      </c>
      <c r="BJ485" s="71">
        <v>587.899</v>
      </c>
      <c r="BK485" s="71">
        <v>0</v>
      </c>
      <c r="BL485" s="71">
        <v>26.5</v>
      </c>
      <c r="BM485" s="71">
        <v>0</v>
      </c>
      <c r="BN485" s="72"/>
      <c r="BO485" s="71">
        <v>0</v>
      </c>
      <c r="BP485" s="71">
        <v>0</v>
      </c>
      <c r="BQ485" s="71">
        <v>29</v>
      </c>
      <c r="BR485" s="71">
        <v>0</v>
      </c>
      <c r="BS485" s="71">
        <v>5</v>
      </c>
      <c r="BT485" s="71">
        <v>0</v>
      </c>
      <c r="BU485"/>
      <c r="BV485" s="70">
        <v>614.399</v>
      </c>
      <c r="BW485" s="70">
        <v>0</v>
      </c>
      <c r="BX485" s="70">
        <v>0</v>
      </c>
      <c r="BY485" s="70">
        <v>0</v>
      </c>
      <c r="BZ485" s="70">
        <v>0</v>
      </c>
      <c r="CA485" s="70">
        <v>0</v>
      </c>
      <c r="CB485" s="70">
        <v>0</v>
      </c>
      <c r="CC485" s="70">
        <v>0</v>
      </c>
      <c r="CD485" s="70">
        <v>0</v>
      </c>
    </row>
    <row r="486" spans="1:82">
      <c r="A486" s="70" t="s">
        <v>2263</v>
      </c>
      <c r="B486" s="70">
        <v>441</v>
      </c>
      <c r="C486" s="70">
        <v>16</v>
      </c>
      <c r="D486" s="70">
        <v>26</v>
      </c>
      <c r="E486" s="70">
        <v>2019</v>
      </c>
      <c r="F486" s="70" t="s">
        <v>158</v>
      </c>
      <c r="G486" s="70" t="s">
        <v>2247</v>
      </c>
      <c r="H486" s="70" t="s">
        <v>2248</v>
      </c>
      <c r="I486" s="148"/>
      <c r="J486" s="71">
        <v>1657.4976187106938</v>
      </c>
      <c r="K486" s="71">
        <v>6.2603218211072447</v>
      </c>
      <c r="L486" s="71">
        <v>13.326682280819618</v>
      </c>
      <c r="M486" s="71">
        <v>222.05470818143459</v>
      </c>
      <c r="N486" s="71">
        <v>199.57480166470927</v>
      </c>
      <c r="O486" s="71">
        <v>190.55468065183194</v>
      </c>
      <c r="P486" s="71">
        <v>106.43211405451699</v>
      </c>
      <c r="Q486" s="71">
        <v>11.7390116434111</v>
      </c>
      <c r="R486" s="71">
        <v>0</v>
      </c>
      <c r="S486" s="71">
        <v>20.258721558199998</v>
      </c>
      <c r="T486" s="72"/>
      <c r="U486" s="71">
        <v>251957570</v>
      </c>
      <c r="V486" s="71">
        <v>3630</v>
      </c>
      <c r="W486" s="71">
        <v>258</v>
      </c>
      <c r="X486" s="71">
        <v>60086</v>
      </c>
      <c r="Y486" s="71">
        <v>76304</v>
      </c>
      <c r="Z486" s="71">
        <v>119300</v>
      </c>
      <c r="AA486" s="71">
        <v>22100</v>
      </c>
      <c r="AB486" s="71">
        <v>190228</v>
      </c>
      <c r="AC486" s="71">
        <v>0</v>
      </c>
      <c r="AD486" s="71">
        <v>20.258721558200001</v>
      </c>
      <c r="AE486" s="72"/>
      <c r="AF486" s="71">
        <v>1273589724.5730469</v>
      </c>
      <c r="AG486" s="71">
        <v>5080492.1867946722</v>
      </c>
      <c r="AH486" s="71">
        <v>3039719.0579244802</v>
      </c>
      <c r="AI486" s="71">
        <v>362403261.06564349</v>
      </c>
      <c r="AJ486" s="71">
        <v>325067949.55305499</v>
      </c>
      <c r="AK486" s="71">
        <v>0</v>
      </c>
      <c r="AL486" s="71">
        <v>0</v>
      </c>
      <c r="AM486" s="71">
        <v>25907621.56438271</v>
      </c>
      <c r="AN486" s="71">
        <v>0</v>
      </c>
      <c r="AO486" s="71">
        <v>0</v>
      </c>
      <c r="AP486" s="71">
        <v>1995088768.0008476</v>
      </c>
      <c r="AQ486" s="72"/>
      <c r="AR486" s="71">
        <v>6637</v>
      </c>
      <c r="AS486" s="71">
        <v>1089</v>
      </c>
      <c r="AT486" s="71">
        <v>1</v>
      </c>
      <c r="AU486" s="71">
        <v>2</v>
      </c>
      <c r="AV486" s="71">
        <v>0</v>
      </c>
      <c r="AW486" s="71">
        <v>0</v>
      </c>
      <c r="AX486" s="71"/>
      <c r="AY486" s="72"/>
      <c r="AZ486" s="71">
        <v>29578.999999999942</v>
      </c>
      <c r="BA486" s="71">
        <v>23119.1</v>
      </c>
      <c r="BB486" s="71">
        <v>40</v>
      </c>
      <c r="BC486" s="71">
        <v>86.6</v>
      </c>
      <c r="BD486" s="71">
        <v>0</v>
      </c>
      <c r="BE486" s="71">
        <v>0</v>
      </c>
      <c r="BF486" s="71"/>
      <c r="BG486" s="72"/>
      <c r="BH486" s="71">
        <v>0</v>
      </c>
      <c r="BI486" s="71">
        <v>0</v>
      </c>
      <c r="BJ486" s="71">
        <v>546.76800000000003</v>
      </c>
      <c r="BK486" s="71">
        <v>0</v>
      </c>
      <c r="BL486" s="71">
        <v>25.417000000000002</v>
      </c>
      <c r="BM486" s="71">
        <v>0</v>
      </c>
      <c r="BN486" s="72"/>
      <c r="BO486" s="71">
        <v>0</v>
      </c>
      <c r="BP486" s="71">
        <v>0</v>
      </c>
      <c r="BQ486" s="71">
        <v>29</v>
      </c>
      <c r="BR486" s="71">
        <v>0</v>
      </c>
      <c r="BS486" s="71">
        <v>5</v>
      </c>
      <c r="BT486" s="71">
        <v>0</v>
      </c>
      <c r="BU486"/>
      <c r="BV486" s="70">
        <v>572.18499999999995</v>
      </c>
      <c r="BW486" s="70">
        <v>0</v>
      </c>
      <c r="BX486" s="70">
        <v>0</v>
      </c>
      <c r="BY486" s="70">
        <v>0</v>
      </c>
      <c r="BZ486" s="70">
        <v>0</v>
      </c>
      <c r="CA486" s="70">
        <v>0</v>
      </c>
      <c r="CB486" s="70">
        <v>0</v>
      </c>
      <c r="CC486" s="70">
        <v>0</v>
      </c>
      <c r="CD486" s="70">
        <v>0</v>
      </c>
    </row>
    <row r="487" spans="1:82">
      <c r="A487" s="70" t="s">
        <v>2264</v>
      </c>
      <c r="B487" s="70">
        <v>442</v>
      </c>
      <c r="C487" s="70">
        <v>17</v>
      </c>
      <c r="D487" s="70">
        <v>26</v>
      </c>
      <c r="E487" s="70">
        <v>2020</v>
      </c>
      <c r="F487" s="70" t="s">
        <v>159</v>
      </c>
      <c r="G487" s="70" t="s">
        <v>2247</v>
      </c>
      <c r="H487" s="70" t="s">
        <v>2248</v>
      </c>
      <c r="I487" s="148"/>
      <c r="J487" s="71">
        <v>1296.5938341835381</v>
      </c>
      <c r="K487" s="71">
        <v>6.4168697345404802</v>
      </c>
      <c r="L487" s="71">
        <v>8.9636103238782336</v>
      </c>
      <c r="M487" s="71">
        <v>195.96347193143265</v>
      </c>
      <c r="N487" s="71">
        <v>199.40837140342708</v>
      </c>
      <c r="O487" s="71">
        <v>167.2439243495979</v>
      </c>
      <c r="P487" s="71">
        <v>100.2610731532621</v>
      </c>
      <c r="Q487" s="71">
        <v>11.2109688292408</v>
      </c>
      <c r="R487" s="71">
        <v>0</v>
      </c>
      <c r="S487" s="71">
        <v>31.474579496360001</v>
      </c>
      <c r="T487" s="72"/>
      <c r="U487" s="71">
        <v>193208005</v>
      </c>
      <c r="V487" s="71">
        <v>3469</v>
      </c>
      <c r="W487" s="71">
        <v>192</v>
      </c>
      <c r="X487" s="71">
        <v>59901</v>
      </c>
      <c r="Y487" s="71">
        <v>76984</v>
      </c>
      <c r="Z487" s="71">
        <v>119508</v>
      </c>
      <c r="AA487" s="71">
        <v>22128</v>
      </c>
      <c r="AB487" s="71">
        <v>190143</v>
      </c>
      <c r="AC487" s="71">
        <v>0</v>
      </c>
      <c r="AD487" s="71">
        <v>31.474579496360001</v>
      </c>
      <c r="AE487" s="72"/>
      <c r="AF487" s="71">
        <v>1010720742.850116</v>
      </c>
      <c r="AG487" s="71">
        <v>4949077.2029790515</v>
      </c>
      <c r="AH487" s="71">
        <v>2154105.085302358</v>
      </c>
      <c r="AI487" s="71">
        <v>333615485.60413218</v>
      </c>
      <c r="AJ487" s="71">
        <v>338011229.45440239</v>
      </c>
      <c r="AK487" s="71"/>
      <c r="AL487" s="71"/>
      <c r="AM487" s="71">
        <v>24815774.032791194</v>
      </c>
      <c r="AN487" s="71"/>
      <c r="AO487" s="71"/>
      <c r="AP487" s="71">
        <v>1714266414.2297232</v>
      </c>
      <c r="AQ487" s="72"/>
      <c r="AR487" s="71">
        <v>7011</v>
      </c>
      <c r="AS487" s="71">
        <v>1104</v>
      </c>
      <c r="AT487" s="71">
        <v>1</v>
      </c>
      <c r="AU487" s="71">
        <v>2</v>
      </c>
      <c r="AV487" s="71">
        <v>0</v>
      </c>
      <c r="AW487" s="71">
        <v>0</v>
      </c>
      <c r="AX487" s="71"/>
      <c r="AY487" s="72"/>
      <c r="AZ487" s="71">
        <v>31609.599999999911</v>
      </c>
      <c r="BA487" s="71">
        <v>23478.80000000001</v>
      </c>
      <c r="BB487" s="71">
        <v>40</v>
      </c>
      <c r="BC487" s="71">
        <v>86.6</v>
      </c>
      <c r="BD487" s="71">
        <v>0</v>
      </c>
      <c r="BE487" s="71">
        <v>0</v>
      </c>
      <c r="BF487" s="71"/>
      <c r="BG487" s="72"/>
      <c r="BH487" s="71">
        <v>0</v>
      </c>
      <c r="BI487" s="71">
        <v>0</v>
      </c>
      <c r="BJ487" s="71">
        <v>377.363</v>
      </c>
      <c r="BK487" s="71">
        <v>0</v>
      </c>
      <c r="BL487" s="71">
        <v>19.384999999999998</v>
      </c>
      <c r="BM487" s="71">
        <v>0</v>
      </c>
      <c r="BN487" s="72"/>
      <c r="BO487" s="71">
        <v>0</v>
      </c>
      <c r="BP487" s="71">
        <v>0</v>
      </c>
      <c r="BQ487" s="71">
        <v>28</v>
      </c>
      <c r="BR487" s="71">
        <v>0</v>
      </c>
      <c r="BS487" s="71">
        <v>4</v>
      </c>
      <c r="BT487" s="71">
        <v>0</v>
      </c>
      <c r="BU487"/>
      <c r="BV487" s="70">
        <v>396.74799999999999</v>
      </c>
      <c r="BW487" s="70">
        <v>0</v>
      </c>
      <c r="BX487" s="70">
        <v>0</v>
      </c>
      <c r="BY487" s="70">
        <v>0</v>
      </c>
      <c r="BZ487" s="70">
        <v>0</v>
      </c>
      <c r="CA487" s="70">
        <v>0</v>
      </c>
      <c r="CB487" s="70">
        <v>0</v>
      </c>
      <c r="CC487" s="70">
        <v>0</v>
      </c>
      <c r="CD487" s="70">
        <v>0</v>
      </c>
    </row>
    <row r="488" spans="1:82">
      <c r="A488" s="70" t="s">
        <v>2265</v>
      </c>
      <c r="B488" s="70">
        <v>442</v>
      </c>
      <c r="C488" s="70">
        <v>18</v>
      </c>
      <c r="D488" s="70">
        <v>26</v>
      </c>
      <c r="E488" s="70">
        <v>2021</v>
      </c>
      <c r="F488" s="70" t="s">
        <v>160</v>
      </c>
      <c r="G488" s="70" t="s">
        <v>2247</v>
      </c>
      <c r="H488" s="70" t="s">
        <v>2248</v>
      </c>
      <c r="I488" s="148"/>
      <c r="J488" s="71">
        <v>1651.7497925676623</v>
      </c>
      <c r="K488" s="71">
        <v>7.2709758470413677</v>
      </c>
      <c r="L488" s="71">
        <v>8.5461847072871659</v>
      </c>
      <c r="M488" s="71">
        <v>221.79075641476061</v>
      </c>
      <c r="N488" s="71">
        <v>196.8224967152297</v>
      </c>
      <c r="O488" s="71">
        <v>162.83668515727342</v>
      </c>
      <c r="P488" s="71">
        <v>103.80061859246669</v>
      </c>
      <c r="Q488" s="71">
        <v>11.0546645919861</v>
      </c>
      <c r="R488" s="71">
        <v>0</v>
      </c>
      <c r="S488" s="71">
        <v>28.1717225517</v>
      </c>
      <c r="T488" s="72"/>
      <c r="U488" s="71">
        <v>259211131</v>
      </c>
      <c r="V488" s="71">
        <v>3469</v>
      </c>
      <c r="W488" s="71">
        <v>192</v>
      </c>
      <c r="X488" s="71">
        <v>59901</v>
      </c>
      <c r="Y488" s="71">
        <v>77248</v>
      </c>
      <c r="Z488" s="71">
        <v>119809</v>
      </c>
      <c r="AA488" s="71">
        <v>22339</v>
      </c>
      <c r="AB488" s="71">
        <v>189334</v>
      </c>
      <c r="AC488" s="71">
        <v>0</v>
      </c>
      <c r="AD488" s="71">
        <v>28.1717225517</v>
      </c>
      <c r="AE488" s="72"/>
      <c r="AF488" s="71">
        <v>1271711888.0520582</v>
      </c>
      <c r="AG488" s="71">
        <v>5511132.7565694498</v>
      </c>
      <c r="AH488" s="71">
        <v>1981878.0870938555</v>
      </c>
      <c r="AI488" s="71">
        <v>355985316.59905291</v>
      </c>
      <c r="AJ488" s="71">
        <v>309544758.94669729</v>
      </c>
      <c r="AK488" s="71">
        <v>0</v>
      </c>
      <c r="AL488" s="71">
        <v>0</v>
      </c>
      <c r="AM488" s="71">
        <v>24852716.934202559</v>
      </c>
      <c r="AN488" s="71">
        <v>0</v>
      </c>
      <c r="AO488" s="71">
        <v>0</v>
      </c>
      <c r="AP488" s="71">
        <v>1969587691.3756742</v>
      </c>
      <c r="AQ488" s="72"/>
      <c r="AR488" s="71">
        <v>7395</v>
      </c>
      <c r="AS488" s="71">
        <v>1105</v>
      </c>
      <c r="AT488" s="71">
        <v>1</v>
      </c>
      <c r="AU488" s="71">
        <v>2</v>
      </c>
      <c r="AV488" s="71">
        <v>0</v>
      </c>
      <c r="AW488" s="71">
        <v>0</v>
      </c>
      <c r="AX488" s="71"/>
      <c r="AY488" s="72"/>
      <c r="AZ488" s="71">
        <v>33810.799999999959</v>
      </c>
      <c r="BA488" s="71">
        <v>23528.200000000012</v>
      </c>
      <c r="BB488" s="71">
        <v>40</v>
      </c>
      <c r="BC488" s="71">
        <v>86.6</v>
      </c>
      <c r="BD488" s="71">
        <v>0</v>
      </c>
      <c r="BE488" s="71">
        <v>0</v>
      </c>
      <c r="BF488" s="71"/>
      <c r="BG488" s="72"/>
      <c r="BH488" s="71">
        <v>0</v>
      </c>
      <c r="BI488" s="71">
        <v>0</v>
      </c>
      <c r="BJ488" s="71">
        <v>491.291</v>
      </c>
      <c r="BK488" s="71">
        <v>0</v>
      </c>
      <c r="BL488" s="71">
        <v>19.417000000000002</v>
      </c>
      <c r="BM488" s="71">
        <v>0</v>
      </c>
      <c r="BN488" s="72"/>
      <c r="BO488" s="71">
        <v>0</v>
      </c>
      <c r="BP488" s="71">
        <v>0</v>
      </c>
      <c r="BQ488" s="71">
        <v>32</v>
      </c>
      <c r="BR488" s="71">
        <v>0</v>
      </c>
      <c r="BS488" s="71">
        <v>4</v>
      </c>
      <c r="BT488" s="71">
        <v>0</v>
      </c>
      <c r="BU488"/>
      <c r="BV488" s="70">
        <v>510.70800000000003</v>
      </c>
      <c r="BW488" s="70">
        <v>0</v>
      </c>
      <c r="BX488" s="70">
        <v>0</v>
      </c>
      <c r="BY488" s="70">
        <v>0</v>
      </c>
      <c r="BZ488" s="70">
        <v>0</v>
      </c>
      <c r="CA488" s="70">
        <v>0</v>
      </c>
      <c r="CB488" s="70">
        <v>0</v>
      </c>
      <c r="CC488" s="70">
        <v>0</v>
      </c>
      <c r="CD488" s="70">
        <v>0</v>
      </c>
    </row>
    <row r="489" spans="1:82">
      <c r="A489" s="70" t="s">
        <v>2266</v>
      </c>
      <c r="B489" s="70">
        <v>442</v>
      </c>
      <c r="C489" s="70">
        <v>19</v>
      </c>
      <c r="D489" s="70">
        <v>26</v>
      </c>
      <c r="E489" s="70">
        <v>2022</v>
      </c>
      <c r="F489" s="70" t="s">
        <v>161</v>
      </c>
      <c r="G489" s="70" t="s">
        <v>2247</v>
      </c>
      <c r="H489" s="70" t="s">
        <v>2248</v>
      </c>
      <c r="I489" s="148"/>
      <c r="J489" s="71">
        <v>1371.4648349656522</v>
      </c>
      <c r="K489" s="71">
        <v>6.5485852303063723</v>
      </c>
      <c r="L489" s="71">
        <v>7.9955793934817239</v>
      </c>
      <c r="M489" s="71">
        <v>209.46812273491614</v>
      </c>
      <c r="N489" s="71">
        <v>195.81630705862031</v>
      </c>
      <c r="O489" s="71">
        <v>171.50058793702706</v>
      </c>
      <c r="P489" s="71">
        <v>102.51203197937717</v>
      </c>
      <c r="Q489" s="71">
        <v>11.117157668565314</v>
      </c>
      <c r="R489" s="71">
        <v>0</v>
      </c>
      <c r="S489" s="71">
        <v>29.90790337584</v>
      </c>
      <c r="T489" s="72"/>
      <c r="U489" s="71">
        <v>260595711</v>
      </c>
      <c r="V489" s="71">
        <v>3469</v>
      </c>
      <c r="W489" s="71">
        <v>192</v>
      </c>
      <c r="X489" s="71">
        <v>59901</v>
      </c>
      <c r="Y489" s="71">
        <v>77924</v>
      </c>
      <c r="Z489" s="71">
        <v>119888</v>
      </c>
      <c r="AA489" s="71">
        <v>22398</v>
      </c>
      <c r="AB489" s="71">
        <v>188843</v>
      </c>
      <c r="AC489" s="71">
        <v>0</v>
      </c>
      <c r="AD489" s="71">
        <v>29.90790337584</v>
      </c>
      <c r="AE489" s="72"/>
      <c r="AF489" s="71">
        <v>1086505821.1223035</v>
      </c>
      <c r="AG489" s="71">
        <v>5296875.0289956685</v>
      </c>
      <c r="AH489" s="71">
        <v>2178361.2826934722</v>
      </c>
      <c r="AI489" s="71">
        <v>348164275.96988928</v>
      </c>
      <c r="AJ489" s="71">
        <v>322851861.81148231</v>
      </c>
      <c r="AK489" s="71">
        <v>0</v>
      </c>
      <c r="AL489" s="71">
        <v>0</v>
      </c>
      <c r="AM489" s="71">
        <v>24384785.657722924</v>
      </c>
      <c r="AN489" s="71">
        <v>0</v>
      </c>
      <c r="AO489" s="71">
        <v>0</v>
      </c>
      <c r="AP489" s="71">
        <v>1789381980.8730874</v>
      </c>
      <c r="AQ489" s="72"/>
      <c r="AR489" s="71">
        <v>7829</v>
      </c>
      <c r="AS489" s="71">
        <v>1112</v>
      </c>
      <c r="AT489" s="71">
        <v>1</v>
      </c>
      <c r="AU489" s="71">
        <v>2</v>
      </c>
      <c r="AV489" s="71">
        <v>0</v>
      </c>
      <c r="AW489" s="71">
        <v>0</v>
      </c>
      <c r="AX489" s="71"/>
      <c r="AY489" s="72"/>
      <c r="AZ489" s="71">
        <v>36234.100000000064</v>
      </c>
      <c r="BA489" s="71">
        <v>23765.700000000012</v>
      </c>
      <c r="BB489" s="71">
        <v>40</v>
      </c>
      <c r="BC489" s="71">
        <v>86.6</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2267</v>
      </c>
      <c r="B490" s="70">
        <v>442</v>
      </c>
      <c r="C490" s="70">
        <v>20</v>
      </c>
      <c r="D490" s="70">
        <v>26</v>
      </c>
      <c r="E490" s="70">
        <v>2023</v>
      </c>
      <c r="F490" s="70" t="s">
        <v>1539</v>
      </c>
      <c r="G490" s="70" t="s">
        <v>2247</v>
      </c>
      <c r="H490" s="70" t="s">
        <v>2248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8341</v>
      </c>
      <c r="AS490" s="71">
        <v>1115</v>
      </c>
      <c r="AT490" s="71">
        <v>1</v>
      </c>
      <c r="AU490" s="71">
        <v>2</v>
      </c>
      <c r="AV490" s="71">
        <v>0</v>
      </c>
      <c r="AW490" s="71">
        <v>0</v>
      </c>
      <c r="AX490" s="71"/>
      <c r="AY490" s="72"/>
      <c r="AZ490" s="71">
        <v>38940.100000000195</v>
      </c>
      <c r="BA490" s="71">
        <v>23915.900000000012</v>
      </c>
      <c r="BB490" s="71">
        <v>40</v>
      </c>
      <c r="BC490" s="71">
        <v>86.6</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2268</v>
      </c>
      <c r="B491" s="70">
        <v>442</v>
      </c>
      <c r="C491" s="70">
        <v>21</v>
      </c>
      <c r="D491" s="70">
        <v>26</v>
      </c>
      <c r="E491" s="70">
        <v>2024</v>
      </c>
      <c r="F491" s="70" t="s">
        <v>1554</v>
      </c>
      <c r="G491" s="70" t="s">
        <v>2247</v>
      </c>
      <c r="H491" s="70" t="s">
        <v>2248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2269</v>
      </c>
      <c r="B492" s="70">
        <v>324</v>
      </c>
      <c r="C492" s="70">
        <v>1</v>
      </c>
      <c r="D492" s="70">
        <v>20</v>
      </c>
      <c r="E492" s="70">
        <v>1990</v>
      </c>
      <c r="F492" s="70" t="s">
        <v>787</v>
      </c>
      <c r="G492" s="70" t="s">
        <v>2270</v>
      </c>
      <c r="H492" s="70" t="s">
        <v>2271</v>
      </c>
      <c r="I492" s="148"/>
      <c r="J492" s="71">
        <v>244.27737943002219</v>
      </c>
      <c r="K492" s="71">
        <v>14.066915583121141</v>
      </c>
      <c r="L492" s="71">
        <v>2.7765964633532172</v>
      </c>
      <c r="M492" s="71">
        <v>116.9097686243427</v>
      </c>
      <c r="N492" s="71">
        <v>142.31959988750799</v>
      </c>
      <c r="O492" s="71">
        <v>116.8797307040911</v>
      </c>
      <c r="P492" s="71">
        <v>134.17838345704371</v>
      </c>
      <c r="Q492" s="71">
        <v>11.6134478195918</v>
      </c>
      <c r="R492" s="71">
        <v>3.1858849060926522</v>
      </c>
      <c r="S492" s="71">
        <v>20.019165642578251</v>
      </c>
      <c r="T492" s="72"/>
      <c r="U492" s="71">
        <v>35677569</v>
      </c>
      <c r="V492" s="71">
        <v>6861</v>
      </c>
      <c r="W492" s="71">
        <v>35</v>
      </c>
      <c r="X492" s="71">
        <v>52652</v>
      </c>
      <c r="Y492" s="71">
        <v>57635</v>
      </c>
      <c r="Z492" s="71">
        <v>48074</v>
      </c>
      <c r="AA492" s="71">
        <v>32580</v>
      </c>
      <c r="AB492" s="71">
        <v>188563</v>
      </c>
      <c r="AC492" s="71">
        <v>551801</v>
      </c>
      <c r="AD492" s="71">
        <v>20.019165642578251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2272</v>
      </c>
      <c r="B493" s="70">
        <v>325</v>
      </c>
      <c r="C493" s="70">
        <v>2</v>
      </c>
      <c r="D493" s="70">
        <v>20</v>
      </c>
      <c r="E493" s="70">
        <v>2005</v>
      </c>
      <c r="F493" s="70" t="s">
        <v>789</v>
      </c>
      <c r="G493" s="70" t="s">
        <v>2270</v>
      </c>
      <c r="H493" s="70" t="s">
        <v>2271</v>
      </c>
      <c r="I493" s="148"/>
      <c r="J493" s="71">
        <v>220.30880733531021</v>
      </c>
      <c r="K493" s="71">
        <v>8.7468313660959947</v>
      </c>
      <c r="L493" s="71">
        <v>9.3711467072023549</v>
      </c>
      <c r="M493" s="71">
        <v>200.8970853522022</v>
      </c>
      <c r="N493" s="71">
        <v>214.06018865090411</v>
      </c>
      <c r="O493" s="71">
        <v>169.69697571710469</v>
      </c>
      <c r="P493" s="71">
        <v>121.1555898990685</v>
      </c>
      <c r="Q493" s="71">
        <v>11.9370421555286</v>
      </c>
      <c r="R493" s="71">
        <v>6.0318173260894143</v>
      </c>
      <c r="S493" s="71">
        <v>19.295391750266891</v>
      </c>
      <c r="T493" s="72"/>
      <c r="U493" s="71">
        <v>23189756</v>
      </c>
      <c r="V493" s="71">
        <v>4811</v>
      </c>
      <c r="W493" s="71">
        <v>104</v>
      </c>
      <c r="X493" s="71">
        <v>47793</v>
      </c>
      <c r="Y493" s="71">
        <v>77856</v>
      </c>
      <c r="Z493" s="71">
        <v>80770</v>
      </c>
      <c r="AA493" s="71">
        <v>24093</v>
      </c>
      <c r="AB493" s="71">
        <v>202617</v>
      </c>
      <c r="AC493" s="71">
        <v>1066602</v>
      </c>
      <c r="AD493" s="71">
        <v>19.295391750266891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2273</v>
      </c>
      <c r="B494" s="70">
        <v>326</v>
      </c>
      <c r="C494" s="70">
        <v>3</v>
      </c>
      <c r="D494" s="70">
        <v>20</v>
      </c>
      <c r="E494" s="70">
        <v>2006</v>
      </c>
      <c r="F494" s="70" t="s">
        <v>790</v>
      </c>
      <c r="G494" s="70" t="s">
        <v>2270</v>
      </c>
      <c r="H494" s="70" t="s">
        <v>2271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2274</v>
      </c>
      <c r="B495" s="70">
        <v>327</v>
      </c>
      <c r="C495" s="70">
        <v>4</v>
      </c>
      <c r="D495" s="70">
        <v>20</v>
      </c>
      <c r="E495" s="70">
        <v>2007</v>
      </c>
      <c r="F495" s="70" t="s">
        <v>791</v>
      </c>
      <c r="G495" s="70" t="s">
        <v>2270</v>
      </c>
      <c r="H495" s="70" t="s">
        <v>2271</v>
      </c>
      <c r="I495" s="148"/>
      <c r="J495" s="71">
        <v>235.5543826708039</v>
      </c>
      <c r="K495" s="71">
        <v>8.1664005547001253</v>
      </c>
      <c r="L495" s="71">
        <v>11.06742092930274</v>
      </c>
      <c r="M495" s="71">
        <v>196.23100279663259</v>
      </c>
      <c r="N495" s="71">
        <v>227.29178921378491</v>
      </c>
      <c r="O495" s="71">
        <v>165.7749506267846</v>
      </c>
      <c r="P495" s="71">
        <v>120.4010902541232</v>
      </c>
      <c r="Q495" s="71">
        <v>12.553500300592599</v>
      </c>
      <c r="R495" s="71">
        <v>1.6009633140188511</v>
      </c>
      <c r="S495" s="71">
        <v>21.185327164255249</v>
      </c>
      <c r="T495" s="72"/>
      <c r="U495" s="71">
        <v>27953499</v>
      </c>
      <c r="V495" s="71">
        <v>4373</v>
      </c>
      <c r="W495" s="71">
        <v>124</v>
      </c>
      <c r="X495" s="71">
        <v>53940</v>
      </c>
      <c r="Y495" s="71">
        <v>79587</v>
      </c>
      <c r="Z495" s="71">
        <v>82024</v>
      </c>
      <c r="AA495" s="71">
        <v>23578</v>
      </c>
      <c r="AB495" s="71">
        <v>201813</v>
      </c>
      <c r="AC495" s="71">
        <v>291220</v>
      </c>
      <c r="AD495" s="71">
        <v>21.185327164255249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2275</v>
      </c>
      <c r="B496" s="70">
        <v>328</v>
      </c>
      <c r="C496" s="70">
        <v>5</v>
      </c>
      <c r="D496" s="70">
        <v>20</v>
      </c>
      <c r="E496" s="70">
        <v>2008</v>
      </c>
      <c r="F496" s="70" t="s">
        <v>792</v>
      </c>
      <c r="G496" s="70" t="s">
        <v>2270</v>
      </c>
      <c r="H496" s="70" t="s">
        <v>2271</v>
      </c>
      <c r="I496" s="148"/>
      <c r="J496" s="71">
        <v>224.64892462798531</v>
      </c>
      <c r="K496" s="71">
        <v>6.1268340914743513</v>
      </c>
      <c r="L496" s="71">
        <v>9.8038483979328497</v>
      </c>
      <c r="M496" s="71">
        <v>0</v>
      </c>
      <c r="N496" s="71">
        <v>220.8297588210938</v>
      </c>
      <c r="O496" s="71">
        <v>160.9231262689558</v>
      </c>
      <c r="P496" s="71">
        <v>118.5806503971648</v>
      </c>
      <c r="Q496" s="71">
        <v>12.343509093074999</v>
      </c>
      <c r="R496" s="71">
        <v>1.557913016123025</v>
      </c>
      <c r="S496" s="71">
        <v>19.522261727524601</v>
      </c>
      <c r="T496" s="72"/>
      <c r="U496" s="71">
        <v>28309031</v>
      </c>
      <c r="V496" s="71">
        <v>4373</v>
      </c>
      <c r="W496" s="71">
        <v>124</v>
      </c>
      <c r="X496" s="71">
        <v>0</v>
      </c>
      <c r="Y496" s="71">
        <v>80524</v>
      </c>
      <c r="Z496" s="71">
        <v>82418</v>
      </c>
      <c r="AA496" s="71">
        <v>23248</v>
      </c>
      <c r="AB496" s="71">
        <v>201701</v>
      </c>
      <c r="AC496" s="71">
        <v>294268.33333333331</v>
      </c>
      <c r="AD496" s="71">
        <v>19.522261727524601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2276</v>
      </c>
      <c r="B497" s="70">
        <v>329</v>
      </c>
      <c r="C497" s="70">
        <v>6</v>
      </c>
      <c r="D497" s="70">
        <v>20</v>
      </c>
      <c r="E497" s="70">
        <v>2009</v>
      </c>
      <c r="F497" s="70" t="s">
        <v>176</v>
      </c>
      <c r="G497" s="70" t="s">
        <v>2270</v>
      </c>
      <c r="H497" s="70" t="s">
        <v>2271</v>
      </c>
      <c r="I497" s="148"/>
      <c r="J497" s="71">
        <v>163.55416642018031</v>
      </c>
      <c r="K497" s="71">
        <v>5.8091006458544756</v>
      </c>
      <c r="L497" s="71">
        <v>3.3761006768813702</v>
      </c>
      <c r="M497" s="71">
        <v>185.2273947060965</v>
      </c>
      <c r="N497" s="71">
        <v>181.26518200706229</v>
      </c>
      <c r="O497" s="71">
        <v>162.86453448524429</v>
      </c>
      <c r="P497" s="71">
        <v>113.23113225825681</v>
      </c>
      <c r="Q497" s="71">
        <v>11.727504688521</v>
      </c>
      <c r="R497" s="71">
        <v>1.629809635443884</v>
      </c>
      <c r="S497" s="71">
        <v>18.7235162909035</v>
      </c>
      <c r="T497" s="72"/>
      <c r="U497" s="71">
        <v>21423271</v>
      </c>
      <c r="V497" s="71">
        <v>5014</v>
      </c>
      <c r="W497" s="71">
        <v>72</v>
      </c>
      <c r="X497" s="71">
        <v>60387</v>
      </c>
      <c r="Y497" s="71">
        <v>81257</v>
      </c>
      <c r="Z497" s="71">
        <v>82332</v>
      </c>
      <c r="AA497" s="71">
        <v>22790</v>
      </c>
      <c r="AB497" s="71">
        <v>201167</v>
      </c>
      <c r="AC497" s="71">
        <v>300331</v>
      </c>
      <c r="AD497" s="71">
        <v>18.7235162909035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145.97900000000001</v>
      </c>
      <c r="BK497" s="71">
        <v>0</v>
      </c>
      <c r="BL497" s="71">
        <v>19.021000000000001</v>
      </c>
      <c r="BM497" s="71">
        <v>0</v>
      </c>
      <c r="BN497" s="72"/>
      <c r="BO497" s="71">
        <v>0</v>
      </c>
      <c r="BP497" s="71">
        <v>0</v>
      </c>
      <c r="BQ497" s="71">
        <v>8</v>
      </c>
      <c r="BR497" s="71">
        <v>0</v>
      </c>
      <c r="BS497" s="71">
        <v>4</v>
      </c>
      <c r="BT497" s="71">
        <v>0</v>
      </c>
      <c r="BU497"/>
      <c r="BV497" s="70">
        <v>165</v>
      </c>
      <c r="BW497" s="70">
        <v>0</v>
      </c>
      <c r="BX497" s="70">
        <v>0</v>
      </c>
      <c r="BY497" s="70">
        <v>0</v>
      </c>
      <c r="BZ497" s="70">
        <v>0</v>
      </c>
      <c r="CA497" s="70">
        <v>0</v>
      </c>
      <c r="CB497" s="70">
        <v>0</v>
      </c>
      <c r="CC497" s="70">
        <v>0</v>
      </c>
      <c r="CD497" s="70">
        <v>0</v>
      </c>
    </row>
    <row r="498" spans="1:82">
      <c r="A498" s="70" t="s">
        <v>2277</v>
      </c>
      <c r="B498" s="70">
        <v>330</v>
      </c>
      <c r="C498" s="70">
        <v>7</v>
      </c>
      <c r="D498" s="70">
        <v>20</v>
      </c>
      <c r="E498" s="70">
        <v>2010</v>
      </c>
      <c r="F498" s="70" t="s">
        <v>177</v>
      </c>
      <c r="G498" s="70" t="s">
        <v>2270</v>
      </c>
      <c r="H498" s="70" t="s">
        <v>2271</v>
      </c>
      <c r="I498" s="148"/>
      <c r="J498" s="71">
        <v>146.3310313960321</v>
      </c>
      <c r="K498" s="71">
        <v>6.3298285778061443</v>
      </c>
      <c r="L498" s="71">
        <v>3.2025247344400278</v>
      </c>
      <c r="M498" s="71">
        <v>199.94777365664191</v>
      </c>
      <c r="N498" s="71">
        <v>211.28725211259271</v>
      </c>
      <c r="O498" s="71">
        <v>162.85354690821001</v>
      </c>
      <c r="P498" s="71">
        <v>113.8790544654473</v>
      </c>
      <c r="Q498" s="71">
        <v>12.2195672004448</v>
      </c>
      <c r="R498" s="71">
        <v>2.125009338747978</v>
      </c>
      <c r="S498" s="71">
        <v>16.134287302931082</v>
      </c>
      <c r="T498" s="72"/>
      <c r="U498" s="71">
        <v>19324763</v>
      </c>
      <c r="V498" s="71">
        <v>5014</v>
      </c>
      <c r="W498" s="71">
        <v>72</v>
      </c>
      <c r="X498" s="71">
        <v>60387</v>
      </c>
      <c r="Y498" s="71">
        <v>82011</v>
      </c>
      <c r="Z498" s="71">
        <v>82709</v>
      </c>
      <c r="AA498" s="71">
        <v>22348</v>
      </c>
      <c r="AB498" s="71">
        <v>200851</v>
      </c>
      <c r="AC498" s="71">
        <v>371087.33333333331</v>
      </c>
      <c r="AD498" s="71">
        <v>16.134287302931082</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128.35300000000001</v>
      </c>
      <c r="BK498" s="71">
        <v>0</v>
      </c>
      <c r="BL498" s="71">
        <v>23.04</v>
      </c>
      <c r="BM498" s="71">
        <v>0</v>
      </c>
      <c r="BN498" s="72"/>
      <c r="BO498" s="71">
        <v>0</v>
      </c>
      <c r="BP498" s="71">
        <v>0</v>
      </c>
      <c r="BQ498" s="71">
        <v>7</v>
      </c>
      <c r="BR498" s="71">
        <v>0</v>
      </c>
      <c r="BS498" s="71">
        <v>5</v>
      </c>
      <c r="BT498" s="71">
        <v>0</v>
      </c>
      <c r="BU498"/>
      <c r="BV498" s="70">
        <v>151.393</v>
      </c>
      <c r="BW498" s="70">
        <v>0</v>
      </c>
      <c r="BX498" s="70">
        <v>0</v>
      </c>
      <c r="BY498" s="70">
        <v>0</v>
      </c>
      <c r="BZ498" s="70">
        <v>0</v>
      </c>
      <c r="CA498" s="70">
        <v>0</v>
      </c>
      <c r="CB498" s="70">
        <v>0</v>
      </c>
      <c r="CC498" s="70">
        <v>0</v>
      </c>
      <c r="CD498" s="70">
        <v>0</v>
      </c>
    </row>
    <row r="499" spans="1:82">
      <c r="A499" s="70" t="s">
        <v>2278</v>
      </c>
      <c r="B499" s="70">
        <v>331</v>
      </c>
      <c r="C499" s="70">
        <v>8</v>
      </c>
      <c r="D499" s="70">
        <v>20</v>
      </c>
      <c r="E499" s="70">
        <v>2011</v>
      </c>
      <c r="F499" s="70" t="s">
        <v>178</v>
      </c>
      <c r="G499" s="70" t="s">
        <v>2270</v>
      </c>
      <c r="H499" s="70" t="s">
        <v>2271</v>
      </c>
      <c r="I499" s="148"/>
      <c r="J499" s="71">
        <v>197.02397912184679</v>
      </c>
      <c r="K499" s="71">
        <v>10.07365719721798</v>
      </c>
      <c r="L499" s="71">
        <v>2.81756938928637</v>
      </c>
      <c r="M499" s="71">
        <v>255.00415764196629</v>
      </c>
      <c r="N499" s="71">
        <v>261.53189143173972</v>
      </c>
      <c r="O499" s="71">
        <v>161.23504335365777</v>
      </c>
      <c r="P499" s="71">
        <v>111.2363814968447</v>
      </c>
      <c r="Q499" s="71">
        <v>14.0545666931414</v>
      </c>
      <c r="R499" s="71">
        <v>2.331862520306196</v>
      </c>
      <c r="S499" s="71">
        <v>20.513347444892659</v>
      </c>
      <c r="T499" s="72"/>
      <c r="U499" s="71">
        <v>23554058</v>
      </c>
      <c r="V499" s="71">
        <v>5014</v>
      </c>
      <c r="W499" s="71">
        <v>72</v>
      </c>
      <c r="X499" s="71">
        <v>60387</v>
      </c>
      <c r="Y499" s="71">
        <v>82766</v>
      </c>
      <c r="Z499" s="71">
        <v>83666</v>
      </c>
      <c r="AA499" s="71">
        <v>22479</v>
      </c>
      <c r="AB499" s="71">
        <v>200273</v>
      </c>
      <c r="AC499" s="71">
        <v>406536.33333333331</v>
      </c>
      <c r="AD499" s="71">
        <v>20.513347444892659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327.959</v>
      </c>
      <c r="BK499" s="71">
        <v>0</v>
      </c>
      <c r="BL499" s="71">
        <v>9.5950000000000006</v>
      </c>
      <c r="BM499" s="71">
        <v>0</v>
      </c>
      <c r="BN499" s="72"/>
      <c r="BO499" s="71">
        <v>0</v>
      </c>
      <c r="BP499" s="71">
        <v>0</v>
      </c>
      <c r="BQ499" s="71">
        <v>12</v>
      </c>
      <c r="BR499" s="71">
        <v>0</v>
      </c>
      <c r="BS499" s="71">
        <v>3</v>
      </c>
      <c r="BT499" s="71">
        <v>0</v>
      </c>
      <c r="BU499"/>
      <c r="BV499" s="70">
        <v>337.55399999999997</v>
      </c>
      <c r="BW499" s="70">
        <v>0</v>
      </c>
      <c r="BX499" s="70">
        <v>0</v>
      </c>
      <c r="BY499" s="70">
        <v>0</v>
      </c>
      <c r="BZ499" s="70">
        <v>0</v>
      </c>
      <c r="CA499" s="70">
        <v>0</v>
      </c>
      <c r="CB499" s="70">
        <v>0</v>
      </c>
      <c r="CC499" s="70">
        <v>0</v>
      </c>
      <c r="CD499" s="70">
        <v>0</v>
      </c>
    </row>
    <row r="500" spans="1:82">
      <c r="A500" s="70" t="s">
        <v>2279</v>
      </c>
      <c r="B500" s="70">
        <v>332</v>
      </c>
      <c r="C500" s="70">
        <v>9</v>
      </c>
      <c r="D500" s="70">
        <v>20</v>
      </c>
      <c r="E500" s="70">
        <v>2012</v>
      </c>
      <c r="F500" s="70" t="s">
        <v>179</v>
      </c>
      <c r="G500" s="70" t="s">
        <v>2270</v>
      </c>
      <c r="H500" s="70" t="s">
        <v>2271</v>
      </c>
      <c r="I500" s="148"/>
      <c r="J500" s="71">
        <v>194.26616400260531</v>
      </c>
      <c r="K500" s="71">
        <v>9.7960492235966115</v>
      </c>
      <c r="L500" s="71">
        <v>2.8062615510221121</v>
      </c>
      <c r="M500" s="71">
        <v>285.22058005661222</v>
      </c>
      <c r="N500" s="71">
        <v>279.57591389918872</v>
      </c>
      <c r="O500" s="71">
        <v>160.98724810787709</v>
      </c>
      <c r="P500" s="71">
        <v>111.41638967415483</v>
      </c>
      <c r="Q500" s="71">
        <v>15.361041167300201</v>
      </c>
      <c r="R500" s="71">
        <v>4.2454959417304492</v>
      </c>
      <c r="S500" s="71">
        <v>20.465042637056001</v>
      </c>
      <c r="T500" s="72"/>
      <c r="U500" s="71">
        <v>22580510</v>
      </c>
      <c r="V500" s="71">
        <v>5014</v>
      </c>
      <c r="W500" s="71">
        <v>72</v>
      </c>
      <c r="X500" s="71">
        <v>60387</v>
      </c>
      <c r="Y500" s="71">
        <v>84272</v>
      </c>
      <c r="Z500" s="71">
        <v>84200</v>
      </c>
      <c r="AA500" s="71">
        <v>22388</v>
      </c>
      <c r="AB500" s="71">
        <v>201467</v>
      </c>
      <c r="AC500" s="71">
        <v>720988</v>
      </c>
      <c r="AD500" s="71">
        <v>20.465042637056001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434.52199999999999</v>
      </c>
      <c r="BK500" s="71">
        <v>0</v>
      </c>
      <c r="BL500" s="71">
        <v>19.253999999999998</v>
      </c>
      <c r="BM500" s="71">
        <v>0</v>
      </c>
      <c r="BN500" s="72"/>
      <c r="BO500" s="71">
        <v>0</v>
      </c>
      <c r="BP500" s="71">
        <v>0</v>
      </c>
      <c r="BQ500" s="71">
        <v>11</v>
      </c>
      <c r="BR500" s="71">
        <v>0</v>
      </c>
      <c r="BS500" s="71">
        <v>4</v>
      </c>
      <c r="BT500" s="71">
        <v>0</v>
      </c>
      <c r="BU500"/>
      <c r="BV500" s="70">
        <v>453.77600000000001</v>
      </c>
      <c r="BW500" s="70">
        <v>0</v>
      </c>
      <c r="BX500" s="70">
        <v>0</v>
      </c>
      <c r="BY500" s="70">
        <v>0</v>
      </c>
      <c r="BZ500" s="70">
        <v>0</v>
      </c>
      <c r="CA500" s="70">
        <v>0</v>
      </c>
      <c r="CB500" s="70">
        <v>0</v>
      </c>
      <c r="CC500" s="70">
        <v>0</v>
      </c>
      <c r="CD500" s="70">
        <v>0</v>
      </c>
    </row>
    <row r="501" spans="1:82">
      <c r="A501" s="70" t="s">
        <v>2280</v>
      </c>
      <c r="B501" s="70">
        <v>333</v>
      </c>
      <c r="C501" s="70">
        <v>10</v>
      </c>
      <c r="D501" s="70">
        <v>20</v>
      </c>
      <c r="E501" s="70">
        <v>2013</v>
      </c>
      <c r="F501" s="70" t="s">
        <v>180</v>
      </c>
      <c r="G501" s="1064" t="s">
        <v>2270</v>
      </c>
      <c r="H501" s="70" t="s">
        <v>2271</v>
      </c>
      <c r="I501" s="148"/>
      <c r="J501" s="71">
        <v>193.68870733457001</v>
      </c>
      <c r="K501" s="71">
        <v>8.3061124035947351</v>
      </c>
      <c r="L501" s="71">
        <v>2.4897468015526831</v>
      </c>
      <c r="M501" s="71">
        <v>287.28119646577102</v>
      </c>
      <c r="N501" s="71">
        <v>280.71184774156421</v>
      </c>
      <c r="O501" s="71">
        <v>155.62760333758553</v>
      </c>
      <c r="P501" s="71">
        <v>112.215855096349</v>
      </c>
      <c r="Q501" s="71">
        <v>15.5542899802207</v>
      </c>
      <c r="R501" s="71">
        <v>3.301659075204149</v>
      </c>
      <c r="S501" s="71">
        <v>23.00504748821179</v>
      </c>
      <c r="T501" s="72"/>
      <c r="U501" s="71">
        <v>22263183</v>
      </c>
      <c r="V501" s="71">
        <v>5014</v>
      </c>
      <c r="W501" s="71">
        <v>72</v>
      </c>
      <c r="X501" s="71">
        <v>60387</v>
      </c>
      <c r="Y501" s="71">
        <v>84774</v>
      </c>
      <c r="Z501" s="71">
        <v>85031</v>
      </c>
      <c r="AA501" s="71">
        <v>22464</v>
      </c>
      <c r="AB501" s="71">
        <v>201077</v>
      </c>
      <c r="AC501" s="71">
        <v>547322</v>
      </c>
      <c r="AD501" s="71">
        <v>23.00504748821179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449.85</v>
      </c>
      <c r="BK501" s="71">
        <v>0</v>
      </c>
      <c r="BL501" s="71">
        <v>23.04</v>
      </c>
      <c r="BM501" s="71">
        <v>0</v>
      </c>
      <c r="BN501" s="72"/>
      <c r="BO501" s="71">
        <v>0</v>
      </c>
      <c r="BP501" s="71">
        <v>0</v>
      </c>
      <c r="BQ501" s="71">
        <v>12</v>
      </c>
      <c r="BR501" s="71">
        <v>0</v>
      </c>
      <c r="BS501" s="71">
        <v>5</v>
      </c>
      <c r="BT501" s="71">
        <v>0</v>
      </c>
      <c r="BU501"/>
      <c r="BV501" s="70">
        <v>472.89</v>
      </c>
      <c r="BW501" s="70">
        <v>0</v>
      </c>
      <c r="BX501" s="70">
        <v>0</v>
      </c>
      <c r="BY501" s="70">
        <v>0</v>
      </c>
      <c r="BZ501" s="70">
        <v>0</v>
      </c>
      <c r="CA501" s="70">
        <v>0</v>
      </c>
      <c r="CB501" s="70">
        <v>0</v>
      </c>
      <c r="CC501" s="70">
        <v>0</v>
      </c>
      <c r="CD501" s="70">
        <v>0</v>
      </c>
    </row>
    <row r="502" spans="1:82">
      <c r="A502" s="70" t="s">
        <v>2281</v>
      </c>
      <c r="B502" s="70">
        <v>334</v>
      </c>
      <c r="C502" s="70">
        <v>11</v>
      </c>
      <c r="D502" s="70">
        <v>20</v>
      </c>
      <c r="E502" s="70">
        <v>2014</v>
      </c>
      <c r="F502" s="70" t="s">
        <v>181</v>
      </c>
      <c r="G502" s="1064" t="s">
        <v>2270</v>
      </c>
      <c r="H502" s="70" t="s">
        <v>2271</v>
      </c>
      <c r="I502" s="148"/>
      <c r="J502" s="71">
        <v>191.5690547368819</v>
      </c>
      <c r="K502" s="71">
        <v>7.9923703602437008</v>
      </c>
      <c r="L502" s="71">
        <v>8.898346381063682</v>
      </c>
      <c r="M502" s="71">
        <v>265.84111952100909</v>
      </c>
      <c r="N502" s="71">
        <v>272.43804001960581</v>
      </c>
      <c r="O502" s="71">
        <v>148.65473553193874</v>
      </c>
      <c r="P502" s="71">
        <v>110.93622289177598</v>
      </c>
      <c r="Q502" s="71">
        <v>14.8544667943544</v>
      </c>
      <c r="R502" s="71">
        <v>3.1556959638287729</v>
      </c>
      <c r="S502" s="71">
        <v>25.64534414240271</v>
      </c>
      <c r="T502" s="72"/>
      <c r="U502" s="71">
        <v>23429596</v>
      </c>
      <c r="V502" s="71">
        <v>4019</v>
      </c>
      <c r="W502" s="71">
        <v>97</v>
      </c>
      <c r="X502" s="71">
        <v>56129</v>
      </c>
      <c r="Y502" s="71">
        <v>85405</v>
      </c>
      <c r="Z502" s="71">
        <v>85544</v>
      </c>
      <c r="AA502" s="71">
        <v>22093</v>
      </c>
      <c r="AB502" s="71">
        <v>200148</v>
      </c>
      <c r="AC502" s="71">
        <v>524770.33333333337</v>
      </c>
      <c r="AD502" s="71">
        <v>25.64534414240271</v>
      </c>
      <c r="AE502" s="72"/>
      <c r="AF502" s="71"/>
      <c r="AG502" s="71"/>
      <c r="AH502" s="71"/>
      <c r="AI502" s="71"/>
      <c r="AJ502" s="71"/>
      <c r="AK502" s="71"/>
      <c r="AL502" s="71"/>
      <c r="AM502" s="71"/>
      <c r="AN502" s="71"/>
      <c r="AO502" s="71"/>
      <c r="AP502" s="71"/>
      <c r="AQ502" s="72"/>
      <c r="AR502" s="71">
        <v>2802</v>
      </c>
      <c r="AS502" s="71">
        <v>273</v>
      </c>
      <c r="AT502" s="71">
        <v>0</v>
      </c>
      <c r="AU502" s="71">
        <v>0</v>
      </c>
      <c r="AV502" s="71">
        <v>0</v>
      </c>
      <c r="AW502" s="71">
        <v>1</v>
      </c>
      <c r="AX502" s="71"/>
      <c r="AY502" s="72"/>
      <c r="AZ502" s="71">
        <v>10108.4</v>
      </c>
      <c r="BA502" s="71">
        <v>17738.099999999999</v>
      </c>
      <c r="BB502" s="71">
        <v>0</v>
      </c>
      <c r="BC502" s="71">
        <v>0</v>
      </c>
      <c r="BD502" s="71">
        <v>0</v>
      </c>
      <c r="BE502" s="71">
        <v>7800</v>
      </c>
      <c r="BF502" s="71"/>
      <c r="BG502" s="72"/>
      <c r="BH502" s="71">
        <v>0</v>
      </c>
      <c r="BI502" s="71">
        <v>0</v>
      </c>
      <c r="BJ502" s="71">
        <v>433.464</v>
      </c>
      <c r="BK502" s="71">
        <v>0</v>
      </c>
      <c r="BL502" s="71">
        <v>18.131999999999998</v>
      </c>
      <c r="BM502" s="71">
        <v>0</v>
      </c>
      <c r="BN502" s="72"/>
      <c r="BO502" s="71">
        <v>0</v>
      </c>
      <c r="BP502" s="71">
        <v>0</v>
      </c>
      <c r="BQ502" s="71">
        <v>11</v>
      </c>
      <c r="BR502" s="71">
        <v>0</v>
      </c>
      <c r="BS502" s="71">
        <v>5</v>
      </c>
      <c r="BT502" s="71">
        <v>0</v>
      </c>
      <c r="BU502"/>
      <c r="BV502" s="70">
        <v>451.596</v>
      </c>
      <c r="BW502" s="70">
        <v>0</v>
      </c>
      <c r="BX502" s="70">
        <v>0</v>
      </c>
      <c r="BY502" s="70">
        <v>0</v>
      </c>
      <c r="BZ502" s="70">
        <v>0</v>
      </c>
      <c r="CA502" s="70">
        <v>0</v>
      </c>
      <c r="CB502" s="70">
        <v>0</v>
      </c>
      <c r="CC502" s="70">
        <v>0</v>
      </c>
      <c r="CD502" s="70">
        <v>0</v>
      </c>
    </row>
    <row r="503" spans="1:82">
      <c r="A503" s="70" t="s">
        <v>2282</v>
      </c>
      <c r="B503" s="70">
        <v>335</v>
      </c>
      <c r="C503" s="70">
        <v>12</v>
      </c>
      <c r="D503" s="70">
        <v>20</v>
      </c>
      <c r="E503" s="70">
        <v>2015</v>
      </c>
      <c r="F503" s="70" t="s">
        <v>182</v>
      </c>
      <c r="G503" s="70" t="s">
        <v>2270</v>
      </c>
      <c r="H503" s="70" t="s">
        <v>2271</v>
      </c>
      <c r="I503" s="148"/>
      <c r="J503" s="71">
        <v>198.9089169287812</v>
      </c>
      <c r="K503" s="71">
        <v>7.6359977508455552</v>
      </c>
      <c r="L503" s="71">
        <v>10.0001597164472</v>
      </c>
      <c r="M503" s="71">
        <v>243.68500320298</v>
      </c>
      <c r="N503" s="71">
        <v>255.27241828363941</v>
      </c>
      <c r="O503" s="71">
        <v>148.28938080975786</v>
      </c>
      <c r="P503" s="71">
        <v>111.47614564872849</v>
      </c>
      <c r="Q503" s="71">
        <v>14.473706742786799</v>
      </c>
      <c r="R503" s="71">
        <v>3.7089822692268735</v>
      </c>
      <c r="S503" s="71">
        <v>25.358886894611839</v>
      </c>
      <c r="T503" s="72"/>
      <c r="U503" s="71">
        <v>25648185</v>
      </c>
      <c r="V503" s="71">
        <v>4019</v>
      </c>
      <c r="W503" s="71">
        <v>97</v>
      </c>
      <c r="X503" s="71">
        <v>56129</v>
      </c>
      <c r="Y503" s="71">
        <v>86000</v>
      </c>
      <c r="Z503" s="71">
        <v>86155</v>
      </c>
      <c r="AA503" s="71">
        <v>22183</v>
      </c>
      <c r="AB503" s="71">
        <v>199214</v>
      </c>
      <c r="AC503" s="71">
        <v>633990</v>
      </c>
      <c r="AD503" s="71">
        <v>25.358886894611839</v>
      </c>
      <c r="AE503" s="72"/>
      <c r="AF503" s="71">
        <v>208514788.02082041</v>
      </c>
      <c r="AG503" s="71">
        <v>6427307.8921855725</v>
      </c>
      <c r="AH503" s="71">
        <v>2034220.4156557829</v>
      </c>
      <c r="AI503" s="71">
        <v>350430583.93557608</v>
      </c>
      <c r="AJ503" s="71">
        <v>389357232.40417522</v>
      </c>
      <c r="AK503" s="71">
        <v>0</v>
      </c>
      <c r="AL503" s="71">
        <v>0</v>
      </c>
      <c r="AM503" s="71">
        <v>27301443.028700199</v>
      </c>
      <c r="AN503" s="71">
        <v>0</v>
      </c>
      <c r="AO503" s="71">
        <v>0</v>
      </c>
      <c r="AP503" s="71">
        <v>984065575.69711339</v>
      </c>
      <c r="AQ503" s="72"/>
      <c r="AR503" s="71">
        <v>3044</v>
      </c>
      <c r="AS503" s="71">
        <v>353</v>
      </c>
      <c r="AT503" s="71">
        <v>0</v>
      </c>
      <c r="AU503" s="71">
        <v>0</v>
      </c>
      <c r="AV503" s="71">
        <v>0</v>
      </c>
      <c r="AW503" s="71">
        <v>2</v>
      </c>
      <c r="AX503" s="71"/>
      <c r="AY503" s="72"/>
      <c r="AZ503" s="71">
        <v>11176.4</v>
      </c>
      <c r="BA503" s="71">
        <v>21448.2</v>
      </c>
      <c r="BB503" s="71">
        <v>0</v>
      </c>
      <c r="BC503" s="71">
        <v>0</v>
      </c>
      <c r="BD503" s="71">
        <v>0</v>
      </c>
      <c r="BE503" s="71">
        <v>8050</v>
      </c>
      <c r="BF503" s="71"/>
      <c r="BG503" s="72"/>
      <c r="BH503" s="71">
        <v>0</v>
      </c>
      <c r="BI503" s="71">
        <v>0</v>
      </c>
      <c r="BJ503" s="71">
        <v>462.80599999999998</v>
      </c>
      <c r="BK503" s="71">
        <v>0</v>
      </c>
      <c r="BL503" s="71">
        <v>58.201999999999998</v>
      </c>
      <c r="BM503" s="71">
        <v>0</v>
      </c>
      <c r="BN503" s="72"/>
      <c r="BO503" s="71">
        <v>0</v>
      </c>
      <c r="BP503" s="71">
        <v>0</v>
      </c>
      <c r="BQ503" s="71">
        <v>11</v>
      </c>
      <c r="BR503" s="71">
        <v>0</v>
      </c>
      <c r="BS503" s="71">
        <v>6</v>
      </c>
      <c r="BT503" s="71">
        <v>0</v>
      </c>
      <c r="BU503"/>
      <c r="BV503" s="70">
        <v>482.08800000000002</v>
      </c>
      <c r="BW503" s="70">
        <v>0</v>
      </c>
      <c r="BX503" s="70">
        <v>38.92</v>
      </c>
      <c r="BY503" s="70">
        <v>0</v>
      </c>
      <c r="BZ503" s="70">
        <v>0</v>
      </c>
      <c r="CA503" s="70">
        <v>0</v>
      </c>
      <c r="CB503" s="70">
        <v>0</v>
      </c>
      <c r="CC503" s="70">
        <v>0</v>
      </c>
      <c r="CD503" s="70">
        <v>0</v>
      </c>
    </row>
    <row r="504" spans="1:82">
      <c r="A504" s="70" t="s">
        <v>2283</v>
      </c>
      <c r="B504" s="70">
        <v>336</v>
      </c>
      <c r="C504" s="70">
        <v>13</v>
      </c>
      <c r="D504" s="70">
        <v>20</v>
      </c>
      <c r="E504" s="70">
        <v>2016</v>
      </c>
      <c r="F504" s="70" t="s">
        <v>155</v>
      </c>
      <c r="G504" s="70" t="s">
        <v>2270</v>
      </c>
      <c r="H504" s="70" t="s">
        <v>2271</v>
      </c>
      <c r="I504" s="148"/>
      <c r="J504" s="71">
        <v>193.57963849825578</v>
      </c>
      <c r="K504" s="71">
        <v>7.4373833154103641</v>
      </c>
      <c r="L504" s="71">
        <v>9.5597786940081964</v>
      </c>
      <c r="M504" s="71">
        <v>222.22841393358897</v>
      </c>
      <c r="N504" s="71">
        <v>256.49301171960423</v>
      </c>
      <c r="O504" s="71">
        <v>147.50200536369516</v>
      </c>
      <c r="P504" s="71">
        <v>110.63795716049661</v>
      </c>
      <c r="Q504" s="71">
        <v>13.986342259032075</v>
      </c>
      <c r="R504" s="71">
        <v>3.4959537386870538</v>
      </c>
      <c r="S504" s="71">
        <v>30.939888496209427</v>
      </c>
      <c r="T504" s="72"/>
      <c r="U504" s="71">
        <v>23691987</v>
      </c>
      <c r="V504" s="71">
        <v>4019</v>
      </c>
      <c r="W504" s="71">
        <v>97</v>
      </c>
      <c r="X504" s="71">
        <v>56129</v>
      </c>
      <c r="Y504" s="71">
        <v>86424</v>
      </c>
      <c r="Z504" s="71">
        <v>86751</v>
      </c>
      <c r="AA504" s="71">
        <v>22771</v>
      </c>
      <c r="AB504" s="71">
        <v>198017</v>
      </c>
      <c r="AC504" s="71">
        <v>597074.48621687526</v>
      </c>
      <c r="AD504" s="71">
        <v>30.939888496209431</v>
      </c>
      <c r="AE504" s="72"/>
      <c r="AF504" s="71">
        <v>202115407.37121329</v>
      </c>
      <c r="AG504" s="71">
        <v>5833571.0977933481</v>
      </c>
      <c r="AH504" s="71">
        <v>1446202.7099348679</v>
      </c>
      <c r="AI504" s="71">
        <v>341071358.32221699</v>
      </c>
      <c r="AJ504" s="71">
        <v>369644405.19405538</v>
      </c>
      <c r="AK504" s="71">
        <v>0</v>
      </c>
      <c r="AL504" s="71">
        <v>0</v>
      </c>
      <c r="AM504" s="71">
        <v>27158482.296406951</v>
      </c>
      <c r="AN504" s="71">
        <v>0</v>
      </c>
      <c r="AO504" s="71">
        <v>0</v>
      </c>
      <c r="AP504" s="71">
        <v>947269426.99162078</v>
      </c>
      <c r="AQ504" s="72"/>
      <c r="AR504" s="71">
        <v>3269</v>
      </c>
      <c r="AS504" s="71">
        <v>398</v>
      </c>
      <c r="AT504" s="71">
        <v>0</v>
      </c>
      <c r="AU504" s="71">
        <v>0</v>
      </c>
      <c r="AV504" s="71">
        <v>0</v>
      </c>
      <c r="AW504" s="71">
        <v>2</v>
      </c>
      <c r="AX504" s="71"/>
      <c r="AY504" s="72"/>
      <c r="AZ504" s="71">
        <v>12201.8</v>
      </c>
      <c r="BA504" s="71">
        <v>23310</v>
      </c>
      <c r="BB504" s="71">
        <v>0</v>
      </c>
      <c r="BC504" s="71">
        <v>0</v>
      </c>
      <c r="BD504" s="71">
        <v>0</v>
      </c>
      <c r="BE504" s="71">
        <v>8050</v>
      </c>
      <c r="BF504" s="71"/>
      <c r="BG504" s="72"/>
      <c r="BH504" s="71">
        <v>0</v>
      </c>
      <c r="BI504" s="71">
        <v>0</v>
      </c>
      <c r="BJ504" s="71">
        <v>438.16500000000002</v>
      </c>
      <c r="BK504" s="71">
        <v>0</v>
      </c>
      <c r="BL504" s="71">
        <v>64.516999999999996</v>
      </c>
      <c r="BM504" s="71">
        <v>0</v>
      </c>
      <c r="BN504" s="72"/>
      <c r="BO504" s="71">
        <v>0</v>
      </c>
      <c r="BP504" s="71">
        <v>0</v>
      </c>
      <c r="BQ504" s="71">
        <v>11</v>
      </c>
      <c r="BR504" s="71">
        <v>0</v>
      </c>
      <c r="BS504" s="71">
        <v>5</v>
      </c>
      <c r="BT504" s="71">
        <v>0</v>
      </c>
      <c r="BU504"/>
      <c r="BV504" s="70">
        <v>453.86200000000002</v>
      </c>
      <c r="BW504" s="70">
        <v>0</v>
      </c>
      <c r="BX504" s="70">
        <v>48.82</v>
      </c>
      <c r="BY504" s="70">
        <v>0</v>
      </c>
      <c r="BZ504" s="70">
        <v>0</v>
      </c>
      <c r="CA504" s="70">
        <v>0</v>
      </c>
      <c r="CB504" s="70">
        <v>0</v>
      </c>
      <c r="CC504" s="70">
        <v>0</v>
      </c>
      <c r="CD504" s="70">
        <v>0</v>
      </c>
    </row>
    <row r="505" spans="1:82">
      <c r="A505" s="70" t="s">
        <v>2284</v>
      </c>
      <c r="B505" s="70">
        <v>337</v>
      </c>
      <c r="C505" s="70">
        <v>14</v>
      </c>
      <c r="D505" s="70">
        <v>20</v>
      </c>
      <c r="E505" s="70">
        <v>2017</v>
      </c>
      <c r="F505" s="70" t="s">
        <v>156</v>
      </c>
      <c r="G505" s="70" t="s">
        <v>2270</v>
      </c>
      <c r="H505" s="70" t="s">
        <v>2271</v>
      </c>
      <c r="I505" s="148"/>
      <c r="J505" s="71">
        <v>167.7328337643593</v>
      </c>
      <c r="K505" s="71">
        <v>7.3174169122421251</v>
      </c>
      <c r="L505" s="71">
        <v>8.097633977185609</v>
      </c>
      <c r="M505" s="71">
        <v>199.58733062348864</v>
      </c>
      <c r="N505" s="71">
        <v>240.27010931961823</v>
      </c>
      <c r="O505" s="71">
        <v>145.8929290107954</v>
      </c>
      <c r="P505" s="71">
        <v>109.70536391332305</v>
      </c>
      <c r="Q505" s="71">
        <v>13.4468293427903</v>
      </c>
      <c r="R505" s="71">
        <v>2.9050557133444794</v>
      </c>
      <c r="S505" s="71">
        <v>30.034953151006782</v>
      </c>
      <c r="T505" s="72"/>
      <c r="U505" s="71">
        <v>24501634</v>
      </c>
      <c r="V505" s="71">
        <v>4019</v>
      </c>
      <c r="W505" s="71">
        <v>97</v>
      </c>
      <c r="X505" s="71">
        <v>56129</v>
      </c>
      <c r="Y505" s="71">
        <v>86801</v>
      </c>
      <c r="Z505" s="71">
        <v>87228</v>
      </c>
      <c r="AA505" s="71">
        <v>22723</v>
      </c>
      <c r="AB505" s="71">
        <v>196871</v>
      </c>
      <c r="AC505" s="71">
        <v>505999.66666666663</v>
      </c>
      <c r="AD505" s="71">
        <v>30.034953151006778</v>
      </c>
      <c r="AE505" s="72"/>
      <c r="AF505" s="71">
        <v>196785651.10306731</v>
      </c>
      <c r="AG505" s="71">
        <v>6146477.1546128504</v>
      </c>
      <c r="AH505" s="71">
        <v>1696223.704014014</v>
      </c>
      <c r="AI505" s="71">
        <v>348945042.91254282</v>
      </c>
      <c r="AJ505" s="71">
        <v>397965835.35372561</v>
      </c>
      <c r="AK505" s="71">
        <v>0</v>
      </c>
      <c r="AL505" s="71">
        <v>0</v>
      </c>
      <c r="AM505" s="71">
        <v>27043555.460758898</v>
      </c>
      <c r="AN505" s="71">
        <v>0</v>
      </c>
      <c r="AO505" s="71">
        <v>0</v>
      </c>
      <c r="AP505" s="71">
        <v>978582785.68872166</v>
      </c>
      <c r="AQ505" s="72"/>
      <c r="AR505" s="71">
        <v>3434</v>
      </c>
      <c r="AS505" s="71">
        <v>427</v>
      </c>
      <c r="AT505" s="71">
        <v>0</v>
      </c>
      <c r="AU505" s="71">
        <v>0</v>
      </c>
      <c r="AV505" s="71">
        <v>0</v>
      </c>
      <c r="AW505" s="71">
        <v>2</v>
      </c>
      <c r="AX505" s="71"/>
      <c r="AY505" s="72"/>
      <c r="AZ505" s="71">
        <v>12938.1</v>
      </c>
      <c r="BA505" s="71">
        <v>24413</v>
      </c>
      <c r="BB505" s="71">
        <v>0</v>
      </c>
      <c r="BC505" s="71">
        <v>0</v>
      </c>
      <c r="BD505" s="71">
        <v>0</v>
      </c>
      <c r="BE505" s="71">
        <v>8050</v>
      </c>
      <c r="BF505" s="71"/>
      <c r="BG505" s="72"/>
      <c r="BH505" s="71">
        <v>0</v>
      </c>
      <c r="BI505" s="71">
        <v>0</v>
      </c>
      <c r="BJ505" s="71">
        <v>462.32100000000003</v>
      </c>
      <c r="BK505" s="71">
        <v>0</v>
      </c>
      <c r="BL505" s="71">
        <v>64.296999999999997</v>
      </c>
      <c r="BM505" s="71">
        <v>0</v>
      </c>
      <c r="BN505" s="72"/>
      <c r="BO505" s="71">
        <v>0</v>
      </c>
      <c r="BP505" s="71">
        <v>0</v>
      </c>
      <c r="BQ505" s="71">
        <v>11</v>
      </c>
      <c r="BR505" s="71">
        <v>0</v>
      </c>
      <c r="BS505" s="71">
        <v>5</v>
      </c>
      <c r="BT505" s="71">
        <v>0</v>
      </c>
      <c r="BU505"/>
      <c r="BV505" s="70">
        <v>478.11700000000002</v>
      </c>
      <c r="BW505" s="70">
        <v>0</v>
      </c>
      <c r="BX505" s="70">
        <v>48.500999999999998</v>
      </c>
      <c r="BY505" s="70">
        <v>0</v>
      </c>
      <c r="BZ505" s="70">
        <v>0</v>
      </c>
      <c r="CA505" s="70">
        <v>0</v>
      </c>
      <c r="CB505" s="70">
        <v>0</v>
      </c>
      <c r="CC505" s="70">
        <v>0</v>
      </c>
      <c r="CD505" s="70">
        <v>0</v>
      </c>
    </row>
    <row r="506" spans="1:82">
      <c r="A506" s="70" t="s">
        <v>2285</v>
      </c>
      <c r="B506" s="70">
        <v>338</v>
      </c>
      <c r="C506" s="70">
        <v>15</v>
      </c>
      <c r="D506" s="70">
        <v>20</v>
      </c>
      <c r="E506" s="70">
        <v>2018</v>
      </c>
      <c r="F506" s="70" t="s">
        <v>183</v>
      </c>
      <c r="G506" s="70" t="s">
        <v>2270</v>
      </c>
      <c r="H506" s="70" t="s">
        <v>2271</v>
      </c>
      <c r="I506" s="148"/>
      <c r="J506" s="71">
        <v>147.7138633110518</v>
      </c>
      <c r="K506" s="71">
        <v>6.5756577490511647</v>
      </c>
      <c r="L506" s="71">
        <v>7.4987522808423623</v>
      </c>
      <c r="M506" s="71">
        <v>174.12100933900314</v>
      </c>
      <c r="N506" s="71">
        <v>193.88787273982837</v>
      </c>
      <c r="O506" s="71">
        <v>143.77882844870754</v>
      </c>
      <c r="P506" s="71">
        <v>108.7137082701415</v>
      </c>
      <c r="Q506" s="71">
        <v>12.381445800821901</v>
      </c>
      <c r="R506" s="71">
        <v>3.3268479480621176</v>
      </c>
      <c r="S506" s="71">
        <v>37.226113055646778</v>
      </c>
      <c r="T506" s="72"/>
      <c r="U506" s="71">
        <v>24731955</v>
      </c>
      <c r="V506" s="71">
        <v>4019</v>
      </c>
      <c r="W506" s="71">
        <v>97</v>
      </c>
      <c r="X506" s="71">
        <v>56129</v>
      </c>
      <c r="Y506" s="71">
        <v>87173</v>
      </c>
      <c r="Z506" s="71">
        <v>87610</v>
      </c>
      <c r="AA506" s="71">
        <v>22744</v>
      </c>
      <c r="AB506" s="71">
        <v>195350</v>
      </c>
      <c r="AC506" s="71">
        <v>577196</v>
      </c>
      <c r="AD506" s="71">
        <v>37.226113055646778</v>
      </c>
      <c r="AE506" s="72"/>
      <c r="AF506" s="71">
        <v>190183203.77255139</v>
      </c>
      <c r="AG506" s="71">
        <v>5622573.262958969</v>
      </c>
      <c r="AH506" s="71">
        <v>1628741.316568617</v>
      </c>
      <c r="AI506" s="71">
        <v>336982889.30232191</v>
      </c>
      <c r="AJ506" s="71">
        <v>357204156.74246371</v>
      </c>
      <c r="AK506" s="71">
        <v>0</v>
      </c>
      <c r="AL506" s="71">
        <v>0</v>
      </c>
      <c r="AM506" s="71">
        <v>26890144.477520611</v>
      </c>
      <c r="AN506" s="71">
        <v>0</v>
      </c>
      <c r="AO506" s="71">
        <v>0</v>
      </c>
      <c r="AP506" s="71">
        <v>918511708.87438524</v>
      </c>
      <c r="AQ506" s="72"/>
      <c r="AR506" s="71">
        <v>3625</v>
      </c>
      <c r="AS506" s="71">
        <v>469</v>
      </c>
      <c r="AT506" s="71">
        <v>0</v>
      </c>
      <c r="AU506" s="71">
        <v>0</v>
      </c>
      <c r="AV506" s="71">
        <v>0</v>
      </c>
      <c r="AW506" s="71">
        <v>2</v>
      </c>
      <c r="AX506" s="71"/>
      <c r="AY506" s="72"/>
      <c r="AZ506" s="71">
        <v>13784.099999999995</v>
      </c>
      <c r="BA506" s="71">
        <v>26997.599999999999</v>
      </c>
      <c r="BB506" s="71">
        <v>0</v>
      </c>
      <c r="BC506" s="71">
        <v>0</v>
      </c>
      <c r="BD506" s="71">
        <v>0</v>
      </c>
      <c r="BE506" s="71">
        <v>8740</v>
      </c>
      <c r="BF506" s="71"/>
      <c r="BG506" s="72"/>
      <c r="BH506" s="71">
        <v>0</v>
      </c>
      <c r="BI506" s="71">
        <v>0</v>
      </c>
      <c r="BJ506" s="71">
        <v>351.35199999999998</v>
      </c>
      <c r="BK506" s="71">
        <v>0</v>
      </c>
      <c r="BL506" s="71">
        <v>75.097000000000008</v>
      </c>
      <c r="BM506" s="71">
        <v>0</v>
      </c>
      <c r="BN506" s="72"/>
      <c r="BO506" s="71">
        <v>0</v>
      </c>
      <c r="BP506" s="71">
        <v>0</v>
      </c>
      <c r="BQ506" s="71">
        <v>11</v>
      </c>
      <c r="BR506" s="71">
        <v>0</v>
      </c>
      <c r="BS506" s="71">
        <v>6</v>
      </c>
      <c r="BT506" s="71">
        <v>0</v>
      </c>
      <c r="BU506"/>
      <c r="BV506" s="70">
        <v>367.86</v>
      </c>
      <c r="BW506" s="70">
        <v>0</v>
      </c>
      <c r="BX506" s="70">
        <v>58.588999999999999</v>
      </c>
      <c r="BY506" s="70">
        <v>0</v>
      </c>
      <c r="BZ506" s="70">
        <v>0</v>
      </c>
      <c r="CA506" s="70">
        <v>0</v>
      </c>
      <c r="CB506" s="70">
        <v>0</v>
      </c>
      <c r="CC506" s="70">
        <v>0</v>
      </c>
      <c r="CD506" s="70">
        <v>0</v>
      </c>
    </row>
    <row r="507" spans="1:82">
      <c r="A507" s="70" t="s">
        <v>2286</v>
      </c>
      <c r="B507" s="70">
        <v>339</v>
      </c>
      <c r="C507" s="70">
        <v>16</v>
      </c>
      <c r="D507" s="70">
        <v>20</v>
      </c>
      <c r="E507" s="70">
        <v>2019</v>
      </c>
      <c r="F507" s="70" t="s">
        <v>158</v>
      </c>
      <c r="G507" s="70" t="s">
        <v>2270</v>
      </c>
      <c r="H507" s="70" t="s">
        <v>2271</v>
      </c>
      <c r="I507" s="148"/>
      <c r="J507" s="71">
        <v>140.88312575391745</v>
      </c>
      <c r="K507" s="71">
        <v>5.9037319298848896</v>
      </c>
      <c r="L507" s="71">
        <v>7.5627501036009868</v>
      </c>
      <c r="M507" s="71">
        <v>165.88829190716015</v>
      </c>
      <c r="N507" s="71">
        <v>170.2450794274958</v>
      </c>
      <c r="O507" s="71">
        <v>139.98341708001593</v>
      </c>
      <c r="P507" s="71">
        <v>107.59275385031511</v>
      </c>
      <c r="Q507" s="71">
        <v>11.981779647097101</v>
      </c>
      <c r="R507" s="71">
        <v>2.7665616216664626</v>
      </c>
      <c r="S507" s="71">
        <v>43.086316318182782</v>
      </c>
      <c r="T507" s="72"/>
      <c r="U507" s="71">
        <v>24218917</v>
      </c>
      <c r="V507" s="71">
        <v>4019</v>
      </c>
      <c r="W507" s="71">
        <v>97</v>
      </c>
      <c r="X507" s="71">
        <v>56129</v>
      </c>
      <c r="Y507" s="71">
        <v>88018</v>
      </c>
      <c r="Z507" s="71">
        <v>87639</v>
      </c>
      <c r="AA507" s="71">
        <v>22341</v>
      </c>
      <c r="AB507" s="71">
        <v>194162</v>
      </c>
      <c r="AC507" s="71">
        <v>487850</v>
      </c>
      <c r="AD507" s="71">
        <v>43.086316318182782</v>
      </c>
      <c r="AE507" s="72"/>
      <c r="AF507" s="71">
        <v>184687026.0768801</v>
      </c>
      <c r="AG507" s="71">
        <v>5312188.5725538637</v>
      </c>
      <c r="AH507" s="71">
        <v>1728389.9418515479</v>
      </c>
      <c r="AI507" s="71">
        <v>339552666.21738428</v>
      </c>
      <c r="AJ507" s="71">
        <v>325636368.08729088</v>
      </c>
      <c r="AK507" s="71">
        <v>0</v>
      </c>
      <c r="AL507" s="71">
        <v>0</v>
      </c>
      <c r="AM507" s="71">
        <v>26443402.749246564</v>
      </c>
      <c r="AN507" s="71">
        <v>0</v>
      </c>
      <c r="AO507" s="71">
        <v>0</v>
      </c>
      <c r="AP507" s="71">
        <v>883360041.64520729</v>
      </c>
      <c r="AQ507" s="72"/>
      <c r="AR507" s="71">
        <v>3815</v>
      </c>
      <c r="AS507" s="71">
        <v>493</v>
      </c>
      <c r="AT507" s="71">
        <v>0</v>
      </c>
      <c r="AU507" s="71">
        <v>0</v>
      </c>
      <c r="AV507" s="71">
        <v>0</v>
      </c>
      <c r="AW507" s="71">
        <v>2</v>
      </c>
      <c r="AX507" s="71"/>
      <c r="AY507" s="72"/>
      <c r="AZ507" s="71">
        <v>14680.399999999991</v>
      </c>
      <c r="BA507" s="71">
        <v>27470.399999999991</v>
      </c>
      <c r="BB507" s="71">
        <v>0</v>
      </c>
      <c r="BC507" s="71">
        <v>0</v>
      </c>
      <c r="BD507" s="71">
        <v>0</v>
      </c>
      <c r="BE507" s="71">
        <v>8740</v>
      </c>
      <c r="BF507" s="71"/>
      <c r="BG507" s="72"/>
      <c r="BH507" s="71">
        <v>0</v>
      </c>
      <c r="BI507" s="71">
        <v>0</v>
      </c>
      <c r="BJ507" s="71">
        <v>206.45099999999999</v>
      </c>
      <c r="BK507" s="71">
        <v>0</v>
      </c>
      <c r="BL507" s="71">
        <v>82.551000000000002</v>
      </c>
      <c r="BM507" s="71">
        <v>0</v>
      </c>
      <c r="BN507" s="72"/>
      <c r="BO507" s="71">
        <v>0</v>
      </c>
      <c r="BP507" s="71">
        <v>0</v>
      </c>
      <c r="BQ507" s="71">
        <v>11</v>
      </c>
      <c r="BR507" s="71">
        <v>0</v>
      </c>
      <c r="BS507" s="71">
        <v>5</v>
      </c>
      <c r="BT507" s="71">
        <v>0</v>
      </c>
      <c r="BU507"/>
      <c r="BV507" s="70">
        <v>219.33600000000001</v>
      </c>
      <c r="BW507" s="70">
        <v>0</v>
      </c>
      <c r="BX507" s="70">
        <v>69.665999999999997</v>
      </c>
      <c r="BY507" s="70">
        <v>0</v>
      </c>
      <c r="BZ507" s="70">
        <v>0</v>
      </c>
      <c r="CA507" s="70">
        <v>0</v>
      </c>
      <c r="CB507" s="70">
        <v>0</v>
      </c>
      <c r="CC507" s="70">
        <v>0</v>
      </c>
      <c r="CD507" s="70">
        <v>0</v>
      </c>
    </row>
    <row r="508" spans="1:82">
      <c r="A508" s="70" t="s">
        <v>2287</v>
      </c>
      <c r="B508" s="70">
        <v>340</v>
      </c>
      <c r="C508" s="70">
        <v>17</v>
      </c>
      <c r="D508" s="70">
        <v>20</v>
      </c>
      <c r="E508" s="70">
        <v>2020</v>
      </c>
      <c r="F508" s="70" t="s">
        <v>159</v>
      </c>
      <c r="G508" s="70" t="s">
        <v>2270</v>
      </c>
      <c r="H508" s="70" t="s">
        <v>2271</v>
      </c>
      <c r="I508" s="148"/>
      <c r="J508" s="71">
        <v>130.30465879105861</v>
      </c>
      <c r="K508" s="71">
        <v>6.4111847205115238</v>
      </c>
      <c r="L508" s="71">
        <v>15.410085747237725</v>
      </c>
      <c r="M508" s="71">
        <v>159.86340453400152</v>
      </c>
      <c r="N508" s="71">
        <v>208.58213950575404</v>
      </c>
      <c r="O508" s="71">
        <v>123.01891433105526</v>
      </c>
      <c r="P508" s="71">
        <v>102.67154363941248</v>
      </c>
      <c r="Q508" s="71">
        <v>11.363853985014201</v>
      </c>
      <c r="R508" s="71">
        <v>2.8607547865473317</v>
      </c>
      <c r="S508" s="71">
        <v>38.593499150064503</v>
      </c>
      <c r="T508" s="72"/>
      <c r="U508" s="71">
        <v>22941797</v>
      </c>
      <c r="V508" s="71">
        <v>4189</v>
      </c>
      <c r="W508" s="71">
        <v>223</v>
      </c>
      <c r="X508" s="71">
        <v>57290</v>
      </c>
      <c r="Y508" s="71">
        <v>88438</v>
      </c>
      <c r="Z508" s="71">
        <v>87906</v>
      </c>
      <c r="AA508" s="71">
        <v>22660</v>
      </c>
      <c r="AB508" s="71">
        <v>192736</v>
      </c>
      <c r="AC508" s="71">
        <v>507125.33333333337</v>
      </c>
      <c r="AD508" s="71">
        <v>38.593499150064503</v>
      </c>
      <c r="AE508" s="72"/>
      <c r="AF508" s="71">
        <v>166490636.4674162</v>
      </c>
      <c r="AG508" s="71">
        <v>5210617.1163308667</v>
      </c>
      <c r="AH508" s="71">
        <v>3558859.3606760586</v>
      </c>
      <c r="AI508" s="71">
        <v>313154354.09010446</v>
      </c>
      <c r="AJ508" s="71">
        <v>393338233.49758279</v>
      </c>
      <c r="AK508" s="71"/>
      <c r="AL508" s="71"/>
      <c r="AM508" s="71">
        <v>25154189.341622062</v>
      </c>
      <c r="AN508" s="71"/>
      <c r="AO508" s="71"/>
      <c r="AP508" s="71">
        <v>906906889.87373245</v>
      </c>
      <c r="AQ508" s="72"/>
      <c r="AR508" s="71">
        <v>4062</v>
      </c>
      <c r="AS508" s="71">
        <v>507</v>
      </c>
      <c r="AT508" s="71">
        <v>0</v>
      </c>
      <c r="AU508" s="71">
        <v>0</v>
      </c>
      <c r="AV508" s="71">
        <v>0</v>
      </c>
      <c r="AW508" s="71">
        <v>2</v>
      </c>
      <c r="AX508" s="71"/>
      <c r="AY508" s="72"/>
      <c r="AZ508" s="71">
        <v>16076.69999999995</v>
      </c>
      <c r="BA508" s="71">
        <v>31565.400000000009</v>
      </c>
      <c r="BB508" s="71">
        <v>0</v>
      </c>
      <c r="BC508" s="71">
        <v>0</v>
      </c>
      <c r="BD508" s="71">
        <v>0</v>
      </c>
      <c r="BE508" s="71">
        <v>8740</v>
      </c>
      <c r="BF508" s="71"/>
      <c r="BG508" s="72"/>
      <c r="BH508" s="71">
        <v>0</v>
      </c>
      <c r="BI508" s="71">
        <v>0</v>
      </c>
      <c r="BJ508" s="71">
        <v>162.72900000000001</v>
      </c>
      <c r="BK508" s="71">
        <v>0</v>
      </c>
      <c r="BL508" s="71">
        <v>69.527999999999992</v>
      </c>
      <c r="BM508" s="71">
        <v>0</v>
      </c>
      <c r="BN508" s="72"/>
      <c r="BO508" s="71">
        <v>0</v>
      </c>
      <c r="BP508" s="71">
        <v>0</v>
      </c>
      <c r="BQ508" s="71">
        <v>10</v>
      </c>
      <c r="BR508" s="71">
        <v>0</v>
      </c>
      <c r="BS508" s="71">
        <v>3</v>
      </c>
      <c r="BT508" s="71">
        <v>0</v>
      </c>
      <c r="BU508"/>
      <c r="BV508" s="70">
        <v>168.84399999999999</v>
      </c>
      <c r="BW508" s="70">
        <v>0</v>
      </c>
      <c r="BX508" s="70">
        <v>63.412999999999997</v>
      </c>
      <c r="BY508" s="70">
        <v>0</v>
      </c>
      <c r="BZ508" s="70">
        <v>0</v>
      </c>
      <c r="CA508" s="70">
        <v>0</v>
      </c>
      <c r="CB508" s="70">
        <v>0</v>
      </c>
      <c r="CC508" s="70">
        <v>0</v>
      </c>
      <c r="CD508" s="70">
        <v>0</v>
      </c>
    </row>
    <row r="509" spans="1:82">
      <c r="A509" s="70" t="s">
        <v>2288</v>
      </c>
      <c r="B509" s="70">
        <v>340</v>
      </c>
      <c r="C509" s="70">
        <v>18</v>
      </c>
      <c r="D509" s="70">
        <v>20</v>
      </c>
      <c r="E509" s="70">
        <v>2021</v>
      </c>
      <c r="F509" s="70" t="s">
        <v>160</v>
      </c>
      <c r="G509" s="70" t="s">
        <v>2270</v>
      </c>
      <c r="H509" s="70" t="s">
        <v>2271</v>
      </c>
      <c r="I509" s="148"/>
      <c r="J509" s="71">
        <v>129.00547176990455</v>
      </c>
      <c r="K509" s="71">
        <v>6.9070532858458451</v>
      </c>
      <c r="L509" s="71">
        <v>14.741864994289941</v>
      </c>
      <c r="M509" s="71">
        <v>161.77208749531906</v>
      </c>
      <c r="N509" s="71">
        <v>172.76317786563257</v>
      </c>
      <c r="O509" s="71">
        <v>119.24648603730687</v>
      </c>
      <c r="P509" s="71">
        <v>105.77078119075694</v>
      </c>
      <c r="Q509" s="71">
        <v>11.143354608122801</v>
      </c>
      <c r="R509" s="71">
        <v>3.8321541794562619</v>
      </c>
      <c r="S509" s="71">
        <v>33.503463999602062</v>
      </c>
      <c r="T509" s="72"/>
      <c r="U509" s="71">
        <v>26963879</v>
      </c>
      <c r="V509" s="71">
        <v>4189</v>
      </c>
      <c r="W509" s="71">
        <v>223</v>
      </c>
      <c r="X509" s="71">
        <v>57290</v>
      </c>
      <c r="Y509" s="71">
        <v>88598</v>
      </c>
      <c r="Z509" s="71">
        <v>87737</v>
      </c>
      <c r="AA509" s="71">
        <v>22763</v>
      </c>
      <c r="AB509" s="71">
        <v>190853</v>
      </c>
      <c r="AC509" s="71">
        <v>659025</v>
      </c>
      <c r="AD509" s="71">
        <v>33.503463999602062</v>
      </c>
      <c r="AE509" s="72"/>
      <c r="AF509" s="71">
        <v>183242879.82342431</v>
      </c>
      <c r="AG509" s="71">
        <v>6083513.5596120981</v>
      </c>
      <c r="AH509" s="71">
        <v>3152890.0670626033</v>
      </c>
      <c r="AI509" s="71">
        <v>357991279.39928585</v>
      </c>
      <c r="AJ509" s="71">
        <v>359561129.29556203</v>
      </c>
      <c r="AK509" s="71">
        <v>0</v>
      </c>
      <c r="AL509" s="71">
        <v>0</v>
      </c>
      <c r="AM509" s="71">
        <v>25052106.779782612</v>
      </c>
      <c r="AN509" s="71">
        <v>0</v>
      </c>
      <c r="AO509" s="71">
        <v>0</v>
      </c>
      <c r="AP509" s="71">
        <v>935083798.92472959</v>
      </c>
      <c r="AQ509" s="72"/>
      <c r="AR509" s="71">
        <v>4320</v>
      </c>
      <c r="AS509" s="71">
        <v>513</v>
      </c>
      <c r="AT509" s="71">
        <v>0</v>
      </c>
      <c r="AU509" s="71">
        <v>0</v>
      </c>
      <c r="AV509" s="71">
        <v>0</v>
      </c>
      <c r="AW509" s="71">
        <v>2</v>
      </c>
      <c r="AX509" s="71"/>
      <c r="AY509" s="72"/>
      <c r="AZ509" s="71">
        <v>17679.199999999921</v>
      </c>
      <c r="BA509" s="71">
        <v>31765.30000000001</v>
      </c>
      <c r="BB509" s="71">
        <v>0</v>
      </c>
      <c r="BC509" s="71">
        <v>0</v>
      </c>
      <c r="BD509" s="71">
        <v>0</v>
      </c>
      <c r="BE509" s="71">
        <v>8740</v>
      </c>
      <c r="BF509" s="71"/>
      <c r="BG509" s="72"/>
      <c r="BH509" s="71">
        <v>0</v>
      </c>
      <c r="BI509" s="71">
        <v>0</v>
      </c>
      <c r="BJ509" s="71">
        <v>196.744</v>
      </c>
      <c r="BK509" s="71">
        <v>0</v>
      </c>
      <c r="BL509" s="71">
        <v>64.646000000000001</v>
      </c>
      <c r="BM509" s="71">
        <v>0</v>
      </c>
      <c r="BN509" s="72"/>
      <c r="BO509" s="71">
        <v>0</v>
      </c>
      <c r="BP509" s="71">
        <v>0</v>
      </c>
      <c r="BQ509" s="71">
        <v>11</v>
      </c>
      <c r="BR509" s="71">
        <v>0</v>
      </c>
      <c r="BS509" s="71">
        <v>4</v>
      </c>
      <c r="BT509" s="71">
        <v>0</v>
      </c>
      <c r="BU509"/>
      <c r="BV509" s="70">
        <v>207.37</v>
      </c>
      <c r="BW509" s="70">
        <v>0</v>
      </c>
      <c r="BX509" s="70">
        <v>54.02</v>
      </c>
      <c r="BY509" s="70">
        <v>0</v>
      </c>
      <c r="BZ509" s="70">
        <v>0</v>
      </c>
      <c r="CA509" s="70">
        <v>0</v>
      </c>
      <c r="CB509" s="70">
        <v>0</v>
      </c>
      <c r="CC509" s="70">
        <v>0</v>
      </c>
      <c r="CD509" s="70">
        <v>0</v>
      </c>
    </row>
    <row r="510" spans="1:82">
      <c r="A510" s="70" t="s">
        <v>2289</v>
      </c>
      <c r="B510" s="70">
        <v>340</v>
      </c>
      <c r="C510" s="70">
        <v>19</v>
      </c>
      <c r="D510" s="70">
        <v>20</v>
      </c>
      <c r="E510" s="70">
        <v>2022</v>
      </c>
      <c r="F510" s="70" t="s">
        <v>161</v>
      </c>
      <c r="G510" s="70" t="s">
        <v>2270</v>
      </c>
      <c r="H510" s="70" t="s">
        <v>2271</v>
      </c>
      <c r="I510" s="148"/>
      <c r="J510" s="71">
        <v>142.23576555295529</v>
      </c>
      <c r="K510" s="71">
        <v>7.0676696490857571</v>
      </c>
      <c r="L510" s="71">
        <v>13.595825736327349</v>
      </c>
      <c r="M510" s="71">
        <v>174.31805055459927</v>
      </c>
      <c r="N510" s="71">
        <v>214.20728716379219</v>
      </c>
      <c r="O510" s="71">
        <v>125.77014956812542</v>
      </c>
      <c r="P510" s="71">
        <v>105.63801277417646</v>
      </c>
      <c r="Q510" s="71">
        <v>11.149712691471731</v>
      </c>
      <c r="R510" s="71">
        <v>3.1801712158147706</v>
      </c>
      <c r="S510" s="71">
        <v>40.265915684726728</v>
      </c>
      <c r="T510" s="72"/>
      <c r="U510" s="71">
        <v>30896361</v>
      </c>
      <c r="V510" s="71">
        <v>4189</v>
      </c>
      <c r="W510" s="71">
        <v>223</v>
      </c>
      <c r="X510" s="71">
        <v>57290</v>
      </c>
      <c r="Y510" s="71">
        <v>89301</v>
      </c>
      <c r="Z510" s="71">
        <v>87920</v>
      </c>
      <c r="AA510" s="71">
        <v>23081</v>
      </c>
      <c r="AB510" s="71">
        <v>189396</v>
      </c>
      <c r="AC510" s="71">
        <v>553770.66666666663</v>
      </c>
      <c r="AD510" s="71">
        <v>40.265915684726728</v>
      </c>
      <c r="AE510" s="72"/>
      <c r="AF510" s="71">
        <v>175179120.10240358</v>
      </c>
      <c r="AG510" s="71">
        <v>6286135.3083716491</v>
      </c>
      <c r="AH510" s="71">
        <v>3416469.3345904001</v>
      </c>
      <c r="AI510" s="71">
        <v>343256420.55547827</v>
      </c>
      <c r="AJ510" s="71">
        <v>418336852.17498809</v>
      </c>
      <c r="AK510" s="71">
        <v>0</v>
      </c>
      <c r="AL510" s="71">
        <v>0</v>
      </c>
      <c r="AM510" s="71">
        <v>24456193.051530056</v>
      </c>
      <c r="AN510" s="71">
        <v>0</v>
      </c>
      <c r="AO510" s="71">
        <v>0</v>
      </c>
      <c r="AP510" s="71">
        <v>970931190.52736199</v>
      </c>
      <c r="AQ510" s="72"/>
      <c r="AR510" s="71">
        <v>4633</v>
      </c>
      <c r="AS510" s="71">
        <v>515</v>
      </c>
      <c r="AT510" s="71">
        <v>0</v>
      </c>
      <c r="AU510" s="71">
        <v>1</v>
      </c>
      <c r="AV510" s="71">
        <v>0</v>
      </c>
      <c r="AW510" s="71">
        <v>2</v>
      </c>
      <c r="AX510" s="71"/>
      <c r="AY510" s="72"/>
      <c r="AZ510" s="71">
        <v>19623.299999999883</v>
      </c>
      <c r="BA510" s="71">
        <v>31795.300000000007</v>
      </c>
      <c r="BB510" s="71">
        <v>0</v>
      </c>
      <c r="BC510" s="71">
        <v>19.899999999999999</v>
      </c>
      <c r="BD510" s="71">
        <v>0</v>
      </c>
      <c r="BE510" s="71">
        <v>8740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2290</v>
      </c>
      <c r="B511" s="70">
        <v>340</v>
      </c>
      <c r="C511" s="70">
        <v>20</v>
      </c>
      <c r="D511" s="70">
        <v>20</v>
      </c>
      <c r="E511" s="70">
        <v>2023</v>
      </c>
      <c r="F511" s="70" t="s">
        <v>1539</v>
      </c>
      <c r="G511" s="70" t="s">
        <v>2270</v>
      </c>
      <c r="H511" s="70" t="s">
        <v>2271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4932</v>
      </c>
      <c r="AS511" s="71">
        <v>519</v>
      </c>
      <c r="AT511" s="71">
        <v>0</v>
      </c>
      <c r="AU511" s="71">
        <v>1</v>
      </c>
      <c r="AV511" s="71">
        <v>0</v>
      </c>
      <c r="AW511" s="71">
        <v>2</v>
      </c>
      <c r="AX511" s="71"/>
      <c r="AY511" s="72"/>
      <c r="AZ511" s="71">
        <v>21454.999999999844</v>
      </c>
      <c r="BA511" s="71">
        <v>32969.30000000001</v>
      </c>
      <c r="BB511" s="71">
        <v>0</v>
      </c>
      <c r="BC511" s="71">
        <v>19.899999999999999</v>
      </c>
      <c r="BD511" s="71">
        <v>0</v>
      </c>
      <c r="BE511" s="71">
        <v>8740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2291</v>
      </c>
      <c r="B512" s="70">
        <v>340</v>
      </c>
      <c r="C512" s="70">
        <v>21</v>
      </c>
      <c r="D512" s="70">
        <v>20</v>
      </c>
      <c r="E512" s="70">
        <v>2024</v>
      </c>
      <c r="F512" s="70" t="s">
        <v>1554</v>
      </c>
      <c r="G512" s="70" t="s">
        <v>2270</v>
      </c>
      <c r="H512" s="70" t="s">
        <v>2271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2292</v>
      </c>
      <c r="B513" s="70">
        <v>307</v>
      </c>
      <c r="C513" s="70">
        <v>1</v>
      </c>
      <c r="D513" s="70">
        <v>19</v>
      </c>
      <c r="E513" s="70">
        <v>1990</v>
      </c>
      <c r="F513" s="70" t="s">
        <v>787</v>
      </c>
      <c r="G513" s="70" t="s">
        <v>2293</v>
      </c>
      <c r="H513" s="70" t="s">
        <v>2294</v>
      </c>
      <c r="I513" s="148"/>
      <c r="J513" s="71">
        <v>777.80423526030415</v>
      </c>
      <c r="K513" s="71">
        <v>24.510534583112811</v>
      </c>
      <c r="L513" s="71">
        <v>38.340360234836567</v>
      </c>
      <c r="M513" s="71">
        <v>239.0208404153706</v>
      </c>
      <c r="N513" s="71">
        <v>223.07230755886329</v>
      </c>
      <c r="O513" s="71">
        <v>186.8023719457116</v>
      </c>
      <c r="P513" s="71">
        <v>175.0661364024559</v>
      </c>
      <c r="Q513" s="71">
        <v>13.316389712814299</v>
      </c>
      <c r="R513" s="71">
        <v>7.2092726561871858</v>
      </c>
      <c r="S513" s="71">
        <v>15.177705665716839</v>
      </c>
      <c r="T513" s="72"/>
      <c r="U513" s="71">
        <v>92591452</v>
      </c>
      <c r="V513" s="71">
        <v>8746</v>
      </c>
      <c r="W513" s="71">
        <v>378</v>
      </c>
      <c r="X513" s="71">
        <v>83297</v>
      </c>
      <c r="Y513" s="71">
        <v>70991</v>
      </c>
      <c r="Z513" s="71">
        <v>76834</v>
      </c>
      <c r="AA513" s="71">
        <v>42508</v>
      </c>
      <c r="AB513" s="71">
        <v>216213</v>
      </c>
      <c r="AC513" s="71">
        <v>1248659</v>
      </c>
      <c r="AD513" s="71">
        <v>15.177705665716839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2295</v>
      </c>
      <c r="B514" s="70">
        <v>308</v>
      </c>
      <c r="C514" s="70">
        <v>2</v>
      </c>
      <c r="D514" s="70">
        <v>19</v>
      </c>
      <c r="E514" s="70">
        <v>2005</v>
      </c>
      <c r="F514" s="70" t="s">
        <v>789</v>
      </c>
      <c r="G514" s="70" t="s">
        <v>2293</v>
      </c>
      <c r="H514" s="70" t="s">
        <v>2294</v>
      </c>
      <c r="I514" s="148"/>
      <c r="J514" s="71">
        <v>447.10890585774041</v>
      </c>
      <c r="K514" s="71">
        <v>16.16596792430105</v>
      </c>
      <c r="L514" s="71">
        <v>54.075733879627393</v>
      </c>
      <c r="M514" s="71">
        <v>394.69066785292739</v>
      </c>
      <c r="N514" s="71">
        <v>294.89125680067451</v>
      </c>
      <c r="O514" s="71">
        <v>240.28604331823479</v>
      </c>
      <c r="P514" s="71">
        <v>173.62969360540561</v>
      </c>
      <c r="Q514" s="71">
        <v>12.415072923183599</v>
      </c>
      <c r="R514" s="71">
        <v>3.0979369269284489</v>
      </c>
      <c r="S514" s="71">
        <v>8.6752746885149499</v>
      </c>
      <c r="T514" s="72"/>
      <c r="U514" s="71">
        <v>59851327</v>
      </c>
      <c r="V514" s="71">
        <v>6920</v>
      </c>
      <c r="W514" s="71">
        <v>472</v>
      </c>
      <c r="X514" s="71">
        <v>73715</v>
      </c>
      <c r="Y514" s="71">
        <v>84116</v>
      </c>
      <c r="Z514" s="71">
        <v>114368</v>
      </c>
      <c r="AA514" s="71">
        <v>34528</v>
      </c>
      <c r="AB514" s="71">
        <v>210731</v>
      </c>
      <c r="AC514" s="71">
        <v>547806</v>
      </c>
      <c r="AD514" s="71">
        <v>8.6752746885149499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2296</v>
      </c>
      <c r="B515" s="70">
        <v>309</v>
      </c>
      <c r="C515" s="70">
        <v>3</v>
      </c>
      <c r="D515" s="70">
        <v>19</v>
      </c>
      <c r="E515" s="70">
        <v>2006</v>
      </c>
      <c r="F515" s="70" t="s">
        <v>790</v>
      </c>
      <c r="G515" s="70" t="s">
        <v>2293</v>
      </c>
      <c r="H515" s="70" t="s">
        <v>2294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2297</v>
      </c>
      <c r="B516" s="70">
        <v>310</v>
      </c>
      <c r="C516" s="70">
        <v>4</v>
      </c>
      <c r="D516" s="70">
        <v>19</v>
      </c>
      <c r="E516" s="70">
        <v>2007</v>
      </c>
      <c r="F516" s="70" t="s">
        <v>791</v>
      </c>
      <c r="G516" s="70" t="s">
        <v>2293</v>
      </c>
      <c r="H516" s="70" t="s">
        <v>2294</v>
      </c>
      <c r="I516" s="148"/>
      <c r="J516" s="71">
        <v>421.07280179058569</v>
      </c>
      <c r="K516" s="71">
        <v>17.19914409090299</v>
      </c>
      <c r="L516" s="71">
        <v>43.819584121937417</v>
      </c>
      <c r="M516" s="71">
        <v>376.37652181756113</v>
      </c>
      <c r="N516" s="71">
        <v>308.49740976722211</v>
      </c>
      <c r="O516" s="71">
        <v>231.78258116748961</v>
      </c>
      <c r="P516" s="71">
        <v>171.80823995249699</v>
      </c>
      <c r="Q516" s="71">
        <v>13.030975330978899</v>
      </c>
      <c r="R516" s="71">
        <v>2.2704630607205609</v>
      </c>
      <c r="S516" s="71">
        <v>10.592959986363219</v>
      </c>
      <c r="T516" s="72"/>
      <c r="U516" s="71">
        <v>66389300</v>
      </c>
      <c r="V516" s="71">
        <v>7261</v>
      </c>
      <c r="W516" s="71">
        <v>428</v>
      </c>
      <c r="X516" s="71">
        <v>84470</v>
      </c>
      <c r="Y516" s="71">
        <v>85680</v>
      </c>
      <c r="Z516" s="71">
        <v>114684</v>
      </c>
      <c r="AA516" s="71">
        <v>33645</v>
      </c>
      <c r="AB516" s="71">
        <v>209489</v>
      </c>
      <c r="AC516" s="71">
        <v>413004</v>
      </c>
      <c r="AD516" s="71">
        <v>10.592959986363219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2298</v>
      </c>
      <c r="B517" s="70">
        <v>311</v>
      </c>
      <c r="C517" s="70">
        <v>5</v>
      </c>
      <c r="D517" s="70">
        <v>19</v>
      </c>
      <c r="E517" s="70">
        <v>2008</v>
      </c>
      <c r="F517" s="70" t="s">
        <v>792</v>
      </c>
      <c r="G517" s="70" t="s">
        <v>2293</v>
      </c>
      <c r="H517" s="70" t="s">
        <v>2294</v>
      </c>
      <c r="I517" s="148"/>
      <c r="J517" s="71">
        <v>414.33963343714771</v>
      </c>
      <c r="K517" s="71">
        <v>12.79990011815098</v>
      </c>
      <c r="L517" s="71">
        <v>35.744555193374069</v>
      </c>
      <c r="M517" s="71">
        <v>412.73070667288891</v>
      </c>
      <c r="N517" s="71">
        <v>320.77214373037589</v>
      </c>
      <c r="O517" s="71">
        <v>223.03291595828929</v>
      </c>
      <c r="P517" s="71">
        <v>165.55792973981309</v>
      </c>
      <c r="Q517" s="71">
        <v>12.7748260031944</v>
      </c>
      <c r="R517" s="71">
        <v>1.833706882347981</v>
      </c>
      <c r="S517" s="71">
        <v>12.99699769660713</v>
      </c>
      <c r="T517" s="72"/>
      <c r="U517" s="71">
        <v>67704838</v>
      </c>
      <c r="V517" s="71">
        <v>7261</v>
      </c>
      <c r="W517" s="71">
        <v>428</v>
      </c>
      <c r="X517" s="71">
        <v>84470</v>
      </c>
      <c r="Y517" s="71">
        <v>86292</v>
      </c>
      <c r="Z517" s="71">
        <v>114228</v>
      </c>
      <c r="AA517" s="71">
        <v>32458</v>
      </c>
      <c r="AB517" s="71">
        <v>208749</v>
      </c>
      <c r="AC517" s="71">
        <v>346362</v>
      </c>
      <c r="AD517" s="71">
        <v>12.99699769660713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2299</v>
      </c>
      <c r="B518" s="70">
        <v>312</v>
      </c>
      <c r="C518" s="70">
        <v>6</v>
      </c>
      <c r="D518" s="70">
        <v>19</v>
      </c>
      <c r="E518" s="70">
        <v>2009</v>
      </c>
      <c r="F518" s="70" t="s">
        <v>176</v>
      </c>
      <c r="G518" s="70" t="s">
        <v>2293</v>
      </c>
      <c r="H518" s="70" t="s">
        <v>2294</v>
      </c>
      <c r="I518" s="148"/>
      <c r="J518" s="71">
        <v>380.9844219429682</v>
      </c>
      <c r="K518" s="71">
        <v>12.71512615229174</v>
      </c>
      <c r="L518" s="71">
        <v>31.273283335156091</v>
      </c>
      <c r="M518" s="71">
        <v>400.48644111121979</v>
      </c>
      <c r="N518" s="71">
        <v>287.98611606873942</v>
      </c>
      <c r="O518" s="71">
        <v>226.15524503345631</v>
      </c>
      <c r="P518" s="71">
        <v>157.26159711445121</v>
      </c>
      <c r="Q518" s="71">
        <v>12.116231474042801</v>
      </c>
      <c r="R518" s="71">
        <v>1.713581777987768</v>
      </c>
      <c r="S518" s="71">
        <v>15.28037391670764</v>
      </c>
      <c r="T518" s="72"/>
      <c r="U518" s="71">
        <v>53496972</v>
      </c>
      <c r="V518" s="71">
        <v>7663</v>
      </c>
      <c r="W518" s="71">
        <v>504</v>
      </c>
      <c r="X518" s="71">
        <v>87896</v>
      </c>
      <c r="Y518" s="71">
        <v>86853</v>
      </c>
      <c r="Z518" s="71">
        <v>114327</v>
      </c>
      <c r="AA518" s="71">
        <v>31652</v>
      </c>
      <c r="AB518" s="71">
        <v>207835</v>
      </c>
      <c r="AC518" s="71">
        <v>315768</v>
      </c>
      <c r="AD518" s="71">
        <v>15.28037391670764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157.85300000000001</v>
      </c>
      <c r="BK518" s="71">
        <v>0</v>
      </c>
      <c r="BL518" s="71">
        <v>39.029999999999994</v>
      </c>
      <c r="BM518" s="71">
        <v>0</v>
      </c>
      <c r="BN518" s="72"/>
      <c r="BO518" s="71">
        <v>0</v>
      </c>
      <c r="BP518" s="71">
        <v>0</v>
      </c>
      <c r="BQ518" s="71">
        <v>17</v>
      </c>
      <c r="BR518" s="71">
        <v>0</v>
      </c>
      <c r="BS518" s="71">
        <v>3</v>
      </c>
      <c r="BT518" s="71">
        <v>0</v>
      </c>
      <c r="BU518"/>
      <c r="BV518" s="70">
        <v>192.10300000000001</v>
      </c>
      <c r="BW518" s="70">
        <v>0</v>
      </c>
      <c r="BX518" s="70">
        <v>0</v>
      </c>
      <c r="BY518" s="70">
        <v>0</v>
      </c>
      <c r="BZ518" s="70">
        <v>0</v>
      </c>
      <c r="CA518" s="70">
        <v>0</v>
      </c>
      <c r="CB518" s="70">
        <v>0</v>
      </c>
      <c r="CC518" s="70">
        <v>4.78</v>
      </c>
      <c r="CD518" s="70">
        <v>0</v>
      </c>
    </row>
    <row r="519" spans="1:82">
      <c r="A519" s="70" t="s">
        <v>2300</v>
      </c>
      <c r="B519" s="70">
        <v>313</v>
      </c>
      <c r="C519" s="70">
        <v>7</v>
      </c>
      <c r="D519" s="70">
        <v>19</v>
      </c>
      <c r="E519" s="70">
        <v>2010</v>
      </c>
      <c r="F519" s="70" t="s">
        <v>177</v>
      </c>
      <c r="G519" s="70" t="s">
        <v>2293</v>
      </c>
      <c r="H519" s="70" t="s">
        <v>2294</v>
      </c>
      <c r="I519" s="148"/>
      <c r="J519" s="71">
        <v>345.58044334123042</v>
      </c>
      <c r="K519" s="71">
        <v>13.63068884443735</v>
      </c>
      <c r="L519" s="71">
        <v>29.2370407706312</v>
      </c>
      <c r="M519" s="71">
        <v>402.20062727349728</v>
      </c>
      <c r="N519" s="71">
        <v>316.19088176411373</v>
      </c>
      <c r="O519" s="71">
        <v>225.19387442590269</v>
      </c>
      <c r="P519" s="71">
        <v>158.5430025766718</v>
      </c>
      <c r="Q519" s="71">
        <v>12.571216425086799</v>
      </c>
      <c r="R519" s="71">
        <v>1.871560923208528</v>
      </c>
      <c r="S519" s="71">
        <v>14.30566897977177</v>
      </c>
      <c r="T519" s="72"/>
      <c r="U519" s="71">
        <v>52746957</v>
      </c>
      <c r="V519" s="71">
        <v>7663</v>
      </c>
      <c r="W519" s="71">
        <v>504</v>
      </c>
      <c r="X519" s="71">
        <v>87896</v>
      </c>
      <c r="Y519" s="71">
        <v>87239</v>
      </c>
      <c r="Z519" s="71">
        <v>114370</v>
      </c>
      <c r="AA519" s="71">
        <v>31113</v>
      </c>
      <c r="AB519" s="71">
        <v>206631</v>
      </c>
      <c r="AC519" s="71">
        <v>326828</v>
      </c>
      <c r="AD519" s="71">
        <v>14.30566897977177</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168.11</v>
      </c>
      <c r="BK519" s="71">
        <v>0</v>
      </c>
      <c r="BL519" s="71">
        <v>39.987000000000002</v>
      </c>
      <c r="BM519" s="71">
        <v>0</v>
      </c>
      <c r="BN519" s="72"/>
      <c r="BO519" s="71">
        <v>0</v>
      </c>
      <c r="BP519" s="71">
        <v>0</v>
      </c>
      <c r="BQ519" s="71">
        <v>18</v>
      </c>
      <c r="BR519" s="71">
        <v>0</v>
      </c>
      <c r="BS519" s="71">
        <v>4</v>
      </c>
      <c r="BT519" s="71">
        <v>0</v>
      </c>
      <c r="BU519"/>
      <c r="BV519" s="70">
        <v>203.31700000000001</v>
      </c>
      <c r="BW519" s="70">
        <v>0</v>
      </c>
      <c r="BX519" s="70">
        <v>0</v>
      </c>
      <c r="BY519" s="70">
        <v>0</v>
      </c>
      <c r="BZ519" s="70">
        <v>0</v>
      </c>
      <c r="CA519" s="70">
        <v>0</v>
      </c>
      <c r="CB519" s="70">
        <v>0</v>
      </c>
      <c r="CC519" s="70">
        <v>4.78</v>
      </c>
      <c r="CD519" s="70">
        <v>0</v>
      </c>
    </row>
    <row r="520" spans="1:82">
      <c r="A520" s="70" t="s">
        <v>2301</v>
      </c>
      <c r="B520" s="70">
        <v>314</v>
      </c>
      <c r="C520" s="70">
        <v>8</v>
      </c>
      <c r="D520" s="70">
        <v>19</v>
      </c>
      <c r="E520" s="70">
        <v>2011</v>
      </c>
      <c r="F520" s="70" t="s">
        <v>178</v>
      </c>
      <c r="G520" s="1064" t="s">
        <v>2293</v>
      </c>
      <c r="H520" s="70" t="s">
        <v>2294</v>
      </c>
      <c r="I520" s="148"/>
      <c r="J520" s="71">
        <v>429.73200451107238</v>
      </c>
      <c r="K520" s="71">
        <v>19.180081035181079</v>
      </c>
      <c r="L520" s="71">
        <v>29.320804100002</v>
      </c>
      <c r="M520" s="71">
        <v>456.66317152389541</v>
      </c>
      <c r="N520" s="71">
        <v>353.37792094918967</v>
      </c>
      <c r="O520" s="71">
        <v>222.28644025854004</v>
      </c>
      <c r="P520" s="71">
        <v>151.46239445061713</v>
      </c>
      <c r="Q520" s="71">
        <v>14.3652404572062</v>
      </c>
      <c r="R520" s="71">
        <v>1.820061096111554</v>
      </c>
      <c r="S520" s="71">
        <v>15.228891551169649</v>
      </c>
      <c r="T520" s="72"/>
      <c r="U520" s="71">
        <v>60527608</v>
      </c>
      <c r="V520" s="71">
        <v>7663</v>
      </c>
      <c r="W520" s="71">
        <v>504</v>
      </c>
      <c r="X520" s="71">
        <v>87896</v>
      </c>
      <c r="Y520" s="71">
        <v>87473</v>
      </c>
      <c r="Z520" s="71">
        <v>115346</v>
      </c>
      <c r="AA520" s="71">
        <v>30608</v>
      </c>
      <c r="AB520" s="71">
        <v>204700</v>
      </c>
      <c r="AC520" s="71">
        <v>317309</v>
      </c>
      <c r="AD520" s="71">
        <v>15.228891551169649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155.78100000000001</v>
      </c>
      <c r="BK520" s="71">
        <v>0</v>
      </c>
      <c r="BL520" s="71">
        <v>34.297000000000004</v>
      </c>
      <c r="BM520" s="71">
        <v>0</v>
      </c>
      <c r="BN520" s="72"/>
      <c r="BO520" s="71">
        <v>0</v>
      </c>
      <c r="BP520" s="71">
        <v>0</v>
      </c>
      <c r="BQ520" s="71">
        <v>19</v>
      </c>
      <c r="BR520" s="71">
        <v>0</v>
      </c>
      <c r="BS520" s="71">
        <v>4</v>
      </c>
      <c r="BT520" s="71">
        <v>0</v>
      </c>
      <c r="BU520"/>
      <c r="BV520" s="70">
        <v>190.078</v>
      </c>
      <c r="BW520" s="70">
        <v>0</v>
      </c>
      <c r="BX520" s="70">
        <v>0</v>
      </c>
      <c r="BY520" s="70">
        <v>0</v>
      </c>
      <c r="BZ520" s="70">
        <v>0</v>
      </c>
      <c r="CA520" s="70">
        <v>0</v>
      </c>
      <c r="CB520" s="70">
        <v>0</v>
      </c>
      <c r="CC520" s="70">
        <v>0</v>
      </c>
      <c r="CD520" s="70">
        <v>0</v>
      </c>
    </row>
    <row r="521" spans="1:82">
      <c r="A521" s="70" t="s">
        <v>2302</v>
      </c>
      <c r="B521" s="70">
        <v>315</v>
      </c>
      <c r="C521" s="70">
        <v>9</v>
      </c>
      <c r="D521" s="70">
        <v>19</v>
      </c>
      <c r="E521" s="70">
        <v>2012</v>
      </c>
      <c r="F521" s="70" t="s">
        <v>179</v>
      </c>
      <c r="G521" s="1064" t="s">
        <v>2293</v>
      </c>
      <c r="H521" s="70" t="s">
        <v>2294</v>
      </c>
      <c r="I521" s="148"/>
      <c r="J521" s="71">
        <v>393.43796494127429</v>
      </c>
      <c r="K521" s="71">
        <v>17.683510479371499</v>
      </c>
      <c r="L521" s="71">
        <v>29.251382353859679</v>
      </c>
      <c r="M521" s="71">
        <v>469.45367071922749</v>
      </c>
      <c r="N521" s="71">
        <v>359.59583415692339</v>
      </c>
      <c r="O521" s="71">
        <v>221.13759045317175</v>
      </c>
      <c r="P521" s="71">
        <v>150.2687996342284</v>
      </c>
      <c r="Q521" s="71">
        <v>15.6980482302905</v>
      </c>
      <c r="R521" s="71">
        <v>1.445948125299594</v>
      </c>
      <c r="S521" s="71">
        <v>14.817777806075521</v>
      </c>
      <c r="T521" s="72"/>
      <c r="U521" s="71">
        <v>56715237</v>
      </c>
      <c r="V521" s="71">
        <v>7663</v>
      </c>
      <c r="W521" s="71">
        <v>504</v>
      </c>
      <c r="X521" s="71">
        <v>87896</v>
      </c>
      <c r="Y521" s="71">
        <v>89377</v>
      </c>
      <c r="Z521" s="71">
        <v>115660</v>
      </c>
      <c r="AA521" s="71">
        <v>30195</v>
      </c>
      <c r="AB521" s="71">
        <v>205887</v>
      </c>
      <c r="AC521" s="71">
        <v>245557</v>
      </c>
      <c r="AD521" s="71">
        <v>14.817777806075521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173.739</v>
      </c>
      <c r="BK521" s="71">
        <v>0</v>
      </c>
      <c r="BL521" s="71">
        <v>42.390999999999998</v>
      </c>
      <c r="BM521" s="71">
        <v>0</v>
      </c>
      <c r="BN521" s="72"/>
      <c r="BO521" s="71">
        <v>0</v>
      </c>
      <c r="BP521" s="71">
        <v>0</v>
      </c>
      <c r="BQ521" s="71">
        <v>19</v>
      </c>
      <c r="BR521" s="71">
        <v>0</v>
      </c>
      <c r="BS521" s="71">
        <v>4</v>
      </c>
      <c r="BT521" s="71">
        <v>0</v>
      </c>
      <c r="BU521"/>
      <c r="BV521" s="70">
        <v>216.13</v>
      </c>
      <c r="BW521" s="70">
        <v>0</v>
      </c>
      <c r="BX521" s="70">
        <v>0</v>
      </c>
      <c r="BY521" s="70">
        <v>0</v>
      </c>
      <c r="BZ521" s="70">
        <v>0</v>
      </c>
      <c r="CA521" s="70">
        <v>0</v>
      </c>
      <c r="CB521" s="70">
        <v>0</v>
      </c>
      <c r="CC521" s="70">
        <v>0</v>
      </c>
      <c r="CD521" s="70">
        <v>0</v>
      </c>
    </row>
    <row r="522" spans="1:82">
      <c r="A522" s="70" t="s">
        <v>2303</v>
      </c>
      <c r="B522" s="70">
        <v>316</v>
      </c>
      <c r="C522" s="70">
        <v>10</v>
      </c>
      <c r="D522" s="70">
        <v>19</v>
      </c>
      <c r="E522" s="70">
        <v>2013</v>
      </c>
      <c r="F522" s="70" t="s">
        <v>180</v>
      </c>
      <c r="G522" s="70" t="s">
        <v>2293</v>
      </c>
      <c r="H522" s="70" t="s">
        <v>2294</v>
      </c>
      <c r="I522" s="148"/>
      <c r="J522" s="71">
        <v>404.74896084692028</v>
      </c>
      <c r="K522" s="71">
        <v>15.28087143557071</v>
      </c>
      <c r="L522" s="71">
        <v>28.81810961862579</v>
      </c>
      <c r="M522" s="71">
        <v>451.09851908492152</v>
      </c>
      <c r="N522" s="71">
        <v>346.34440261581409</v>
      </c>
      <c r="O522" s="71">
        <v>213.31877108586593</v>
      </c>
      <c r="P522" s="71">
        <v>148.54713688568955</v>
      </c>
      <c r="Q522" s="71">
        <v>15.8347788251323</v>
      </c>
      <c r="R522" s="71">
        <v>1.6354710758456139</v>
      </c>
      <c r="S522" s="71">
        <v>15.48784500110237</v>
      </c>
      <c r="T522" s="72"/>
      <c r="U522" s="71">
        <v>59761467</v>
      </c>
      <c r="V522" s="71">
        <v>7663</v>
      </c>
      <c r="W522" s="71">
        <v>504</v>
      </c>
      <c r="X522" s="71">
        <v>87896</v>
      </c>
      <c r="Y522" s="71">
        <v>89454</v>
      </c>
      <c r="Z522" s="71">
        <v>116552</v>
      </c>
      <c r="AA522" s="71">
        <v>29737</v>
      </c>
      <c r="AB522" s="71">
        <v>204703</v>
      </c>
      <c r="AC522" s="71">
        <v>271115</v>
      </c>
      <c r="AD522" s="71">
        <v>15.48784500110237</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201.506</v>
      </c>
      <c r="BK522" s="71">
        <v>0</v>
      </c>
      <c r="BL522" s="71">
        <v>42.644999999999996</v>
      </c>
      <c r="BM522" s="71">
        <v>0</v>
      </c>
      <c r="BN522" s="72"/>
      <c r="BO522" s="71">
        <v>0</v>
      </c>
      <c r="BP522" s="71">
        <v>0</v>
      </c>
      <c r="BQ522" s="71">
        <v>19</v>
      </c>
      <c r="BR522" s="71">
        <v>0</v>
      </c>
      <c r="BS522" s="71">
        <v>4</v>
      </c>
      <c r="BT522" s="71">
        <v>0</v>
      </c>
      <c r="BU522"/>
      <c r="BV522" s="70">
        <v>239.65100000000001</v>
      </c>
      <c r="BW522" s="70">
        <v>0</v>
      </c>
      <c r="BX522" s="70">
        <v>0</v>
      </c>
      <c r="BY522" s="70">
        <v>0</v>
      </c>
      <c r="BZ522" s="70">
        <v>0</v>
      </c>
      <c r="CA522" s="70">
        <v>0</v>
      </c>
      <c r="CB522" s="70">
        <v>0</v>
      </c>
      <c r="CC522" s="70">
        <v>4.5</v>
      </c>
      <c r="CD522" s="70">
        <v>0</v>
      </c>
    </row>
    <row r="523" spans="1:82">
      <c r="A523" s="70" t="s">
        <v>2304</v>
      </c>
      <c r="B523" s="70">
        <v>317</v>
      </c>
      <c r="C523" s="70">
        <v>11</v>
      </c>
      <c r="D523" s="70">
        <v>19</v>
      </c>
      <c r="E523" s="70">
        <v>2014</v>
      </c>
      <c r="F523" s="70" t="s">
        <v>181</v>
      </c>
      <c r="G523" s="70" t="s">
        <v>2293</v>
      </c>
      <c r="H523" s="70" t="s">
        <v>2294</v>
      </c>
      <c r="I523" s="148"/>
      <c r="J523" s="71">
        <v>383.20756778474168</v>
      </c>
      <c r="K523" s="71">
        <v>13.631887662093961</v>
      </c>
      <c r="L523" s="71">
        <v>24.353625654173019</v>
      </c>
      <c r="M523" s="71">
        <v>392.45500904307761</v>
      </c>
      <c r="N523" s="71">
        <v>320.18344660669197</v>
      </c>
      <c r="O523" s="71">
        <v>203.3610823158273</v>
      </c>
      <c r="P523" s="71">
        <v>146.86383230609985</v>
      </c>
      <c r="Q523" s="71">
        <v>15.0373385001985</v>
      </c>
      <c r="R523" s="71">
        <v>1.4683535337550551</v>
      </c>
      <c r="S523" s="71">
        <v>14.78218181077659</v>
      </c>
      <c r="T523" s="72"/>
      <c r="U523" s="71">
        <v>59676480</v>
      </c>
      <c r="V523" s="71">
        <v>5895</v>
      </c>
      <c r="W523" s="71">
        <v>468</v>
      </c>
      <c r="X523" s="71">
        <v>81436</v>
      </c>
      <c r="Y523" s="71">
        <v>89739</v>
      </c>
      <c r="Z523" s="71">
        <v>117025</v>
      </c>
      <c r="AA523" s="71">
        <v>29248</v>
      </c>
      <c r="AB523" s="71">
        <v>202612</v>
      </c>
      <c r="AC523" s="71">
        <v>244177</v>
      </c>
      <c r="AD523" s="71">
        <v>14.78218181077659</v>
      </c>
      <c r="AE523" s="72"/>
      <c r="AF523" s="71"/>
      <c r="AG523" s="71"/>
      <c r="AH523" s="71"/>
      <c r="AI523" s="71"/>
      <c r="AJ523" s="71"/>
      <c r="AK523" s="71"/>
      <c r="AL523" s="71"/>
      <c r="AM523" s="71"/>
      <c r="AN523" s="71"/>
      <c r="AO523" s="71"/>
      <c r="AP523" s="71"/>
      <c r="AQ523" s="72"/>
      <c r="AR523" s="71">
        <v>3431</v>
      </c>
      <c r="AS523" s="71">
        <v>363</v>
      </c>
      <c r="AT523" s="71">
        <v>0</v>
      </c>
      <c r="AU523" s="71">
        <v>0</v>
      </c>
      <c r="AV523" s="71">
        <v>0</v>
      </c>
      <c r="AW523" s="71">
        <v>0</v>
      </c>
      <c r="AX523" s="71"/>
      <c r="AY523" s="72"/>
      <c r="AZ523" s="71">
        <v>14055.8</v>
      </c>
      <c r="BA523" s="71">
        <v>9973.7999999999993</v>
      </c>
      <c r="BB523" s="71">
        <v>0</v>
      </c>
      <c r="BC523" s="71">
        <v>0</v>
      </c>
      <c r="BD523" s="71">
        <v>0</v>
      </c>
      <c r="BE523" s="71">
        <v>0</v>
      </c>
      <c r="BF523" s="71"/>
      <c r="BG523" s="72"/>
      <c r="BH523" s="71">
        <v>0</v>
      </c>
      <c r="BI523" s="71">
        <v>0</v>
      </c>
      <c r="BJ523" s="71">
        <v>223.61600000000001</v>
      </c>
      <c r="BK523" s="71">
        <v>0</v>
      </c>
      <c r="BL523" s="71">
        <v>42.302</v>
      </c>
      <c r="BM523" s="71">
        <v>0</v>
      </c>
      <c r="BN523" s="72"/>
      <c r="BO523" s="71">
        <v>0</v>
      </c>
      <c r="BP523" s="71">
        <v>0</v>
      </c>
      <c r="BQ523" s="71">
        <v>20</v>
      </c>
      <c r="BR523" s="71">
        <v>0</v>
      </c>
      <c r="BS523" s="71">
        <v>4</v>
      </c>
      <c r="BT523" s="71">
        <v>0</v>
      </c>
      <c r="BU523"/>
      <c r="BV523" s="70">
        <v>259.322</v>
      </c>
      <c r="BW523" s="70">
        <v>0</v>
      </c>
      <c r="BX523" s="70">
        <v>0</v>
      </c>
      <c r="BY523" s="70">
        <v>0</v>
      </c>
      <c r="BZ523" s="70">
        <v>0</v>
      </c>
      <c r="CA523" s="70">
        <v>0</v>
      </c>
      <c r="CB523" s="70">
        <v>0</v>
      </c>
      <c r="CC523" s="70">
        <v>6.5960000000000001</v>
      </c>
      <c r="CD523" s="70">
        <v>0</v>
      </c>
    </row>
    <row r="524" spans="1:82">
      <c r="A524" s="70" t="s">
        <v>2305</v>
      </c>
      <c r="B524" s="70">
        <v>318</v>
      </c>
      <c r="C524" s="70">
        <v>12</v>
      </c>
      <c r="D524" s="70">
        <v>19</v>
      </c>
      <c r="E524" s="70">
        <v>2015</v>
      </c>
      <c r="F524" s="70" t="s">
        <v>182</v>
      </c>
      <c r="G524" s="70" t="s">
        <v>2293</v>
      </c>
      <c r="H524" s="70" t="s">
        <v>2294</v>
      </c>
      <c r="I524" s="148"/>
      <c r="J524" s="71">
        <v>366.07377614948382</v>
      </c>
      <c r="K524" s="71">
        <v>12.621008319708929</v>
      </c>
      <c r="L524" s="71">
        <v>26.165387754139228</v>
      </c>
      <c r="M524" s="71">
        <v>354.35606328636248</v>
      </c>
      <c r="N524" s="71">
        <v>304.95499750689061</v>
      </c>
      <c r="O524" s="71">
        <v>201.66529617498796</v>
      </c>
      <c r="P524" s="71">
        <v>145.28131319951046</v>
      </c>
      <c r="Q524" s="71">
        <v>14.581961298424201</v>
      </c>
      <c r="R524" s="71">
        <v>1.4427817587607557</v>
      </c>
      <c r="S524" s="71">
        <v>14.71614819835508</v>
      </c>
      <c r="T524" s="72"/>
      <c r="U524" s="71">
        <v>64015902</v>
      </c>
      <c r="V524" s="71">
        <v>5895</v>
      </c>
      <c r="W524" s="71">
        <v>468</v>
      </c>
      <c r="X524" s="71">
        <v>81436</v>
      </c>
      <c r="Y524" s="71">
        <v>90131</v>
      </c>
      <c r="Z524" s="71">
        <v>117166</v>
      </c>
      <c r="AA524" s="71">
        <v>28910</v>
      </c>
      <c r="AB524" s="71">
        <v>200704</v>
      </c>
      <c r="AC524" s="71">
        <v>246620</v>
      </c>
      <c r="AD524" s="71">
        <v>14.71614819835508</v>
      </c>
      <c r="AE524" s="72"/>
      <c r="AF524" s="71">
        <v>425071537.98568219</v>
      </c>
      <c r="AG524" s="71">
        <v>10005650.28652649</v>
      </c>
      <c r="AH524" s="71">
        <v>3598228.296079604</v>
      </c>
      <c r="AI524" s="71">
        <v>508895631.87053227</v>
      </c>
      <c r="AJ524" s="71">
        <v>494261317.54828751</v>
      </c>
      <c r="AK524" s="71">
        <v>0</v>
      </c>
      <c r="AL524" s="71">
        <v>0</v>
      </c>
      <c r="AM524" s="71">
        <v>27505641.278385282</v>
      </c>
      <c r="AN524" s="71">
        <v>0</v>
      </c>
      <c r="AO524" s="71">
        <v>0</v>
      </c>
      <c r="AP524" s="71">
        <v>1469338007.2654934</v>
      </c>
      <c r="AQ524" s="72"/>
      <c r="AR524" s="71">
        <v>3855</v>
      </c>
      <c r="AS524" s="71">
        <v>504</v>
      </c>
      <c r="AT524" s="71">
        <v>0</v>
      </c>
      <c r="AU524" s="71">
        <v>0</v>
      </c>
      <c r="AV524" s="71">
        <v>0</v>
      </c>
      <c r="AW524" s="71">
        <v>0</v>
      </c>
      <c r="AX524" s="71"/>
      <c r="AY524" s="72"/>
      <c r="AZ524" s="71">
        <v>16157.4</v>
      </c>
      <c r="BA524" s="71">
        <v>13468.8</v>
      </c>
      <c r="BB524" s="71">
        <v>0</v>
      </c>
      <c r="BC524" s="71">
        <v>0</v>
      </c>
      <c r="BD524" s="71">
        <v>0</v>
      </c>
      <c r="BE524" s="71">
        <v>0</v>
      </c>
      <c r="BF524" s="71"/>
      <c r="BG524" s="72"/>
      <c r="BH524" s="71">
        <v>0</v>
      </c>
      <c r="BI524" s="71">
        <v>0</v>
      </c>
      <c r="BJ524" s="71">
        <v>249.70599999999999</v>
      </c>
      <c r="BK524" s="71">
        <v>0</v>
      </c>
      <c r="BL524" s="71">
        <v>39.230999999999995</v>
      </c>
      <c r="BM524" s="71">
        <v>0</v>
      </c>
      <c r="BN524" s="72"/>
      <c r="BO524" s="71">
        <v>0</v>
      </c>
      <c r="BP524" s="71">
        <v>0</v>
      </c>
      <c r="BQ524" s="71">
        <v>19</v>
      </c>
      <c r="BR524" s="71">
        <v>0</v>
      </c>
      <c r="BS524" s="71">
        <v>4</v>
      </c>
      <c r="BT524" s="71">
        <v>0</v>
      </c>
      <c r="BU524"/>
      <c r="BV524" s="70">
        <v>224.50399999999999</v>
      </c>
      <c r="BW524" s="70">
        <v>0</v>
      </c>
      <c r="BX524" s="70">
        <v>0</v>
      </c>
      <c r="BY524" s="70">
        <v>0</v>
      </c>
      <c r="BZ524" s="70">
        <v>0</v>
      </c>
      <c r="CA524" s="70">
        <v>0</v>
      </c>
      <c r="CB524" s="70">
        <v>0</v>
      </c>
      <c r="CC524" s="70">
        <v>64.433000000000007</v>
      </c>
      <c r="CD524" s="70">
        <v>0</v>
      </c>
    </row>
    <row r="525" spans="1:82">
      <c r="A525" s="70" t="s">
        <v>2306</v>
      </c>
      <c r="B525" s="70">
        <v>319</v>
      </c>
      <c r="C525" s="70">
        <v>13</v>
      </c>
      <c r="D525" s="70">
        <v>19</v>
      </c>
      <c r="E525" s="70">
        <v>2016</v>
      </c>
      <c r="F525" s="70" t="s">
        <v>155</v>
      </c>
      <c r="G525" s="70" t="s">
        <v>2293</v>
      </c>
      <c r="H525" s="70" t="s">
        <v>2294</v>
      </c>
      <c r="I525" s="148"/>
      <c r="J525" s="71">
        <v>306.37556923587931</v>
      </c>
      <c r="K525" s="71">
        <v>12.395334190463014</v>
      </c>
      <c r="L525" s="71">
        <v>27.45143369647171</v>
      </c>
      <c r="M525" s="71">
        <v>338.72892060671171</v>
      </c>
      <c r="N525" s="71">
        <v>304.2718201232916</v>
      </c>
      <c r="O525" s="71">
        <v>199.39320779011805</v>
      </c>
      <c r="P525" s="71">
        <v>140.40248772855259</v>
      </c>
      <c r="Q525" s="71">
        <v>14.056197334577018</v>
      </c>
      <c r="R525" s="71">
        <v>1.2114901417165054</v>
      </c>
      <c r="S525" s="71">
        <v>14.86668090844651</v>
      </c>
      <c r="T525" s="72"/>
      <c r="U525" s="71">
        <v>54512502</v>
      </c>
      <c r="V525" s="71">
        <v>5895</v>
      </c>
      <c r="W525" s="71">
        <v>468</v>
      </c>
      <c r="X525" s="71">
        <v>81436</v>
      </c>
      <c r="Y525" s="71">
        <v>90447</v>
      </c>
      <c r="Z525" s="71">
        <v>117270</v>
      </c>
      <c r="AA525" s="71">
        <v>28897</v>
      </c>
      <c r="AB525" s="71">
        <v>199006</v>
      </c>
      <c r="AC525" s="71">
        <v>206910.59092614151</v>
      </c>
      <c r="AD525" s="71">
        <v>14.86668090844651</v>
      </c>
      <c r="AE525" s="72"/>
      <c r="AF525" s="71">
        <v>359126946.75817251</v>
      </c>
      <c r="AG525" s="71">
        <v>9387738.1737382207</v>
      </c>
      <c r="AH525" s="71">
        <v>2745759.5845605</v>
      </c>
      <c r="AI525" s="71">
        <v>524789954.17943197</v>
      </c>
      <c r="AJ525" s="71">
        <v>476379012.64472407</v>
      </c>
      <c r="AK525" s="71">
        <v>0</v>
      </c>
      <c r="AL525" s="71">
        <v>0</v>
      </c>
      <c r="AM525" s="71">
        <v>27294125.8976692</v>
      </c>
      <c r="AN525" s="71">
        <v>0</v>
      </c>
      <c r="AO525" s="71">
        <v>0</v>
      </c>
      <c r="AP525" s="71">
        <v>1399723537.2382965</v>
      </c>
      <c r="AQ525" s="72"/>
      <c r="AR525" s="71">
        <v>4174</v>
      </c>
      <c r="AS525" s="71">
        <v>590</v>
      </c>
      <c r="AT525" s="71">
        <v>0</v>
      </c>
      <c r="AU525" s="71">
        <v>0</v>
      </c>
      <c r="AV525" s="71">
        <v>0</v>
      </c>
      <c r="AW525" s="71">
        <v>0</v>
      </c>
      <c r="AX525" s="71"/>
      <c r="AY525" s="72"/>
      <c r="AZ525" s="71">
        <v>17721.8</v>
      </c>
      <c r="BA525" s="71">
        <v>18436.900000000001</v>
      </c>
      <c r="BB525" s="71">
        <v>0</v>
      </c>
      <c r="BC525" s="71">
        <v>0</v>
      </c>
      <c r="BD525" s="71">
        <v>0</v>
      </c>
      <c r="BE525" s="71">
        <v>0</v>
      </c>
      <c r="BF525" s="71"/>
      <c r="BG525" s="72"/>
      <c r="BH525" s="71">
        <v>0</v>
      </c>
      <c r="BI525" s="71">
        <v>0</v>
      </c>
      <c r="BJ525" s="71">
        <v>259.77699999999999</v>
      </c>
      <c r="BK525" s="71">
        <v>0</v>
      </c>
      <c r="BL525" s="71">
        <v>36.801000000000002</v>
      </c>
      <c r="BM525" s="71">
        <v>0</v>
      </c>
      <c r="BN525" s="72"/>
      <c r="BO525" s="71">
        <v>0</v>
      </c>
      <c r="BP525" s="71">
        <v>0</v>
      </c>
      <c r="BQ525" s="71">
        <v>21</v>
      </c>
      <c r="BR525" s="71">
        <v>0</v>
      </c>
      <c r="BS525" s="71">
        <v>4</v>
      </c>
      <c r="BT525" s="71">
        <v>0</v>
      </c>
      <c r="BU525"/>
      <c r="BV525" s="70">
        <v>245.14099999999999</v>
      </c>
      <c r="BW525" s="70">
        <v>0</v>
      </c>
      <c r="BX525" s="70">
        <v>0</v>
      </c>
      <c r="BY525" s="70">
        <v>0</v>
      </c>
      <c r="BZ525" s="70">
        <v>0</v>
      </c>
      <c r="CA525" s="70">
        <v>0</v>
      </c>
      <c r="CB525" s="70">
        <v>0</v>
      </c>
      <c r="CC525" s="70">
        <v>51.436999999999998</v>
      </c>
      <c r="CD525" s="70">
        <v>0</v>
      </c>
    </row>
    <row r="526" spans="1:82">
      <c r="A526" s="70" t="s">
        <v>2307</v>
      </c>
      <c r="B526" s="70">
        <v>320</v>
      </c>
      <c r="C526" s="70">
        <v>14</v>
      </c>
      <c r="D526" s="70">
        <v>19</v>
      </c>
      <c r="E526" s="70">
        <v>2017</v>
      </c>
      <c r="F526" s="70" t="s">
        <v>156</v>
      </c>
      <c r="G526" s="70" t="s">
        <v>2293</v>
      </c>
      <c r="H526" s="70" t="s">
        <v>2294</v>
      </c>
      <c r="I526" s="148"/>
      <c r="J526" s="71">
        <v>329.81170898066955</v>
      </c>
      <c r="K526" s="71">
        <v>12.406920376474034</v>
      </c>
      <c r="L526" s="71">
        <v>24.839963920143315</v>
      </c>
      <c r="M526" s="71">
        <v>325.11458272008247</v>
      </c>
      <c r="N526" s="71">
        <v>293.07291262541798</v>
      </c>
      <c r="O526" s="71">
        <v>196.11617008403067</v>
      </c>
      <c r="P526" s="71">
        <v>138.41714489261861</v>
      </c>
      <c r="Q526" s="71">
        <v>13.479478054006499</v>
      </c>
      <c r="R526" s="71">
        <v>1.1495473784551073</v>
      </c>
      <c r="S526" s="71">
        <v>13.915040139591182</v>
      </c>
      <c r="T526" s="72"/>
      <c r="U526" s="71">
        <v>59956406.999999993</v>
      </c>
      <c r="V526" s="71">
        <v>5895</v>
      </c>
      <c r="W526" s="71">
        <v>468</v>
      </c>
      <c r="X526" s="71">
        <v>81436</v>
      </c>
      <c r="Y526" s="71">
        <v>90929</v>
      </c>
      <c r="Z526" s="71">
        <v>117256</v>
      </c>
      <c r="AA526" s="71">
        <v>28670</v>
      </c>
      <c r="AB526" s="71">
        <v>197349</v>
      </c>
      <c r="AC526" s="71">
        <v>200226.99999999991</v>
      </c>
      <c r="AD526" s="71">
        <v>13.915040139591181</v>
      </c>
      <c r="AE526" s="72"/>
      <c r="AF526" s="71">
        <v>404891995.18625689</v>
      </c>
      <c r="AG526" s="71">
        <v>9490210.1933241431</v>
      </c>
      <c r="AH526" s="71">
        <v>3416828.1648969259</v>
      </c>
      <c r="AI526" s="71">
        <v>523540295.03038251</v>
      </c>
      <c r="AJ526" s="71">
        <v>459367875.10493702</v>
      </c>
      <c r="AK526" s="71">
        <v>0</v>
      </c>
      <c r="AL526" s="71">
        <v>0</v>
      </c>
      <c r="AM526" s="71">
        <v>27109216.830438759</v>
      </c>
      <c r="AN526" s="71">
        <v>0</v>
      </c>
      <c r="AO526" s="71">
        <v>0</v>
      </c>
      <c r="AP526" s="71">
        <v>1427816420.5102363</v>
      </c>
      <c r="AQ526" s="72"/>
      <c r="AR526" s="71">
        <v>4419</v>
      </c>
      <c r="AS526" s="71">
        <v>653</v>
      </c>
      <c r="AT526" s="71">
        <v>0</v>
      </c>
      <c r="AU526" s="71">
        <v>0</v>
      </c>
      <c r="AV526" s="71">
        <v>0</v>
      </c>
      <c r="AW526" s="71">
        <v>0</v>
      </c>
      <c r="AX526" s="71"/>
      <c r="AY526" s="72"/>
      <c r="AZ526" s="71">
        <v>18897</v>
      </c>
      <c r="BA526" s="71">
        <v>20826</v>
      </c>
      <c r="BB526" s="71">
        <v>0</v>
      </c>
      <c r="BC526" s="71">
        <v>0</v>
      </c>
      <c r="BD526" s="71">
        <v>0</v>
      </c>
      <c r="BE526" s="71">
        <v>0</v>
      </c>
      <c r="BF526" s="71"/>
      <c r="BG526" s="72"/>
      <c r="BH526" s="71">
        <v>0</v>
      </c>
      <c r="BI526" s="71">
        <v>0</v>
      </c>
      <c r="BJ526" s="71">
        <v>212.357</v>
      </c>
      <c r="BK526" s="71">
        <v>0</v>
      </c>
      <c r="BL526" s="71">
        <v>34.686</v>
      </c>
      <c r="BM526" s="71">
        <v>0</v>
      </c>
      <c r="BN526" s="72"/>
      <c r="BO526" s="71">
        <v>0</v>
      </c>
      <c r="BP526" s="71">
        <v>0</v>
      </c>
      <c r="BQ526" s="71">
        <v>21</v>
      </c>
      <c r="BR526" s="71">
        <v>0</v>
      </c>
      <c r="BS526" s="71">
        <v>4</v>
      </c>
      <c r="BT526" s="71">
        <v>0</v>
      </c>
      <c r="BU526"/>
      <c r="BV526" s="70">
        <v>247.04300000000001</v>
      </c>
      <c r="BW526" s="70">
        <v>0</v>
      </c>
      <c r="BX526" s="70">
        <v>0</v>
      </c>
      <c r="BY526" s="70">
        <v>0</v>
      </c>
      <c r="BZ526" s="70">
        <v>0</v>
      </c>
      <c r="CA526" s="70">
        <v>0</v>
      </c>
      <c r="CB526" s="70">
        <v>0</v>
      </c>
      <c r="CC526" s="70">
        <v>0</v>
      </c>
      <c r="CD526" s="70">
        <v>0</v>
      </c>
    </row>
    <row r="527" spans="1:82">
      <c r="A527" s="70" t="s">
        <v>2308</v>
      </c>
      <c r="B527" s="70">
        <v>321</v>
      </c>
      <c r="C527" s="70">
        <v>15</v>
      </c>
      <c r="D527" s="70">
        <v>19</v>
      </c>
      <c r="E527" s="70">
        <v>2018</v>
      </c>
      <c r="F527" s="70" t="s">
        <v>183</v>
      </c>
      <c r="G527" s="70" t="s">
        <v>2293</v>
      </c>
      <c r="H527" s="70" t="s">
        <v>2294</v>
      </c>
      <c r="I527" s="148"/>
      <c r="J527" s="71">
        <v>338.07371952699583</v>
      </c>
      <c r="K527" s="71">
        <v>11.653849900809231</v>
      </c>
      <c r="L527" s="71">
        <v>22.151680854042297</v>
      </c>
      <c r="M527" s="71">
        <v>317.29360649198185</v>
      </c>
      <c r="N527" s="71">
        <v>276.19741172949523</v>
      </c>
      <c r="O527" s="71">
        <v>192.3724948151752</v>
      </c>
      <c r="P527" s="71">
        <v>136.42748247653793</v>
      </c>
      <c r="Q527" s="71">
        <v>12.4217560108517</v>
      </c>
      <c r="R527" s="71">
        <v>1.1483295856872946</v>
      </c>
      <c r="S527" s="71">
        <v>14.041055515520506</v>
      </c>
      <c r="T527" s="72"/>
      <c r="U527" s="71">
        <v>64064064</v>
      </c>
      <c r="V527" s="71">
        <v>5895</v>
      </c>
      <c r="W527" s="71">
        <v>468</v>
      </c>
      <c r="X527" s="71">
        <v>81436</v>
      </c>
      <c r="Y527" s="71">
        <v>91616</v>
      </c>
      <c r="Z527" s="71">
        <v>117220</v>
      </c>
      <c r="AA527" s="71">
        <v>28542</v>
      </c>
      <c r="AB527" s="71">
        <v>195986</v>
      </c>
      <c r="AC527" s="71">
        <v>199231</v>
      </c>
      <c r="AD527" s="71">
        <v>14.04105551552051</v>
      </c>
      <c r="AE527" s="72"/>
      <c r="AF527" s="71">
        <v>420562597.02643567</v>
      </c>
      <c r="AG527" s="71">
        <v>8427322.7409403231</v>
      </c>
      <c r="AH527" s="71">
        <v>3090179.22206828</v>
      </c>
      <c r="AI527" s="71">
        <v>503583859.5917533</v>
      </c>
      <c r="AJ527" s="71">
        <v>457283965.0065015</v>
      </c>
      <c r="AK527" s="71">
        <v>0</v>
      </c>
      <c r="AL527" s="71">
        <v>0</v>
      </c>
      <c r="AM527" s="71">
        <v>26977690.583933219</v>
      </c>
      <c r="AN527" s="71">
        <v>0</v>
      </c>
      <c r="AO527" s="71">
        <v>0</v>
      </c>
      <c r="AP527" s="71">
        <v>1419925614.1716321</v>
      </c>
      <c r="AQ527" s="72"/>
      <c r="AR527" s="71">
        <v>4648</v>
      </c>
      <c r="AS527" s="71">
        <v>710</v>
      </c>
      <c r="AT527" s="71">
        <v>0</v>
      </c>
      <c r="AU527" s="71">
        <v>0</v>
      </c>
      <c r="AV527" s="71">
        <v>0</v>
      </c>
      <c r="AW527" s="71">
        <v>0</v>
      </c>
      <c r="AX527" s="71"/>
      <c r="AY527" s="72"/>
      <c r="AZ527" s="71">
        <v>20019.400000000001</v>
      </c>
      <c r="BA527" s="71">
        <v>21721</v>
      </c>
      <c r="BB527" s="71">
        <v>0</v>
      </c>
      <c r="BC527" s="71">
        <v>0</v>
      </c>
      <c r="BD527" s="71">
        <v>0</v>
      </c>
      <c r="BE527" s="71">
        <v>0</v>
      </c>
      <c r="BF527" s="71"/>
      <c r="BG527" s="72"/>
      <c r="BH527" s="71">
        <v>0</v>
      </c>
      <c r="BI527" s="71">
        <v>0</v>
      </c>
      <c r="BJ527" s="71">
        <v>253.92099999999999</v>
      </c>
      <c r="BK527" s="71">
        <v>0</v>
      </c>
      <c r="BL527" s="71">
        <v>34.594999999999999</v>
      </c>
      <c r="BM527" s="71">
        <v>0</v>
      </c>
      <c r="BN527" s="72"/>
      <c r="BO527" s="71">
        <v>0</v>
      </c>
      <c r="BP527" s="71">
        <v>0</v>
      </c>
      <c r="BQ527" s="71">
        <v>22</v>
      </c>
      <c r="BR527" s="71">
        <v>0</v>
      </c>
      <c r="BS527" s="71">
        <v>4</v>
      </c>
      <c r="BT527" s="71">
        <v>0</v>
      </c>
      <c r="BU527"/>
      <c r="BV527" s="70">
        <v>279.33499999999998</v>
      </c>
      <c r="BW527" s="70">
        <v>0</v>
      </c>
      <c r="BX527" s="70">
        <v>0</v>
      </c>
      <c r="BY527" s="70">
        <v>0</v>
      </c>
      <c r="BZ527" s="70">
        <v>0</v>
      </c>
      <c r="CA527" s="70">
        <v>0</v>
      </c>
      <c r="CB527" s="70">
        <v>0</v>
      </c>
      <c r="CC527" s="70">
        <v>9.1809999999999992</v>
      </c>
      <c r="CD527" s="70">
        <v>0</v>
      </c>
    </row>
    <row r="528" spans="1:82">
      <c r="A528" s="70" t="s">
        <v>2309</v>
      </c>
      <c r="B528" s="70">
        <v>322</v>
      </c>
      <c r="C528" s="70">
        <v>16</v>
      </c>
      <c r="D528" s="70">
        <v>19</v>
      </c>
      <c r="E528" s="70">
        <v>2019</v>
      </c>
      <c r="F528" s="70" t="s">
        <v>158</v>
      </c>
      <c r="G528" s="70" t="s">
        <v>2293</v>
      </c>
      <c r="H528" s="70" t="s">
        <v>2294</v>
      </c>
      <c r="I528" s="148"/>
      <c r="J528" s="71">
        <v>306.23302121014046</v>
      </c>
      <c r="K528" s="71">
        <v>10.570505144198446</v>
      </c>
      <c r="L528" s="71">
        <v>22.344475834712963</v>
      </c>
      <c r="M528" s="71">
        <v>292.1640057566886</v>
      </c>
      <c r="N528" s="71">
        <v>243.5875385379764</v>
      </c>
      <c r="O528" s="71">
        <v>186.58705427514167</v>
      </c>
      <c r="P528" s="71">
        <v>135.9682296878361</v>
      </c>
      <c r="Q528" s="71">
        <v>12.0254087723147</v>
      </c>
      <c r="R528" s="71">
        <v>1.1258490903954961</v>
      </c>
      <c r="S528" s="71">
        <v>16.118785720111333</v>
      </c>
      <c r="T528" s="72"/>
      <c r="U528" s="71">
        <v>60151780</v>
      </c>
      <c r="V528" s="71">
        <v>5895</v>
      </c>
      <c r="W528" s="71">
        <v>468</v>
      </c>
      <c r="X528" s="71">
        <v>81436</v>
      </c>
      <c r="Y528" s="71">
        <v>92306</v>
      </c>
      <c r="Z528" s="71">
        <v>116816</v>
      </c>
      <c r="AA528" s="71">
        <v>28233</v>
      </c>
      <c r="AB528" s="71">
        <v>194869</v>
      </c>
      <c r="AC528" s="71">
        <v>198530</v>
      </c>
      <c r="AD528" s="71">
        <v>16.11878572011133</v>
      </c>
      <c r="AE528" s="72"/>
      <c r="AF528" s="71">
        <v>381511903.01724643</v>
      </c>
      <c r="AG528" s="71">
        <v>8134902.7388533074</v>
      </c>
      <c r="AH528" s="71">
        <v>3360761.191289186</v>
      </c>
      <c r="AI528" s="71">
        <v>491468148.55139643</v>
      </c>
      <c r="AJ528" s="71">
        <v>429937501.43253458</v>
      </c>
      <c r="AK528" s="71">
        <v>0</v>
      </c>
      <c r="AL528" s="71">
        <v>0</v>
      </c>
      <c r="AM528" s="71">
        <v>26539690.826953415</v>
      </c>
      <c r="AN528" s="71">
        <v>0</v>
      </c>
      <c r="AO528" s="71">
        <v>0</v>
      </c>
      <c r="AP528" s="71">
        <v>1340952907.7582734</v>
      </c>
      <c r="AQ528" s="72"/>
      <c r="AR528" s="71">
        <v>4919</v>
      </c>
      <c r="AS528" s="71">
        <v>755</v>
      </c>
      <c r="AT528" s="71">
        <v>0</v>
      </c>
      <c r="AU528" s="71">
        <v>0</v>
      </c>
      <c r="AV528" s="71">
        <v>0</v>
      </c>
      <c r="AW528" s="71">
        <v>0</v>
      </c>
      <c r="AX528" s="71"/>
      <c r="AY528" s="72"/>
      <c r="AZ528" s="71">
        <v>21366.699999999939</v>
      </c>
      <c r="BA528" s="71">
        <v>23401.000000000011</v>
      </c>
      <c r="BB528" s="71">
        <v>0</v>
      </c>
      <c r="BC528" s="71">
        <v>0</v>
      </c>
      <c r="BD528" s="71">
        <v>0</v>
      </c>
      <c r="BE528" s="71">
        <v>0</v>
      </c>
      <c r="BF528" s="71"/>
      <c r="BG528" s="72"/>
      <c r="BH528" s="71">
        <v>0</v>
      </c>
      <c r="BI528" s="71">
        <v>0</v>
      </c>
      <c r="BJ528" s="71">
        <v>208.56100000000001</v>
      </c>
      <c r="BK528" s="71">
        <v>0</v>
      </c>
      <c r="BL528" s="71">
        <v>44.552999999999997</v>
      </c>
      <c r="BM528" s="71">
        <v>0</v>
      </c>
      <c r="BN528" s="72"/>
      <c r="BO528" s="71">
        <v>0</v>
      </c>
      <c r="BP528" s="71">
        <v>0</v>
      </c>
      <c r="BQ528" s="71">
        <v>21</v>
      </c>
      <c r="BR528" s="71">
        <v>0</v>
      </c>
      <c r="BS528" s="71">
        <v>4</v>
      </c>
      <c r="BT528" s="71">
        <v>0</v>
      </c>
      <c r="BU528"/>
      <c r="BV528" s="70">
        <v>234.923</v>
      </c>
      <c r="BW528" s="70">
        <v>0</v>
      </c>
      <c r="BX528" s="70">
        <v>12.129</v>
      </c>
      <c r="BY528" s="70">
        <v>0</v>
      </c>
      <c r="BZ528" s="70">
        <v>0</v>
      </c>
      <c r="CA528" s="70">
        <v>0</v>
      </c>
      <c r="CB528" s="70">
        <v>0</v>
      </c>
      <c r="CC528" s="70">
        <v>6.0620000000000003</v>
      </c>
      <c r="CD528" s="70">
        <v>0</v>
      </c>
    </row>
    <row r="529" spans="1:82">
      <c r="A529" s="70" t="s">
        <v>2310</v>
      </c>
      <c r="B529" s="70">
        <v>323</v>
      </c>
      <c r="C529" s="70">
        <v>17</v>
      </c>
      <c r="D529" s="70">
        <v>19</v>
      </c>
      <c r="E529" s="70">
        <v>2020</v>
      </c>
      <c r="F529" s="70" t="s">
        <v>159</v>
      </c>
      <c r="G529" s="70" t="s">
        <v>2293</v>
      </c>
      <c r="H529" s="70" t="s">
        <v>2294</v>
      </c>
      <c r="I529" s="148"/>
      <c r="J529" s="71">
        <v>293.76405250606189</v>
      </c>
      <c r="K529" s="71">
        <v>11.460879837773957</v>
      </c>
      <c r="L529" s="71">
        <v>25.013053490113474</v>
      </c>
      <c r="M529" s="71">
        <v>262.40917483750258</v>
      </c>
      <c r="N529" s="71">
        <v>250.54424700020598</v>
      </c>
      <c r="O529" s="71">
        <v>163.2149450494465</v>
      </c>
      <c r="P529" s="71">
        <v>127.56010450487111</v>
      </c>
      <c r="Q529" s="71">
        <v>11.401529887266101</v>
      </c>
      <c r="R529" s="71">
        <v>0.89608624775517109</v>
      </c>
      <c r="S529" s="71">
        <v>17.985231680793479</v>
      </c>
      <c r="T529" s="72"/>
      <c r="U529" s="71">
        <v>62314334</v>
      </c>
      <c r="V529" s="71">
        <v>5620</v>
      </c>
      <c r="W529" s="71">
        <v>507</v>
      </c>
      <c r="X529" s="71">
        <v>79351</v>
      </c>
      <c r="Y529" s="71">
        <v>92744</v>
      </c>
      <c r="Z529" s="71">
        <v>116629</v>
      </c>
      <c r="AA529" s="71">
        <v>28153</v>
      </c>
      <c r="AB529" s="71">
        <v>193375</v>
      </c>
      <c r="AC529" s="71">
        <v>158848.99999999997</v>
      </c>
      <c r="AD529" s="71">
        <v>17.985231680793479</v>
      </c>
      <c r="AE529" s="72"/>
      <c r="AF529" s="71">
        <v>385970202.29391968</v>
      </c>
      <c r="AG529" s="71">
        <v>8368227.1663487172</v>
      </c>
      <c r="AH529" s="71">
        <v>3704952.0071998201</v>
      </c>
      <c r="AI529" s="71">
        <v>452312047.82959616</v>
      </c>
      <c r="AJ529" s="71">
        <v>457035529.29626328</v>
      </c>
      <c r="AK529" s="71"/>
      <c r="AL529" s="71"/>
      <c r="AM529" s="71">
        <v>25237585.941060137</v>
      </c>
      <c r="AN529" s="71"/>
      <c r="AO529" s="71"/>
      <c r="AP529" s="71">
        <v>1332628544.5343876</v>
      </c>
      <c r="AQ529" s="72"/>
      <c r="AR529" s="71">
        <v>5134</v>
      </c>
      <c r="AS529" s="71">
        <v>776</v>
      </c>
      <c r="AT529" s="71">
        <v>0</v>
      </c>
      <c r="AU529" s="71">
        <v>1</v>
      </c>
      <c r="AV529" s="71">
        <v>0</v>
      </c>
      <c r="AW529" s="71">
        <v>0</v>
      </c>
      <c r="AX529" s="71"/>
      <c r="AY529" s="72"/>
      <c r="AZ529" s="71">
        <v>22538.3999999999</v>
      </c>
      <c r="BA529" s="71">
        <v>24114.000000000018</v>
      </c>
      <c r="BB529" s="71">
        <v>0</v>
      </c>
      <c r="BC529" s="71">
        <v>19.899999999999999</v>
      </c>
      <c r="BD529" s="71">
        <v>0</v>
      </c>
      <c r="BE529" s="71">
        <v>0</v>
      </c>
      <c r="BF529" s="71"/>
      <c r="BG529" s="72"/>
      <c r="BH529" s="71">
        <v>0</v>
      </c>
      <c r="BI529" s="71">
        <v>0</v>
      </c>
      <c r="BJ529" s="71">
        <v>186.65199999999999</v>
      </c>
      <c r="BK529" s="71">
        <v>0</v>
      </c>
      <c r="BL529" s="71">
        <v>55.209000000000003</v>
      </c>
      <c r="BM529" s="71">
        <v>0</v>
      </c>
      <c r="BN529" s="72"/>
      <c r="BO529" s="71">
        <v>0</v>
      </c>
      <c r="BP529" s="71">
        <v>0</v>
      </c>
      <c r="BQ529" s="71">
        <v>20</v>
      </c>
      <c r="BR529" s="71">
        <v>0</v>
      </c>
      <c r="BS529" s="71">
        <v>5</v>
      </c>
      <c r="BT529" s="71">
        <v>0</v>
      </c>
      <c r="BU529"/>
      <c r="BV529" s="70">
        <v>221.80500000000001</v>
      </c>
      <c r="BW529" s="70">
        <v>0</v>
      </c>
      <c r="BX529" s="70">
        <v>14.144</v>
      </c>
      <c r="BY529" s="70">
        <v>0</v>
      </c>
      <c r="BZ529" s="70">
        <v>0</v>
      </c>
      <c r="CA529" s="70">
        <v>0</v>
      </c>
      <c r="CB529" s="70">
        <v>0</v>
      </c>
      <c r="CC529" s="70">
        <v>5.9119999999999999</v>
      </c>
      <c r="CD529" s="70">
        <v>0</v>
      </c>
    </row>
    <row r="530" spans="1:82">
      <c r="A530" s="70" t="s">
        <v>2311</v>
      </c>
      <c r="B530" s="70">
        <v>323</v>
      </c>
      <c r="C530" s="70">
        <v>18</v>
      </c>
      <c r="D530" s="70">
        <v>19</v>
      </c>
      <c r="E530" s="70">
        <v>2021</v>
      </c>
      <c r="F530" s="70" t="s">
        <v>160</v>
      </c>
      <c r="G530" s="70" t="s">
        <v>2293</v>
      </c>
      <c r="H530" s="70" t="s">
        <v>2294</v>
      </c>
      <c r="I530" s="148"/>
      <c r="J530" s="71">
        <v>312.76271673547768</v>
      </c>
      <c r="K530" s="71">
        <v>12.439597681788184</v>
      </c>
      <c r="L530" s="71">
        <v>22.548555157880056</v>
      </c>
      <c r="M530" s="71">
        <v>300.35916886206365</v>
      </c>
      <c r="N530" s="71">
        <v>251.36240877803138</v>
      </c>
      <c r="O530" s="71">
        <v>157.94515589084918</v>
      </c>
      <c r="P530" s="71">
        <v>130.75095602190879</v>
      </c>
      <c r="Q530" s="71">
        <v>11.166884612404001</v>
      </c>
      <c r="R530" s="71">
        <v>0.99902621114750256</v>
      </c>
      <c r="S530" s="71">
        <v>13.583782088715211</v>
      </c>
      <c r="T530" s="72"/>
      <c r="U530" s="71">
        <v>65915393</v>
      </c>
      <c r="V530" s="71">
        <v>5620</v>
      </c>
      <c r="W530" s="71">
        <v>507</v>
      </c>
      <c r="X530" s="71">
        <v>79351</v>
      </c>
      <c r="Y530" s="71">
        <v>92721</v>
      </c>
      <c r="Z530" s="71">
        <v>116210</v>
      </c>
      <c r="AA530" s="71">
        <v>28139</v>
      </c>
      <c r="AB530" s="71">
        <v>191256</v>
      </c>
      <c r="AC530" s="71">
        <v>171804.99999999997</v>
      </c>
      <c r="AD530" s="71">
        <v>13.583782088715211</v>
      </c>
      <c r="AE530" s="72"/>
      <c r="AF530" s="71">
        <v>401256931.43100548</v>
      </c>
      <c r="AG530" s="71">
        <v>8885340.662295945</v>
      </c>
      <c r="AH530" s="71">
        <v>3481580.391547828</v>
      </c>
      <c r="AI530" s="71">
        <v>495769365.87031454</v>
      </c>
      <c r="AJ530" s="71">
        <v>444301632.14001483</v>
      </c>
      <c r="AK530" s="71">
        <v>0</v>
      </c>
      <c r="AL530" s="71">
        <v>0</v>
      </c>
      <c r="AM530" s="71">
        <v>25105006.126569156</v>
      </c>
      <c r="AN530" s="71">
        <v>0</v>
      </c>
      <c r="AO530" s="71">
        <v>0</v>
      </c>
      <c r="AP530" s="71">
        <v>1378799856.621748</v>
      </c>
      <c r="AQ530" s="72"/>
      <c r="AR530" s="71">
        <v>5382</v>
      </c>
      <c r="AS530" s="71">
        <v>780</v>
      </c>
      <c r="AT530" s="71">
        <v>0</v>
      </c>
      <c r="AU530" s="71">
        <v>1</v>
      </c>
      <c r="AV530" s="71">
        <v>0</v>
      </c>
      <c r="AW530" s="71">
        <v>0</v>
      </c>
      <c r="AX530" s="71"/>
      <c r="AY530" s="72"/>
      <c r="AZ530" s="71">
        <v>23963.699999999899</v>
      </c>
      <c r="BA530" s="71">
        <v>24386.40000000002</v>
      </c>
      <c r="BB530" s="71">
        <v>0</v>
      </c>
      <c r="BC530" s="71">
        <v>19.899999999999999</v>
      </c>
      <c r="BD530" s="71">
        <v>0</v>
      </c>
      <c r="BE530" s="71">
        <v>0</v>
      </c>
      <c r="BF530" s="71"/>
      <c r="BG530" s="72"/>
      <c r="BH530" s="71">
        <v>0</v>
      </c>
      <c r="BI530" s="71">
        <v>0</v>
      </c>
      <c r="BJ530" s="71">
        <v>180.14699999999999</v>
      </c>
      <c r="BK530" s="71">
        <v>0</v>
      </c>
      <c r="BL530" s="71">
        <v>49.825000000000003</v>
      </c>
      <c r="BM530" s="71">
        <v>0</v>
      </c>
      <c r="BN530" s="72"/>
      <c r="BO530" s="71">
        <v>0</v>
      </c>
      <c r="BP530" s="71">
        <v>0</v>
      </c>
      <c r="BQ530" s="71">
        <v>19</v>
      </c>
      <c r="BR530" s="71">
        <v>0</v>
      </c>
      <c r="BS530" s="71">
        <v>5</v>
      </c>
      <c r="BT530" s="71">
        <v>0</v>
      </c>
      <c r="BU530"/>
      <c r="BV530" s="70">
        <v>216.84800000000001</v>
      </c>
      <c r="BW530" s="70">
        <v>0</v>
      </c>
      <c r="BX530" s="70">
        <v>9.859</v>
      </c>
      <c r="BY530" s="70">
        <v>0</v>
      </c>
      <c r="BZ530" s="70">
        <v>0</v>
      </c>
      <c r="CA530" s="70">
        <v>0</v>
      </c>
      <c r="CB530" s="70">
        <v>0</v>
      </c>
      <c r="CC530" s="70">
        <v>3.2650000000000001</v>
      </c>
      <c r="CD530" s="70">
        <v>0</v>
      </c>
    </row>
    <row r="531" spans="1:82">
      <c r="A531" s="70" t="s">
        <v>2312</v>
      </c>
      <c r="B531" s="70">
        <v>323</v>
      </c>
      <c r="C531" s="70">
        <v>19</v>
      </c>
      <c r="D531" s="70">
        <v>19</v>
      </c>
      <c r="E531" s="70">
        <v>2022</v>
      </c>
      <c r="F531" s="70" t="s">
        <v>161</v>
      </c>
      <c r="G531" s="70" t="s">
        <v>2293</v>
      </c>
      <c r="H531" s="70" t="s">
        <v>2294</v>
      </c>
      <c r="I531" s="148"/>
      <c r="J531" s="71">
        <v>301.86185405904718</v>
      </c>
      <c r="K531" s="71">
        <v>11.401372828948039</v>
      </c>
      <c r="L531" s="71">
        <v>20.894053001048412</v>
      </c>
      <c r="M531" s="71">
        <v>286.57140169156645</v>
      </c>
      <c r="N531" s="71">
        <v>272.85866377647761</v>
      </c>
      <c r="O531" s="71">
        <v>166.1061471497045</v>
      </c>
      <c r="P531" s="71">
        <v>129.04854244533078</v>
      </c>
      <c r="Q531" s="71">
        <v>11.163605974303405</v>
      </c>
      <c r="R531" s="71">
        <v>0.98109286607776636</v>
      </c>
      <c r="S531" s="71">
        <v>15.27717267641108</v>
      </c>
      <c r="T531" s="72"/>
      <c r="U531" s="71">
        <v>76920691</v>
      </c>
      <c r="V531" s="71">
        <v>5620</v>
      </c>
      <c r="W531" s="71">
        <v>507</v>
      </c>
      <c r="X531" s="71">
        <v>79351</v>
      </c>
      <c r="Y531" s="71">
        <v>93456</v>
      </c>
      <c r="Z531" s="71">
        <v>116117</v>
      </c>
      <c r="AA531" s="71">
        <v>28196</v>
      </c>
      <c r="AB531" s="71">
        <v>189632</v>
      </c>
      <c r="AC531" s="71">
        <v>170839.99999999997</v>
      </c>
      <c r="AD531" s="71">
        <v>15.27717267641108</v>
      </c>
      <c r="AE531" s="72"/>
      <c r="AF531" s="71">
        <v>390499484.80047017</v>
      </c>
      <c r="AG531" s="71">
        <v>8646289.4332828522</v>
      </c>
      <c r="AH531" s="71">
        <v>3933938.9718083809</v>
      </c>
      <c r="AI531" s="71">
        <v>462046123.80249918</v>
      </c>
      <c r="AJ531" s="71">
        <v>506382043.48926687</v>
      </c>
      <c r="AK531" s="71">
        <v>0</v>
      </c>
      <c r="AL531" s="71">
        <v>0</v>
      </c>
      <c r="AM531" s="71">
        <v>24486667.093010139</v>
      </c>
      <c r="AN531" s="71">
        <v>0</v>
      </c>
      <c r="AO531" s="71">
        <v>0</v>
      </c>
      <c r="AP531" s="71">
        <v>1395994547.5903375</v>
      </c>
      <c r="AQ531" s="72"/>
      <c r="AR531" s="71">
        <v>5769</v>
      </c>
      <c r="AS531" s="71">
        <v>794</v>
      </c>
      <c r="AT531" s="71">
        <v>0</v>
      </c>
      <c r="AU531" s="71">
        <v>1</v>
      </c>
      <c r="AV531" s="71">
        <v>0</v>
      </c>
      <c r="AW531" s="71">
        <v>0</v>
      </c>
      <c r="AX531" s="71"/>
      <c r="AY531" s="72"/>
      <c r="AZ531" s="71">
        <v>26165.199999999979</v>
      </c>
      <c r="BA531" s="71">
        <v>25085.500000000018</v>
      </c>
      <c r="BB531" s="71">
        <v>0</v>
      </c>
      <c r="BC531" s="71">
        <v>19.899999999999999</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2313</v>
      </c>
      <c r="B532" s="70">
        <v>323</v>
      </c>
      <c r="C532" s="70">
        <v>20</v>
      </c>
      <c r="D532" s="70">
        <v>19</v>
      </c>
      <c r="E532" s="70">
        <v>2023</v>
      </c>
      <c r="F532" s="70" t="s">
        <v>1539</v>
      </c>
      <c r="G532" s="70" t="s">
        <v>2293</v>
      </c>
      <c r="H532" s="70" t="s">
        <v>2294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6154</v>
      </c>
      <c r="AS532" s="71">
        <v>801</v>
      </c>
      <c r="AT532" s="71">
        <v>0</v>
      </c>
      <c r="AU532" s="71">
        <v>1</v>
      </c>
      <c r="AV532" s="71">
        <v>0</v>
      </c>
      <c r="AW532" s="71">
        <v>0</v>
      </c>
      <c r="AX532" s="71"/>
      <c r="AY532" s="72"/>
      <c r="AZ532" s="71">
        <v>28185.300000000108</v>
      </c>
      <c r="BA532" s="71">
        <v>25351.200000000019</v>
      </c>
      <c r="BB532" s="71">
        <v>0</v>
      </c>
      <c r="BC532" s="71">
        <v>19.899999999999999</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2314</v>
      </c>
      <c r="B533" s="70">
        <v>323</v>
      </c>
      <c r="C533" s="70">
        <v>21</v>
      </c>
      <c r="D533" s="70">
        <v>19</v>
      </c>
      <c r="E533" s="70">
        <v>2024</v>
      </c>
      <c r="F533" s="70" t="s">
        <v>1554</v>
      </c>
      <c r="G533" s="70" t="s">
        <v>2293</v>
      </c>
      <c r="H533" s="70" t="s">
        <v>2294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2315</v>
      </c>
      <c r="B534" s="70">
        <v>69</v>
      </c>
      <c r="C534" s="70">
        <v>1</v>
      </c>
      <c r="D534" s="70">
        <v>5</v>
      </c>
      <c r="E534" s="70">
        <v>1990</v>
      </c>
      <c r="F534" s="70" t="s">
        <v>787</v>
      </c>
      <c r="G534" s="70" t="s">
        <v>2316</v>
      </c>
      <c r="H534" s="70" t="s">
        <v>2317</v>
      </c>
      <c r="I534" s="148"/>
      <c r="J534" s="71">
        <v>350.02445549499771</v>
      </c>
      <c r="K534" s="71">
        <v>9.5167961972699686</v>
      </c>
      <c r="L534" s="71">
        <v>1.204198634570796</v>
      </c>
      <c r="M534" s="71">
        <v>87.62505331286377</v>
      </c>
      <c r="N534" s="71">
        <v>145.0656012046187</v>
      </c>
      <c r="O534" s="71">
        <v>105.8880665506361</v>
      </c>
      <c r="P534" s="71">
        <v>50.07184733182126</v>
      </c>
      <c r="Q534" s="71">
        <v>10.2193758574547</v>
      </c>
      <c r="R534" s="71">
        <v>0</v>
      </c>
      <c r="S534" s="71">
        <v>12.85136118767536</v>
      </c>
      <c r="T534" s="72"/>
      <c r="U534" s="71">
        <v>87312070</v>
      </c>
      <c r="V534" s="71">
        <v>3654</v>
      </c>
      <c r="W534" s="71">
        <v>11</v>
      </c>
      <c r="X534" s="71">
        <v>36550</v>
      </c>
      <c r="Y534" s="71">
        <v>63504</v>
      </c>
      <c r="Z534" s="71">
        <v>43553</v>
      </c>
      <c r="AA534" s="71">
        <v>12158</v>
      </c>
      <c r="AB534" s="71">
        <v>165928</v>
      </c>
      <c r="AC534" s="71">
        <v>0</v>
      </c>
      <c r="AD534" s="71">
        <v>12.85136118767536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2318</v>
      </c>
      <c r="B535" s="70">
        <v>70</v>
      </c>
      <c r="C535" s="70">
        <v>2</v>
      </c>
      <c r="D535" s="70">
        <v>5</v>
      </c>
      <c r="E535" s="70">
        <v>2005</v>
      </c>
      <c r="F535" s="70" t="s">
        <v>789</v>
      </c>
      <c r="G535" s="70" t="s">
        <v>2316</v>
      </c>
      <c r="H535" s="70" t="s">
        <v>2317</v>
      </c>
      <c r="I535" s="148"/>
      <c r="J535" s="71">
        <v>846.29192582431972</v>
      </c>
      <c r="K535" s="71">
        <v>7.7139101732774016</v>
      </c>
      <c r="L535" s="71">
        <v>0.83252473011934425</v>
      </c>
      <c r="M535" s="71">
        <v>143.61142231664181</v>
      </c>
      <c r="N535" s="71">
        <v>199.12932190968351</v>
      </c>
      <c r="O535" s="71">
        <v>120.09469888529679</v>
      </c>
      <c r="P535" s="71">
        <v>45.026653050938407</v>
      </c>
      <c r="Q535" s="71">
        <v>10.0306926879686</v>
      </c>
      <c r="R535" s="71">
        <v>0</v>
      </c>
      <c r="S535" s="71">
        <v>18.368647299999999</v>
      </c>
      <c r="T535" s="72"/>
      <c r="U535" s="71">
        <v>107543816</v>
      </c>
      <c r="V535" s="71">
        <v>3615</v>
      </c>
      <c r="W535" s="71">
        <v>10</v>
      </c>
      <c r="X535" s="71">
        <v>34201</v>
      </c>
      <c r="Y535" s="71">
        <v>75235</v>
      </c>
      <c r="Z535" s="71">
        <v>57161</v>
      </c>
      <c r="AA535" s="71">
        <v>8954</v>
      </c>
      <c r="AB535" s="71">
        <v>170259</v>
      </c>
      <c r="AC535" s="71">
        <v>0</v>
      </c>
      <c r="AD535" s="71">
        <v>18.368647299999999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2319</v>
      </c>
      <c r="B536" s="70">
        <v>71</v>
      </c>
      <c r="C536" s="70">
        <v>3</v>
      </c>
      <c r="D536" s="70">
        <v>5</v>
      </c>
      <c r="E536" s="70">
        <v>2006</v>
      </c>
      <c r="F536" s="70" t="s">
        <v>790</v>
      </c>
      <c r="G536" s="70" t="s">
        <v>2316</v>
      </c>
      <c r="H536" s="70" t="s">
        <v>2317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2320</v>
      </c>
      <c r="B537" s="70">
        <v>72</v>
      </c>
      <c r="C537" s="70">
        <v>4</v>
      </c>
      <c r="D537" s="70">
        <v>5</v>
      </c>
      <c r="E537" s="70">
        <v>2007</v>
      </c>
      <c r="F537" s="70" t="s">
        <v>791</v>
      </c>
      <c r="G537" s="70" t="s">
        <v>2316</v>
      </c>
      <c r="H537" s="70" t="s">
        <v>2317</v>
      </c>
      <c r="I537" s="148"/>
      <c r="J537" s="71">
        <v>918.64233193070197</v>
      </c>
      <c r="K537" s="71">
        <v>7.0963029174025412</v>
      </c>
      <c r="L537" s="71">
        <v>1.2278072292537749</v>
      </c>
      <c r="M537" s="71">
        <v>152.01177407350119</v>
      </c>
      <c r="N537" s="71">
        <v>214.3890981044317</v>
      </c>
      <c r="O537" s="71">
        <v>116.4531436544832</v>
      </c>
      <c r="P537" s="71">
        <v>44.579757312685359</v>
      </c>
      <c r="Q537" s="71">
        <v>10.7331733999641</v>
      </c>
      <c r="R537" s="71">
        <v>0</v>
      </c>
      <c r="S537" s="71">
        <v>11.1199058656</v>
      </c>
      <c r="T537" s="72"/>
      <c r="U537" s="71">
        <v>101039739</v>
      </c>
      <c r="V537" s="71">
        <v>2994</v>
      </c>
      <c r="W537" s="71">
        <v>11</v>
      </c>
      <c r="X537" s="71">
        <v>38777</v>
      </c>
      <c r="Y537" s="71">
        <v>77173</v>
      </c>
      <c r="Z537" s="71">
        <v>57620</v>
      </c>
      <c r="AA537" s="71">
        <v>8730</v>
      </c>
      <c r="AB537" s="71">
        <v>172549</v>
      </c>
      <c r="AC537" s="71">
        <v>0</v>
      </c>
      <c r="AD537" s="71">
        <v>11.1199058656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2321</v>
      </c>
      <c r="B538" s="70">
        <v>73</v>
      </c>
      <c r="C538" s="70">
        <v>5</v>
      </c>
      <c r="D538" s="70">
        <v>5</v>
      </c>
      <c r="E538" s="70">
        <v>2008</v>
      </c>
      <c r="F538" s="70" t="s">
        <v>792</v>
      </c>
      <c r="G538" s="70" t="s">
        <v>2316</v>
      </c>
      <c r="H538" s="70" t="s">
        <v>2317</v>
      </c>
      <c r="I538" s="148"/>
      <c r="J538" s="71">
        <v>667.74905971640317</v>
      </c>
      <c r="K538" s="71">
        <v>5.6292163234528436</v>
      </c>
      <c r="L538" s="71">
        <v>1.098732417271048</v>
      </c>
      <c r="M538" s="71">
        <v>151.69213479353749</v>
      </c>
      <c r="N538" s="71">
        <v>212.97223967734979</v>
      </c>
      <c r="O538" s="71">
        <v>111.8581496860178</v>
      </c>
      <c r="P538" s="71">
        <v>42.616196406930122</v>
      </c>
      <c r="Q538" s="71">
        <v>10.6165279347933</v>
      </c>
      <c r="R538" s="71">
        <v>0</v>
      </c>
      <c r="S538" s="71">
        <v>13.326916988000001</v>
      </c>
      <c r="T538" s="72"/>
      <c r="U538" s="71">
        <v>93661066</v>
      </c>
      <c r="V538" s="71">
        <v>2994</v>
      </c>
      <c r="W538" s="71">
        <v>11</v>
      </c>
      <c r="X538" s="71">
        <v>38777</v>
      </c>
      <c r="Y538" s="71">
        <v>77979</v>
      </c>
      <c r="Z538" s="71">
        <v>57289</v>
      </c>
      <c r="AA538" s="71">
        <v>8355</v>
      </c>
      <c r="AB538" s="71">
        <v>173481</v>
      </c>
      <c r="AC538" s="71">
        <v>0</v>
      </c>
      <c r="AD538" s="71">
        <v>13.326916988000001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2322</v>
      </c>
      <c r="B539" s="70">
        <v>74</v>
      </c>
      <c r="C539" s="70">
        <v>6</v>
      </c>
      <c r="D539" s="70">
        <v>5</v>
      </c>
      <c r="E539" s="70">
        <v>2009</v>
      </c>
      <c r="F539" s="70" t="s">
        <v>176</v>
      </c>
      <c r="G539" s="1064" t="s">
        <v>2316</v>
      </c>
      <c r="H539" s="70" t="s">
        <v>2317</v>
      </c>
      <c r="I539" s="148"/>
      <c r="J539" s="71">
        <v>536.17192788975603</v>
      </c>
      <c r="K539" s="71">
        <v>5.1222292980745081</v>
      </c>
      <c r="L539" s="71">
        <v>1.9699642789999221</v>
      </c>
      <c r="M539" s="71">
        <v>148.97507782920479</v>
      </c>
      <c r="N539" s="71">
        <v>196.88810044467121</v>
      </c>
      <c r="O539" s="71">
        <v>113.4425900459091</v>
      </c>
      <c r="P539" s="71">
        <v>40.532671213815661</v>
      </c>
      <c r="Q539" s="71">
        <v>10.177086443027401</v>
      </c>
      <c r="R539" s="71">
        <v>0</v>
      </c>
      <c r="S539" s="71">
        <v>14.86434849992</v>
      </c>
      <c r="T539" s="72"/>
      <c r="U539" s="71">
        <v>66235169</v>
      </c>
      <c r="V539" s="71">
        <v>3141</v>
      </c>
      <c r="W539" s="71">
        <v>19</v>
      </c>
      <c r="X539" s="71">
        <v>43515</v>
      </c>
      <c r="Y539" s="71">
        <v>78996</v>
      </c>
      <c r="Z539" s="71">
        <v>57348</v>
      </c>
      <c r="AA539" s="71">
        <v>8158</v>
      </c>
      <c r="AB539" s="71">
        <v>174572</v>
      </c>
      <c r="AC539" s="71">
        <v>0</v>
      </c>
      <c r="AD539" s="71">
        <v>14.86434849992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140.21</v>
      </c>
      <c r="BK539" s="71">
        <v>0</v>
      </c>
      <c r="BL539" s="71">
        <v>34.716000000000001</v>
      </c>
      <c r="BM539" s="71">
        <v>0</v>
      </c>
      <c r="BN539" s="72"/>
      <c r="BO539" s="71">
        <v>0</v>
      </c>
      <c r="BP539" s="71">
        <v>0</v>
      </c>
      <c r="BQ539" s="71">
        <v>8</v>
      </c>
      <c r="BR539" s="71">
        <v>0</v>
      </c>
      <c r="BS539" s="71">
        <v>6</v>
      </c>
      <c r="BT539" s="71">
        <v>0</v>
      </c>
      <c r="BU539"/>
      <c r="BV539" s="70">
        <v>171.684</v>
      </c>
      <c r="BW539" s="70">
        <v>0</v>
      </c>
      <c r="BX539" s="70">
        <v>0</v>
      </c>
      <c r="BY539" s="70">
        <v>0</v>
      </c>
      <c r="BZ539" s="70">
        <v>3.242</v>
      </c>
      <c r="CA539" s="70">
        <v>0</v>
      </c>
      <c r="CB539" s="70">
        <v>0</v>
      </c>
      <c r="CC539" s="70">
        <v>0</v>
      </c>
      <c r="CD539" s="70">
        <v>0</v>
      </c>
    </row>
    <row r="540" spans="1:82">
      <c r="A540" s="70" t="s">
        <v>2323</v>
      </c>
      <c r="B540" s="70">
        <v>75</v>
      </c>
      <c r="C540" s="70">
        <v>7</v>
      </c>
      <c r="D540" s="70">
        <v>5</v>
      </c>
      <c r="E540" s="70">
        <v>2010</v>
      </c>
      <c r="F540" s="70" t="s">
        <v>177</v>
      </c>
      <c r="G540" s="1064" t="s">
        <v>2316</v>
      </c>
      <c r="H540" s="70" t="s">
        <v>2317</v>
      </c>
      <c r="I540" s="148"/>
      <c r="J540" s="71">
        <v>530.03874789398265</v>
      </c>
      <c r="K540" s="71">
        <v>4.5918781471592389</v>
      </c>
      <c r="L540" s="71">
        <v>1.8400507012543359</v>
      </c>
      <c r="M540" s="71">
        <v>150.70806349009311</v>
      </c>
      <c r="N540" s="71">
        <v>201.5317900561671</v>
      </c>
      <c r="O540" s="71">
        <v>113.2447363271082</v>
      </c>
      <c r="P540" s="71">
        <v>40.903309924563523</v>
      </c>
      <c r="Q540" s="71">
        <v>10.6627588943264</v>
      </c>
      <c r="R540" s="71">
        <v>0</v>
      </c>
      <c r="S540" s="71">
        <v>14.31094941696</v>
      </c>
      <c r="T540" s="72"/>
      <c r="U540" s="71">
        <v>69989609</v>
      </c>
      <c r="V540" s="71">
        <v>3141</v>
      </c>
      <c r="W540" s="71">
        <v>19</v>
      </c>
      <c r="X540" s="71">
        <v>43515</v>
      </c>
      <c r="Y540" s="71">
        <v>79760</v>
      </c>
      <c r="Z540" s="71">
        <v>57514</v>
      </c>
      <c r="AA540" s="71">
        <v>8027</v>
      </c>
      <c r="AB540" s="71">
        <v>175262</v>
      </c>
      <c r="AC540" s="71">
        <v>0</v>
      </c>
      <c r="AD540" s="71">
        <v>14.31094941696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130.38800000000001</v>
      </c>
      <c r="BK540" s="71">
        <v>0</v>
      </c>
      <c r="BL540" s="71">
        <v>28.525000000000002</v>
      </c>
      <c r="BM540" s="71">
        <v>0</v>
      </c>
      <c r="BN540" s="72"/>
      <c r="BO540" s="71">
        <v>0</v>
      </c>
      <c r="BP540" s="71">
        <v>0</v>
      </c>
      <c r="BQ540" s="71">
        <v>8</v>
      </c>
      <c r="BR540" s="71">
        <v>0</v>
      </c>
      <c r="BS540" s="71">
        <v>5</v>
      </c>
      <c r="BT540" s="71">
        <v>0</v>
      </c>
      <c r="BU540"/>
      <c r="BV540" s="70">
        <v>155.042</v>
      </c>
      <c r="BW540" s="70">
        <v>0</v>
      </c>
      <c r="BX540" s="70">
        <v>0</v>
      </c>
      <c r="BY540" s="70">
        <v>0</v>
      </c>
      <c r="BZ540" s="70">
        <v>3.871</v>
      </c>
      <c r="CA540" s="70">
        <v>0</v>
      </c>
      <c r="CB540" s="70">
        <v>0</v>
      </c>
      <c r="CC540" s="70">
        <v>0</v>
      </c>
      <c r="CD540" s="70">
        <v>0</v>
      </c>
    </row>
    <row r="541" spans="1:82">
      <c r="A541" s="70" t="s">
        <v>2324</v>
      </c>
      <c r="B541" s="70">
        <v>76</v>
      </c>
      <c r="C541" s="70">
        <v>8</v>
      </c>
      <c r="D541" s="70">
        <v>5</v>
      </c>
      <c r="E541" s="70">
        <v>2011</v>
      </c>
      <c r="F541" s="70" t="s">
        <v>178</v>
      </c>
      <c r="G541" s="70" t="s">
        <v>2316</v>
      </c>
      <c r="H541" s="70" t="s">
        <v>2317</v>
      </c>
      <c r="I541" s="148"/>
      <c r="J541" s="71">
        <v>614.0987077193688</v>
      </c>
      <c r="K541" s="71">
        <v>6.9321348009919701</v>
      </c>
      <c r="L541" s="71">
        <v>0.8113307420450242</v>
      </c>
      <c r="M541" s="71">
        <v>191.64354493414569</v>
      </c>
      <c r="N541" s="71">
        <v>234.89825180514271</v>
      </c>
      <c r="O541" s="71">
        <v>111.62692911358585</v>
      </c>
      <c r="P541" s="71">
        <v>39.948899320433611</v>
      </c>
      <c r="Q541" s="71">
        <v>12.3430889976341</v>
      </c>
      <c r="R541" s="71">
        <v>0</v>
      </c>
      <c r="S541" s="71">
        <v>11.9223450465</v>
      </c>
      <c r="T541" s="72"/>
      <c r="U541" s="71">
        <v>76188619</v>
      </c>
      <c r="V541" s="71">
        <v>3141</v>
      </c>
      <c r="W541" s="71">
        <v>19</v>
      </c>
      <c r="X541" s="71">
        <v>43515</v>
      </c>
      <c r="Y541" s="71">
        <v>80483</v>
      </c>
      <c r="Z541" s="71">
        <v>57924</v>
      </c>
      <c r="AA541" s="71">
        <v>8073</v>
      </c>
      <c r="AB541" s="71">
        <v>175885</v>
      </c>
      <c r="AC541" s="71">
        <v>0</v>
      </c>
      <c r="AD541" s="71">
        <v>11.9223450465</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119.324</v>
      </c>
      <c r="BK541" s="71">
        <v>0</v>
      </c>
      <c r="BL541" s="71">
        <v>23.573</v>
      </c>
      <c r="BM541" s="71">
        <v>0</v>
      </c>
      <c r="BN541" s="72"/>
      <c r="BO541" s="71">
        <v>0</v>
      </c>
      <c r="BP541" s="71">
        <v>0</v>
      </c>
      <c r="BQ541" s="71">
        <v>7</v>
      </c>
      <c r="BR541" s="71">
        <v>0</v>
      </c>
      <c r="BS541" s="71">
        <v>5</v>
      </c>
      <c r="BT541" s="71">
        <v>0</v>
      </c>
      <c r="BU541"/>
      <c r="BV541" s="70">
        <v>142.89699999999999</v>
      </c>
      <c r="BW541" s="70">
        <v>0</v>
      </c>
      <c r="BX541" s="70">
        <v>0</v>
      </c>
      <c r="BY541" s="70">
        <v>0</v>
      </c>
      <c r="BZ541" s="70">
        <v>0</v>
      </c>
      <c r="CA541" s="70">
        <v>0</v>
      </c>
      <c r="CB541" s="70">
        <v>0</v>
      </c>
      <c r="CC541" s="70">
        <v>0</v>
      </c>
      <c r="CD541" s="70">
        <v>0</v>
      </c>
    </row>
    <row r="542" spans="1:82">
      <c r="A542" s="70" t="s">
        <v>2325</v>
      </c>
      <c r="B542" s="70">
        <v>77</v>
      </c>
      <c r="C542" s="70">
        <v>9</v>
      </c>
      <c r="D542" s="70">
        <v>5</v>
      </c>
      <c r="E542" s="70">
        <v>2012</v>
      </c>
      <c r="F542" s="70" t="s">
        <v>179</v>
      </c>
      <c r="G542" s="70" t="s">
        <v>2316</v>
      </c>
      <c r="H542" s="70" t="s">
        <v>2317</v>
      </c>
      <c r="I542" s="148"/>
      <c r="J542" s="71">
        <v>572.84212628009209</v>
      </c>
      <c r="K542" s="71">
        <v>6.8380618608175414</v>
      </c>
      <c r="L542" s="71">
        <v>0.80326013728053713</v>
      </c>
      <c r="M542" s="71">
        <v>201.7841605312091</v>
      </c>
      <c r="N542" s="71">
        <v>253.22982437275749</v>
      </c>
      <c r="O542" s="71">
        <v>111.58404734945147</v>
      </c>
      <c r="P542" s="71">
        <v>40.036843618392702</v>
      </c>
      <c r="Q542" s="71">
        <v>13.6131791962618</v>
      </c>
      <c r="R542" s="71">
        <v>0</v>
      </c>
      <c r="S542" s="71">
        <v>10.5452464029</v>
      </c>
      <c r="T542" s="72"/>
      <c r="U542" s="71">
        <v>76635483</v>
      </c>
      <c r="V542" s="71">
        <v>3141</v>
      </c>
      <c r="W542" s="71">
        <v>19</v>
      </c>
      <c r="X542" s="71">
        <v>43515</v>
      </c>
      <c r="Y542" s="71">
        <v>82180</v>
      </c>
      <c r="Z542" s="71">
        <v>58361</v>
      </c>
      <c r="AA542" s="71">
        <v>8045</v>
      </c>
      <c r="AB542" s="71">
        <v>178543</v>
      </c>
      <c r="AC542" s="71">
        <v>0</v>
      </c>
      <c r="AD542" s="71">
        <v>10.5452464029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144.84800000000001</v>
      </c>
      <c r="BK542" s="71">
        <v>0</v>
      </c>
      <c r="BL542" s="71">
        <v>30.621000000000002</v>
      </c>
      <c r="BM542" s="71">
        <v>0</v>
      </c>
      <c r="BN542" s="72"/>
      <c r="BO542" s="71">
        <v>0</v>
      </c>
      <c r="BP542" s="71">
        <v>0</v>
      </c>
      <c r="BQ542" s="71">
        <v>8</v>
      </c>
      <c r="BR542" s="71">
        <v>0</v>
      </c>
      <c r="BS542" s="71">
        <v>5</v>
      </c>
      <c r="BT542" s="71">
        <v>0</v>
      </c>
      <c r="BU542"/>
      <c r="BV542" s="70">
        <v>171.99299999999999</v>
      </c>
      <c r="BW542" s="70">
        <v>0</v>
      </c>
      <c r="BX542" s="70">
        <v>0</v>
      </c>
      <c r="BY542" s="70">
        <v>0</v>
      </c>
      <c r="BZ542" s="70">
        <v>3.476</v>
      </c>
      <c r="CA542" s="70">
        <v>0</v>
      </c>
      <c r="CB542" s="70">
        <v>0</v>
      </c>
      <c r="CC542" s="70">
        <v>0</v>
      </c>
      <c r="CD542" s="70">
        <v>0</v>
      </c>
    </row>
    <row r="543" spans="1:82">
      <c r="A543" s="70" t="s">
        <v>2326</v>
      </c>
      <c r="B543" s="70">
        <v>78</v>
      </c>
      <c r="C543" s="70">
        <v>10</v>
      </c>
      <c r="D543" s="70">
        <v>5</v>
      </c>
      <c r="E543" s="70">
        <v>2013</v>
      </c>
      <c r="F543" s="70" t="s">
        <v>180</v>
      </c>
      <c r="G543" s="70" t="s">
        <v>2316</v>
      </c>
      <c r="H543" s="70" t="s">
        <v>2317</v>
      </c>
      <c r="I543" s="148"/>
      <c r="J543" s="71">
        <v>543.92270490626402</v>
      </c>
      <c r="K543" s="71">
        <v>5.8966540832744467</v>
      </c>
      <c r="L543" s="71">
        <v>0.73620791583101852</v>
      </c>
      <c r="M543" s="71">
        <v>214.7022593947602</v>
      </c>
      <c r="N543" s="71">
        <v>245.60325482795861</v>
      </c>
      <c r="O543" s="71">
        <v>107.77034454877689</v>
      </c>
      <c r="P543" s="71">
        <v>40.172716643733914</v>
      </c>
      <c r="Q543" s="71">
        <v>13.890695634200901</v>
      </c>
      <c r="R543" s="71">
        <v>0</v>
      </c>
      <c r="S543" s="71">
        <v>11.539304727159999</v>
      </c>
      <c r="T543" s="72"/>
      <c r="U543" s="71">
        <v>70410257</v>
      </c>
      <c r="V543" s="71">
        <v>3141</v>
      </c>
      <c r="W543" s="71">
        <v>19</v>
      </c>
      <c r="X543" s="71">
        <v>43515</v>
      </c>
      <c r="Y543" s="71">
        <v>82906</v>
      </c>
      <c r="Z543" s="71">
        <v>58883</v>
      </c>
      <c r="AA543" s="71">
        <v>8042</v>
      </c>
      <c r="AB543" s="71">
        <v>179571</v>
      </c>
      <c r="AC543" s="71">
        <v>0</v>
      </c>
      <c r="AD543" s="71">
        <v>11.539304727159999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133.303</v>
      </c>
      <c r="BK543" s="71">
        <v>0</v>
      </c>
      <c r="BL543" s="71">
        <v>33.852000000000004</v>
      </c>
      <c r="BM543" s="71">
        <v>0</v>
      </c>
      <c r="BN543" s="72"/>
      <c r="BO543" s="71">
        <v>0</v>
      </c>
      <c r="BP543" s="71">
        <v>0</v>
      </c>
      <c r="BQ543" s="71">
        <v>8</v>
      </c>
      <c r="BR543" s="71">
        <v>0</v>
      </c>
      <c r="BS543" s="71">
        <v>5</v>
      </c>
      <c r="BT543" s="71">
        <v>0</v>
      </c>
      <c r="BU543"/>
      <c r="BV543" s="70">
        <v>162.48099999999999</v>
      </c>
      <c r="BW543" s="70">
        <v>0</v>
      </c>
      <c r="BX543" s="70">
        <v>0</v>
      </c>
      <c r="BY543" s="70">
        <v>0</v>
      </c>
      <c r="BZ543" s="70">
        <v>4.6740000000000004</v>
      </c>
      <c r="CA543" s="70">
        <v>0</v>
      </c>
      <c r="CB543" s="70">
        <v>0</v>
      </c>
      <c r="CC543" s="70">
        <v>0</v>
      </c>
      <c r="CD543" s="70">
        <v>0</v>
      </c>
    </row>
    <row r="544" spans="1:82">
      <c r="A544" s="70" t="s">
        <v>2327</v>
      </c>
      <c r="B544" s="70">
        <v>79</v>
      </c>
      <c r="C544" s="70">
        <v>11</v>
      </c>
      <c r="D544" s="70">
        <v>5</v>
      </c>
      <c r="E544" s="70">
        <v>2014</v>
      </c>
      <c r="F544" s="70" t="s">
        <v>181</v>
      </c>
      <c r="G544" s="70" t="s">
        <v>2316</v>
      </c>
      <c r="H544" s="70" t="s">
        <v>2317</v>
      </c>
      <c r="I544" s="148"/>
      <c r="J544" s="71">
        <v>525.39315500585724</v>
      </c>
      <c r="K544" s="71">
        <v>4.5236751035492446</v>
      </c>
      <c r="L544" s="71">
        <v>1.858359568464222</v>
      </c>
      <c r="M544" s="71">
        <v>199.0942774458712</v>
      </c>
      <c r="N544" s="71">
        <v>223.27004914076471</v>
      </c>
      <c r="O544" s="71">
        <v>102.49815610540006</v>
      </c>
      <c r="P544" s="71">
        <v>40.125440507318238</v>
      </c>
      <c r="Q544" s="71">
        <v>13.431496333254801</v>
      </c>
      <c r="R544" s="71">
        <v>0</v>
      </c>
      <c r="S544" s="71">
        <v>16.606374428599999</v>
      </c>
      <c r="T544" s="72"/>
      <c r="U544" s="71">
        <v>78011391</v>
      </c>
      <c r="V544" s="71">
        <v>2304</v>
      </c>
      <c r="W544" s="71">
        <v>21</v>
      </c>
      <c r="X544" s="71">
        <v>44562</v>
      </c>
      <c r="Y544" s="71">
        <v>84008</v>
      </c>
      <c r="Z544" s="71">
        <v>58983</v>
      </c>
      <c r="AA544" s="71">
        <v>7991</v>
      </c>
      <c r="AB544" s="71">
        <v>180975</v>
      </c>
      <c r="AC544" s="71">
        <v>0</v>
      </c>
      <c r="AD544" s="71">
        <v>16.606374428599999</v>
      </c>
      <c r="AE544" s="72"/>
      <c r="AF544" s="71"/>
      <c r="AG544" s="71"/>
      <c r="AH544" s="71"/>
      <c r="AI544" s="71"/>
      <c r="AJ544" s="71"/>
      <c r="AK544" s="71"/>
      <c r="AL544" s="71"/>
      <c r="AM544" s="71"/>
      <c r="AN544" s="71"/>
      <c r="AO544" s="71"/>
      <c r="AP544" s="71"/>
      <c r="AQ544" s="72"/>
      <c r="AR544" s="71">
        <v>2152</v>
      </c>
      <c r="AS544" s="71">
        <v>66</v>
      </c>
      <c r="AT544" s="71">
        <v>0</v>
      </c>
      <c r="AU544" s="71">
        <v>0</v>
      </c>
      <c r="AV544" s="71">
        <v>0</v>
      </c>
      <c r="AW544" s="71">
        <v>0</v>
      </c>
      <c r="AX544" s="71"/>
      <c r="AY544" s="72"/>
      <c r="AZ544" s="71">
        <v>7796.9</v>
      </c>
      <c r="BA544" s="71">
        <v>984.3</v>
      </c>
      <c r="BB544" s="71">
        <v>0</v>
      </c>
      <c r="BC544" s="71">
        <v>0</v>
      </c>
      <c r="BD544" s="71">
        <v>0</v>
      </c>
      <c r="BE544" s="71">
        <v>0</v>
      </c>
      <c r="BF544" s="71"/>
      <c r="BG544" s="72"/>
      <c r="BH544" s="71">
        <v>0</v>
      </c>
      <c r="BI544" s="71">
        <v>0</v>
      </c>
      <c r="BJ544" s="71">
        <v>112.893</v>
      </c>
      <c r="BK544" s="71">
        <v>0</v>
      </c>
      <c r="BL544" s="71">
        <v>40.701999999999998</v>
      </c>
      <c r="BM544" s="71">
        <v>0</v>
      </c>
      <c r="BN544" s="72"/>
      <c r="BO544" s="71">
        <v>0</v>
      </c>
      <c r="BP544" s="71">
        <v>0</v>
      </c>
      <c r="BQ544" s="71">
        <v>4</v>
      </c>
      <c r="BR544" s="71">
        <v>0</v>
      </c>
      <c r="BS544" s="71">
        <v>6</v>
      </c>
      <c r="BT544" s="71">
        <v>0</v>
      </c>
      <c r="BU544"/>
      <c r="BV544" s="70">
        <v>149.68899999999999</v>
      </c>
      <c r="BW544" s="70">
        <v>0</v>
      </c>
      <c r="BX544" s="70">
        <v>0</v>
      </c>
      <c r="BY544" s="70">
        <v>0</v>
      </c>
      <c r="BZ544" s="70">
        <v>3.9060000000000001</v>
      </c>
      <c r="CA544" s="70">
        <v>0</v>
      </c>
      <c r="CB544" s="70">
        <v>0</v>
      </c>
      <c r="CC544" s="70">
        <v>0</v>
      </c>
      <c r="CD544" s="70">
        <v>0</v>
      </c>
    </row>
    <row r="545" spans="1:82">
      <c r="A545" s="70" t="s">
        <v>2328</v>
      </c>
      <c r="B545" s="70">
        <v>80</v>
      </c>
      <c r="C545" s="70">
        <v>12</v>
      </c>
      <c r="D545" s="70">
        <v>5</v>
      </c>
      <c r="E545" s="70">
        <v>2015</v>
      </c>
      <c r="F545" s="70" t="s">
        <v>182</v>
      </c>
      <c r="G545" s="70" t="s">
        <v>2316</v>
      </c>
      <c r="H545" s="70" t="s">
        <v>2317</v>
      </c>
      <c r="I545" s="148"/>
      <c r="J545" s="71">
        <v>601.76504046773493</v>
      </c>
      <c r="K545" s="71">
        <v>4.8109901208638668</v>
      </c>
      <c r="L545" s="71">
        <v>2.3163958873197852</v>
      </c>
      <c r="M545" s="71">
        <v>211.82424797574799</v>
      </c>
      <c r="N545" s="71">
        <v>225.98057298707209</v>
      </c>
      <c r="O545" s="71">
        <v>102.10805208238725</v>
      </c>
      <c r="P545" s="71">
        <v>39.815421808361165</v>
      </c>
      <c r="Q545" s="71">
        <v>13.2786200409882</v>
      </c>
      <c r="R545" s="71">
        <v>0</v>
      </c>
      <c r="S545" s="71">
        <v>18.91246343936</v>
      </c>
      <c r="T545" s="72"/>
      <c r="U545" s="71">
        <v>81057470</v>
      </c>
      <c r="V545" s="71">
        <v>2304</v>
      </c>
      <c r="W545" s="71">
        <v>21</v>
      </c>
      <c r="X545" s="71">
        <v>44562</v>
      </c>
      <c r="Y545" s="71">
        <v>85408</v>
      </c>
      <c r="Z545" s="71">
        <v>59324</v>
      </c>
      <c r="AA545" s="71">
        <v>7923</v>
      </c>
      <c r="AB545" s="71">
        <v>182765</v>
      </c>
      <c r="AC545" s="71">
        <v>0</v>
      </c>
      <c r="AD545" s="71">
        <v>18.91246343936</v>
      </c>
      <c r="AE545" s="72"/>
      <c r="AF545" s="71">
        <v>815111637.78629625</v>
      </c>
      <c r="AG545" s="71">
        <v>3987682.531972988</v>
      </c>
      <c r="AH545" s="71">
        <v>472103.79332216259</v>
      </c>
      <c r="AI545" s="71">
        <v>260732321.12496611</v>
      </c>
      <c r="AJ545" s="71">
        <v>333359350.51633263</v>
      </c>
      <c r="AK545" s="71">
        <v>0</v>
      </c>
      <c r="AL545" s="71">
        <v>0</v>
      </c>
      <c r="AM545" s="71">
        <v>25047176.579660021</v>
      </c>
      <c r="AN545" s="71">
        <v>0</v>
      </c>
      <c r="AO545" s="71">
        <v>0</v>
      </c>
      <c r="AP545" s="71">
        <v>1438710272.33255</v>
      </c>
      <c r="AQ545" s="72"/>
      <c r="AR545" s="71">
        <v>2376</v>
      </c>
      <c r="AS545" s="71">
        <v>98</v>
      </c>
      <c r="AT545" s="71">
        <v>0</v>
      </c>
      <c r="AU545" s="71">
        <v>0</v>
      </c>
      <c r="AV545" s="71">
        <v>0</v>
      </c>
      <c r="AW545" s="71">
        <v>0</v>
      </c>
      <c r="AX545" s="71"/>
      <c r="AY545" s="72"/>
      <c r="AZ545" s="71">
        <v>8712.4</v>
      </c>
      <c r="BA545" s="71">
        <v>3413.8</v>
      </c>
      <c r="BB545" s="71">
        <v>0</v>
      </c>
      <c r="BC545" s="71">
        <v>0</v>
      </c>
      <c r="BD545" s="71">
        <v>0</v>
      </c>
      <c r="BE545" s="71">
        <v>0</v>
      </c>
      <c r="BF545" s="71"/>
      <c r="BG545" s="72"/>
      <c r="BH545" s="71">
        <v>0</v>
      </c>
      <c r="BI545" s="71">
        <v>0</v>
      </c>
      <c r="BJ545" s="71">
        <v>96.271000000000001</v>
      </c>
      <c r="BK545" s="71">
        <v>0</v>
      </c>
      <c r="BL545" s="71">
        <v>38.093000000000004</v>
      </c>
      <c r="BM545" s="71">
        <v>0</v>
      </c>
      <c r="BN545" s="72"/>
      <c r="BO545" s="71">
        <v>0</v>
      </c>
      <c r="BP545" s="71">
        <v>0</v>
      </c>
      <c r="BQ545" s="71">
        <v>3</v>
      </c>
      <c r="BR545" s="71">
        <v>0</v>
      </c>
      <c r="BS545" s="71">
        <v>6</v>
      </c>
      <c r="BT545" s="71">
        <v>0</v>
      </c>
      <c r="BU545"/>
      <c r="BV545" s="70">
        <v>129.804</v>
      </c>
      <c r="BW545" s="70">
        <v>0</v>
      </c>
      <c r="BX545" s="70">
        <v>0</v>
      </c>
      <c r="BY545" s="70">
        <v>0</v>
      </c>
      <c r="BZ545" s="70">
        <v>4.5599999999999996</v>
      </c>
      <c r="CA545" s="70">
        <v>0</v>
      </c>
      <c r="CB545" s="70">
        <v>0</v>
      </c>
      <c r="CC545" s="70">
        <v>0</v>
      </c>
      <c r="CD545" s="70">
        <v>0</v>
      </c>
    </row>
    <row r="546" spans="1:82">
      <c r="A546" s="70" t="s">
        <v>2329</v>
      </c>
      <c r="B546" s="70">
        <v>81</v>
      </c>
      <c r="C546" s="70">
        <v>13</v>
      </c>
      <c r="D546" s="70">
        <v>5</v>
      </c>
      <c r="E546" s="70">
        <v>2016</v>
      </c>
      <c r="F546" s="70" t="s">
        <v>155</v>
      </c>
      <c r="G546" s="70" t="s">
        <v>2316</v>
      </c>
      <c r="H546" s="70" t="s">
        <v>2317</v>
      </c>
      <c r="I546" s="148"/>
      <c r="J546" s="71">
        <v>508.31699269152853</v>
      </c>
      <c r="K546" s="71">
        <v>4.9552637396815342</v>
      </c>
      <c r="L546" s="71">
        <v>2.6176273599175461</v>
      </c>
      <c r="M546" s="71">
        <v>163.15928337069224</v>
      </c>
      <c r="N546" s="71">
        <v>216.48335940428925</v>
      </c>
      <c r="O546" s="71">
        <v>101.60773176711575</v>
      </c>
      <c r="P546" s="71">
        <v>39.428528494902736</v>
      </c>
      <c r="Q546" s="71">
        <v>12.967263361193432</v>
      </c>
      <c r="R546" s="71">
        <v>0</v>
      </c>
      <c r="S546" s="71">
        <v>22.209755628549999</v>
      </c>
      <c r="T546" s="72"/>
      <c r="U546" s="71">
        <v>80062123</v>
      </c>
      <c r="V546" s="71">
        <v>2304</v>
      </c>
      <c r="W546" s="71">
        <v>21</v>
      </c>
      <c r="X546" s="71">
        <v>44562</v>
      </c>
      <c r="Y546" s="71">
        <v>86257</v>
      </c>
      <c r="Z546" s="71">
        <v>59759</v>
      </c>
      <c r="AA546" s="71">
        <v>8115</v>
      </c>
      <c r="AB546" s="71">
        <v>183589</v>
      </c>
      <c r="AC546" s="71">
        <v>0</v>
      </c>
      <c r="AD546" s="71">
        <v>22.209755628549999</v>
      </c>
      <c r="AE546" s="72"/>
      <c r="AF546" s="71">
        <v>731413054.36554682</v>
      </c>
      <c r="AG546" s="71">
        <v>3919997.695208644</v>
      </c>
      <c r="AH546" s="71">
        <v>406016.76767908962</v>
      </c>
      <c r="AI546" s="71">
        <v>252092829.31844369</v>
      </c>
      <c r="AJ546" s="71">
        <v>303811099.84638077</v>
      </c>
      <c r="AK546" s="71">
        <v>0</v>
      </c>
      <c r="AL546" s="71">
        <v>0</v>
      </c>
      <c r="AM546" s="71">
        <v>25179649.25392798</v>
      </c>
      <c r="AN546" s="71">
        <v>0</v>
      </c>
      <c r="AO546" s="71">
        <v>0</v>
      </c>
      <c r="AP546" s="71">
        <v>1316822647.2471869</v>
      </c>
      <c r="AQ546" s="72"/>
      <c r="AR546" s="71">
        <v>2523</v>
      </c>
      <c r="AS546" s="71">
        <v>121</v>
      </c>
      <c r="AT546" s="71">
        <v>0</v>
      </c>
      <c r="AU546" s="71">
        <v>0</v>
      </c>
      <c r="AV546" s="71">
        <v>0</v>
      </c>
      <c r="AW546" s="71">
        <v>0</v>
      </c>
      <c r="AX546" s="71"/>
      <c r="AY546" s="72"/>
      <c r="AZ546" s="71">
        <v>9361.2000000000007</v>
      </c>
      <c r="BA546" s="71">
        <v>3745.3</v>
      </c>
      <c r="BB546" s="71">
        <v>0</v>
      </c>
      <c r="BC546" s="71">
        <v>0</v>
      </c>
      <c r="BD546" s="71">
        <v>0</v>
      </c>
      <c r="BE546" s="71">
        <v>0</v>
      </c>
      <c r="BF546" s="71"/>
      <c r="BG546" s="72"/>
      <c r="BH546" s="71">
        <v>0</v>
      </c>
      <c r="BI546" s="71">
        <v>0</v>
      </c>
      <c r="BJ546" s="71">
        <v>99.23</v>
      </c>
      <c r="BK546" s="71">
        <v>0</v>
      </c>
      <c r="BL546" s="71">
        <v>29.547000000000004</v>
      </c>
      <c r="BM546" s="71">
        <v>0</v>
      </c>
      <c r="BN546" s="72"/>
      <c r="BO546" s="71">
        <v>0</v>
      </c>
      <c r="BP546" s="71">
        <v>0</v>
      </c>
      <c r="BQ546" s="71">
        <v>4</v>
      </c>
      <c r="BR546" s="71">
        <v>0</v>
      </c>
      <c r="BS546" s="71">
        <v>5</v>
      </c>
      <c r="BT546" s="71">
        <v>0</v>
      </c>
      <c r="BU546"/>
      <c r="BV546" s="70">
        <v>128.77699999999999</v>
      </c>
      <c r="BW546" s="70">
        <v>0</v>
      </c>
      <c r="BX546" s="70">
        <v>0</v>
      </c>
      <c r="BY546" s="70">
        <v>0</v>
      </c>
      <c r="BZ546" s="70">
        <v>0</v>
      </c>
      <c r="CA546" s="70">
        <v>0</v>
      </c>
      <c r="CB546" s="70">
        <v>0</v>
      </c>
      <c r="CC546" s="70">
        <v>0</v>
      </c>
      <c r="CD546" s="70">
        <v>0</v>
      </c>
    </row>
    <row r="547" spans="1:82">
      <c r="A547" s="70" t="s">
        <v>2330</v>
      </c>
      <c r="B547" s="70">
        <v>82</v>
      </c>
      <c r="C547" s="70">
        <v>14</v>
      </c>
      <c r="D547" s="70">
        <v>5</v>
      </c>
      <c r="E547" s="70">
        <v>2017</v>
      </c>
      <c r="F547" s="70" t="s">
        <v>156</v>
      </c>
      <c r="G547" s="70" t="s">
        <v>2316</v>
      </c>
      <c r="H547" s="70" t="s">
        <v>2317</v>
      </c>
      <c r="I547" s="148"/>
      <c r="J547" s="71">
        <v>328.89164062190343</v>
      </c>
      <c r="K547" s="71">
        <v>5.0693218100774438</v>
      </c>
      <c r="L547" s="71">
        <v>2.1558731462765057</v>
      </c>
      <c r="M547" s="71">
        <v>163.6900040438401</v>
      </c>
      <c r="N547" s="71">
        <v>223.89409641984506</v>
      </c>
      <c r="O547" s="71">
        <v>100.239086319473</v>
      </c>
      <c r="P547" s="71">
        <v>40.472651748685792</v>
      </c>
      <c r="Q547" s="71">
        <v>12.613262665629</v>
      </c>
      <c r="R547" s="71">
        <v>0</v>
      </c>
      <c r="S547" s="71">
        <v>21.859513075039995</v>
      </c>
      <c r="T547" s="72"/>
      <c r="U547" s="71">
        <v>55956107.999999993</v>
      </c>
      <c r="V547" s="71">
        <v>2304</v>
      </c>
      <c r="W547" s="71">
        <v>21</v>
      </c>
      <c r="X547" s="71">
        <v>44562</v>
      </c>
      <c r="Y547" s="71">
        <v>87444</v>
      </c>
      <c r="Z547" s="71">
        <v>59932</v>
      </c>
      <c r="AA547" s="71">
        <v>8383</v>
      </c>
      <c r="AB547" s="71">
        <v>184667</v>
      </c>
      <c r="AC547" s="71">
        <v>0</v>
      </c>
      <c r="AD547" s="71">
        <v>21.859513075039999</v>
      </c>
      <c r="AE547" s="72"/>
      <c r="AF547" s="71">
        <v>486302383.75425923</v>
      </c>
      <c r="AG547" s="71">
        <v>4099643.0700881691</v>
      </c>
      <c r="AH547" s="71">
        <v>454376.53116679878</v>
      </c>
      <c r="AI547" s="71">
        <v>263842214.75430441</v>
      </c>
      <c r="AJ547" s="71">
        <v>332041128.46939218</v>
      </c>
      <c r="AK547" s="71">
        <v>0</v>
      </c>
      <c r="AL547" s="71">
        <v>0</v>
      </c>
      <c r="AM547" s="71">
        <v>25367130.030689958</v>
      </c>
      <c r="AN547" s="71">
        <v>0</v>
      </c>
      <c r="AO547" s="71">
        <v>0</v>
      </c>
      <c r="AP547" s="71">
        <v>1112106876.6099007</v>
      </c>
      <c r="AQ547" s="72"/>
      <c r="AR547" s="71">
        <v>2667</v>
      </c>
      <c r="AS547" s="71">
        <v>133</v>
      </c>
      <c r="AT547" s="71">
        <v>0</v>
      </c>
      <c r="AU547" s="71">
        <v>0</v>
      </c>
      <c r="AV547" s="71">
        <v>0</v>
      </c>
      <c r="AW547" s="71">
        <v>0</v>
      </c>
      <c r="AX547" s="71"/>
      <c r="AY547" s="72"/>
      <c r="AZ547" s="71">
        <v>10004.5</v>
      </c>
      <c r="BA547" s="71">
        <v>3934.8999999999992</v>
      </c>
      <c r="BB547" s="71">
        <v>0</v>
      </c>
      <c r="BC547" s="71">
        <v>0</v>
      </c>
      <c r="BD547" s="71">
        <v>0</v>
      </c>
      <c r="BE547" s="71">
        <v>0</v>
      </c>
      <c r="BF547" s="71"/>
      <c r="BG547" s="72"/>
      <c r="BH547" s="71">
        <v>0</v>
      </c>
      <c r="BI547" s="71">
        <v>0</v>
      </c>
      <c r="BJ547" s="71">
        <v>83.668999999999997</v>
      </c>
      <c r="BK547" s="71">
        <v>0</v>
      </c>
      <c r="BL547" s="71">
        <v>28.696999999999999</v>
      </c>
      <c r="BM547" s="71">
        <v>0</v>
      </c>
      <c r="BN547" s="72"/>
      <c r="BO547" s="71">
        <v>0</v>
      </c>
      <c r="BP547" s="71">
        <v>0</v>
      </c>
      <c r="BQ547" s="71">
        <v>4</v>
      </c>
      <c r="BR547" s="71">
        <v>0</v>
      </c>
      <c r="BS547" s="71">
        <v>5</v>
      </c>
      <c r="BT547" s="71">
        <v>0</v>
      </c>
      <c r="BU547"/>
      <c r="BV547" s="70">
        <v>112.366</v>
      </c>
      <c r="BW547" s="70">
        <v>0</v>
      </c>
      <c r="BX547" s="70">
        <v>0</v>
      </c>
      <c r="BY547" s="70">
        <v>0</v>
      </c>
      <c r="BZ547" s="70">
        <v>0</v>
      </c>
      <c r="CA547" s="70">
        <v>0</v>
      </c>
      <c r="CB547" s="70">
        <v>0</v>
      </c>
      <c r="CC547" s="70">
        <v>0</v>
      </c>
      <c r="CD547" s="70">
        <v>0</v>
      </c>
    </row>
    <row r="548" spans="1:82">
      <c r="A548" s="70" t="s">
        <v>2331</v>
      </c>
      <c r="B548" s="70">
        <v>83</v>
      </c>
      <c r="C548" s="70">
        <v>15</v>
      </c>
      <c r="D548" s="70">
        <v>5</v>
      </c>
      <c r="E548" s="70">
        <v>2018</v>
      </c>
      <c r="F548" s="70" t="s">
        <v>183</v>
      </c>
      <c r="G548" s="70" t="s">
        <v>2316</v>
      </c>
      <c r="H548" s="70" t="s">
        <v>2317</v>
      </c>
      <c r="I548" s="148"/>
      <c r="J548" s="71">
        <v>212.38824604049572</v>
      </c>
      <c r="K548" s="71">
        <v>4.7657824364067993</v>
      </c>
      <c r="L548" s="71">
        <v>2.0147282161289475</v>
      </c>
      <c r="M548" s="71">
        <v>162.44187036466428</v>
      </c>
      <c r="N548" s="71">
        <v>215.34596248923009</v>
      </c>
      <c r="O548" s="71">
        <v>98.48053803846642</v>
      </c>
      <c r="P548" s="71">
        <v>40.060217596379516</v>
      </c>
      <c r="Q548" s="71">
        <v>11.7503628428552</v>
      </c>
      <c r="R548" s="71">
        <v>0</v>
      </c>
      <c r="S548" s="71">
        <v>21.535683719129995</v>
      </c>
      <c r="T548" s="72"/>
      <c r="U548" s="71">
        <v>36507407</v>
      </c>
      <c r="V548" s="71">
        <v>2304</v>
      </c>
      <c r="W548" s="71">
        <v>21</v>
      </c>
      <c r="X548" s="71">
        <v>44562</v>
      </c>
      <c r="Y548" s="71">
        <v>88402</v>
      </c>
      <c r="Z548" s="71">
        <v>60008</v>
      </c>
      <c r="AA548" s="71">
        <v>8381</v>
      </c>
      <c r="AB548" s="71">
        <v>185393</v>
      </c>
      <c r="AC548" s="71">
        <v>0</v>
      </c>
      <c r="AD548" s="71">
        <v>21.535683719129999</v>
      </c>
      <c r="AE548" s="72"/>
      <c r="AF548" s="71">
        <v>308595310.96933728</v>
      </c>
      <c r="AG548" s="71">
        <v>3636088.6546613602</v>
      </c>
      <c r="AH548" s="71">
        <v>432801.46767173591</v>
      </c>
      <c r="AI548" s="71">
        <v>252656956.66663271</v>
      </c>
      <c r="AJ548" s="71">
        <v>313188070.48013699</v>
      </c>
      <c r="AK548" s="71">
        <v>0</v>
      </c>
      <c r="AL548" s="71">
        <v>0</v>
      </c>
      <c r="AM548" s="71">
        <v>25519552.368164718</v>
      </c>
      <c r="AN548" s="71">
        <v>0</v>
      </c>
      <c r="AO548" s="71">
        <v>0</v>
      </c>
      <c r="AP548" s="71">
        <v>904028780.60660481</v>
      </c>
      <c r="AQ548" s="72"/>
      <c r="AR548" s="71">
        <v>2826</v>
      </c>
      <c r="AS548" s="71">
        <v>154</v>
      </c>
      <c r="AT548" s="71">
        <v>0</v>
      </c>
      <c r="AU548" s="71">
        <v>0</v>
      </c>
      <c r="AV548" s="71">
        <v>0</v>
      </c>
      <c r="AW548" s="71">
        <v>0</v>
      </c>
      <c r="AX548" s="71"/>
      <c r="AY548" s="72"/>
      <c r="AZ548" s="71">
        <v>10726.4</v>
      </c>
      <c r="BA548" s="71">
        <v>4253.3999999999996</v>
      </c>
      <c r="BB548" s="71">
        <v>0</v>
      </c>
      <c r="BC548" s="71">
        <v>0</v>
      </c>
      <c r="BD548" s="71">
        <v>0</v>
      </c>
      <c r="BE548" s="71">
        <v>0</v>
      </c>
      <c r="BF548" s="71"/>
      <c r="BG548" s="72"/>
      <c r="BH548" s="71">
        <v>0</v>
      </c>
      <c r="BI548" s="71">
        <v>0</v>
      </c>
      <c r="BJ548" s="71">
        <v>77.706999999999994</v>
      </c>
      <c r="BK548" s="71">
        <v>0</v>
      </c>
      <c r="BL548" s="71">
        <v>27.283000000000001</v>
      </c>
      <c r="BM548" s="71">
        <v>0</v>
      </c>
      <c r="BN548" s="72"/>
      <c r="BO548" s="71">
        <v>0</v>
      </c>
      <c r="BP548" s="71">
        <v>0</v>
      </c>
      <c r="BQ548" s="71">
        <v>4</v>
      </c>
      <c r="BR548" s="71">
        <v>0</v>
      </c>
      <c r="BS548" s="71">
        <v>5</v>
      </c>
      <c r="BT548" s="71">
        <v>0</v>
      </c>
      <c r="BU548"/>
      <c r="BV548" s="70">
        <v>104.99</v>
      </c>
      <c r="BW548" s="70">
        <v>0</v>
      </c>
      <c r="BX548" s="70">
        <v>0</v>
      </c>
      <c r="BY548" s="70">
        <v>0</v>
      </c>
      <c r="BZ548" s="70">
        <v>0</v>
      </c>
      <c r="CA548" s="70">
        <v>0</v>
      </c>
      <c r="CB548" s="70">
        <v>0</v>
      </c>
      <c r="CC548" s="70">
        <v>0</v>
      </c>
      <c r="CD548" s="70">
        <v>0</v>
      </c>
    </row>
    <row r="549" spans="1:82">
      <c r="A549" s="70" t="s">
        <v>2332</v>
      </c>
      <c r="B549" s="70">
        <v>84</v>
      </c>
      <c r="C549" s="70">
        <v>16</v>
      </c>
      <c r="D549" s="70">
        <v>5</v>
      </c>
      <c r="E549" s="70">
        <v>2019</v>
      </c>
      <c r="F549" s="70" t="s">
        <v>158</v>
      </c>
      <c r="G549" s="70" t="s">
        <v>2316</v>
      </c>
      <c r="H549" s="70" t="s">
        <v>2317</v>
      </c>
      <c r="I549" s="148"/>
      <c r="J549" s="71">
        <v>179.90182582522291</v>
      </c>
      <c r="K549" s="71">
        <v>4.3157087624905976</v>
      </c>
      <c r="L549" s="71">
        <v>2.0428085331287407</v>
      </c>
      <c r="M549" s="71">
        <v>157.16975075083522</v>
      </c>
      <c r="N549" s="71">
        <v>204.39763457438181</v>
      </c>
      <c r="O549" s="71">
        <v>95.754924982369431</v>
      </c>
      <c r="P549" s="71">
        <v>40.12153584561905</v>
      </c>
      <c r="Q549" s="71">
        <v>11.499452571141401</v>
      </c>
      <c r="R549" s="71">
        <v>0</v>
      </c>
      <c r="S549" s="71">
        <v>25.638765037372806</v>
      </c>
      <c r="T549" s="72"/>
      <c r="U549" s="71">
        <v>32334530</v>
      </c>
      <c r="V549" s="71">
        <v>2304</v>
      </c>
      <c r="W549" s="71">
        <v>21</v>
      </c>
      <c r="X549" s="71">
        <v>44562</v>
      </c>
      <c r="Y549" s="71">
        <v>89585</v>
      </c>
      <c r="Z549" s="71">
        <v>59949</v>
      </c>
      <c r="AA549" s="71">
        <v>8331</v>
      </c>
      <c r="AB549" s="71">
        <v>186346</v>
      </c>
      <c r="AC549" s="71">
        <v>0</v>
      </c>
      <c r="AD549" s="71">
        <v>25.63876503737281</v>
      </c>
      <c r="AE549" s="72"/>
      <c r="AF549" s="71">
        <v>274990509.75559777</v>
      </c>
      <c r="AG549" s="71">
        <v>3507126.225448498</v>
      </c>
      <c r="AH549" s="71">
        <v>460057.40065577597</v>
      </c>
      <c r="AI549" s="71">
        <v>255101247.9547776</v>
      </c>
      <c r="AJ549" s="71">
        <v>308344888.00289798</v>
      </c>
      <c r="AK549" s="71">
        <v>0</v>
      </c>
      <c r="AL549" s="71">
        <v>0</v>
      </c>
      <c r="AM549" s="71">
        <v>25378922.388063058</v>
      </c>
      <c r="AN549" s="71">
        <v>0</v>
      </c>
      <c r="AO549" s="71">
        <v>0</v>
      </c>
      <c r="AP549" s="71">
        <v>867782751.72744071</v>
      </c>
      <c r="AQ549" s="72"/>
      <c r="AR549" s="71">
        <v>3012</v>
      </c>
      <c r="AS549" s="71">
        <v>168</v>
      </c>
      <c r="AT549" s="71">
        <v>0</v>
      </c>
      <c r="AU549" s="71">
        <v>0</v>
      </c>
      <c r="AV549" s="71">
        <v>0</v>
      </c>
      <c r="AW549" s="71">
        <v>0</v>
      </c>
      <c r="AX549" s="71"/>
      <c r="AY549" s="72"/>
      <c r="AZ549" s="71">
        <v>11547.599999999989</v>
      </c>
      <c r="BA549" s="71">
        <v>4457.8999999999996</v>
      </c>
      <c r="BB549" s="71">
        <v>0</v>
      </c>
      <c r="BC549" s="71">
        <v>0</v>
      </c>
      <c r="BD549" s="71">
        <v>0</v>
      </c>
      <c r="BE549" s="71">
        <v>0</v>
      </c>
      <c r="BF549" s="71"/>
      <c r="BG549" s="72"/>
      <c r="BH549" s="71">
        <v>0</v>
      </c>
      <c r="BI549" s="71">
        <v>0</v>
      </c>
      <c r="BJ549" s="71">
        <v>75.477999999999994</v>
      </c>
      <c r="BK549" s="71">
        <v>0</v>
      </c>
      <c r="BL549" s="71">
        <v>27.840999999999998</v>
      </c>
      <c r="BM549" s="71">
        <v>0</v>
      </c>
      <c r="BN549" s="72"/>
      <c r="BO549" s="71">
        <v>0</v>
      </c>
      <c r="BP549" s="71">
        <v>0</v>
      </c>
      <c r="BQ549" s="71">
        <v>4</v>
      </c>
      <c r="BR549" s="71">
        <v>0</v>
      </c>
      <c r="BS549" s="71">
        <v>5</v>
      </c>
      <c r="BT549" s="71">
        <v>0</v>
      </c>
      <c r="BU549"/>
      <c r="BV549" s="70">
        <v>103.319</v>
      </c>
      <c r="BW549" s="70">
        <v>0</v>
      </c>
      <c r="BX549" s="70">
        <v>0</v>
      </c>
      <c r="BY549" s="70">
        <v>0</v>
      </c>
      <c r="BZ549" s="70">
        <v>0</v>
      </c>
      <c r="CA549" s="70">
        <v>0</v>
      </c>
      <c r="CB549" s="70">
        <v>0</v>
      </c>
      <c r="CC549" s="70">
        <v>0</v>
      </c>
      <c r="CD549" s="70">
        <v>0</v>
      </c>
    </row>
    <row r="550" spans="1:82">
      <c r="A550" s="70" t="s">
        <v>2333</v>
      </c>
      <c r="B550" s="70">
        <v>85</v>
      </c>
      <c r="C550" s="70">
        <v>17</v>
      </c>
      <c r="D550" s="70">
        <v>5</v>
      </c>
      <c r="E550" s="70">
        <v>2020</v>
      </c>
      <c r="F550" s="70" t="s">
        <v>159</v>
      </c>
      <c r="G550" s="70" t="s">
        <v>2316</v>
      </c>
      <c r="H550" s="70" t="s">
        <v>2317</v>
      </c>
      <c r="I550" s="148"/>
      <c r="J550" s="71">
        <v>103.28999761759709</v>
      </c>
      <c r="K550" s="71">
        <v>4.3689317592656058</v>
      </c>
      <c r="L550" s="71">
        <v>1.6639828557140361</v>
      </c>
      <c r="M550" s="71">
        <v>140.14354792630226</v>
      </c>
      <c r="N550" s="71">
        <v>208.36789815374254</v>
      </c>
      <c r="O550" s="71">
        <v>84.120161768704435</v>
      </c>
      <c r="P550" s="71">
        <v>38.055529348077023</v>
      </c>
      <c r="Q550" s="71">
        <v>11.0272472151297</v>
      </c>
      <c r="R550" s="71">
        <v>0</v>
      </c>
      <c r="S550" s="71">
        <v>6.7880808226468732</v>
      </c>
      <c r="T550" s="72"/>
      <c r="U550" s="71">
        <v>20389567</v>
      </c>
      <c r="V550" s="71">
        <v>2312</v>
      </c>
      <c r="W550" s="71">
        <v>21</v>
      </c>
      <c r="X550" s="71">
        <v>45529</v>
      </c>
      <c r="Y550" s="71">
        <v>90870</v>
      </c>
      <c r="Z550" s="71">
        <v>60110</v>
      </c>
      <c r="AA550" s="71">
        <v>8399</v>
      </c>
      <c r="AB550" s="71">
        <v>187027</v>
      </c>
      <c r="AC550" s="71">
        <v>0</v>
      </c>
      <c r="AD550" s="71">
        <v>6.7880808226468732</v>
      </c>
      <c r="AE550" s="72"/>
      <c r="AF550" s="71">
        <v>162441589.8800568</v>
      </c>
      <c r="AG550" s="71">
        <v>3342517.5461947736</v>
      </c>
      <c r="AH550" s="71">
        <v>389254.34680125606</v>
      </c>
      <c r="AI550" s="71">
        <v>230995769.74122941</v>
      </c>
      <c r="AJ550" s="71">
        <v>322625042.65526801</v>
      </c>
      <c r="AK550" s="71"/>
      <c r="AL550" s="71"/>
      <c r="AM550" s="71">
        <v>24409101.413309135</v>
      </c>
      <c r="AN550" s="71"/>
      <c r="AO550" s="71"/>
      <c r="AP550" s="71">
        <v>744203275.58285928</v>
      </c>
      <c r="AQ550" s="72"/>
      <c r="AR550" s="71">
        <v>3165</v>
      </c>
      <c r="AS550" s="71">
        <v>170</v>
      </c>
      <c r="AT550" s="71">
        <v>0</v>
      </c>
      <c r="AU550" s="71">
        <v>0</v>
      </c>
      <c r="AV550" s="71">
        <v>0</v>
      </c>
      <c r="AW550" s="71">
        <v>1</v>
      </c>
      <c r="AX550" s="71"/>
      <c r="AY550" s="72"/>
      <c r="AZ550" s="71">
        <v>12228.3</v>
      </c>
      <c r="BA550" s="71">
        <v>4489.7999999999984</v>
      </c>
      <c r="BB550" s="71">
        <v>0</v>
      </c>
      <c r="BC550" s="71">
        <v>0</v>
      </c>
      <c r="BD550" s="71">
        <v>0</v>
      </c>
      <c r="BE550" s="71">
        <v>2772.654</v>
      </c>
      <c r="BF550" s="71"/>
      <c r="BG550" s="72"/>
      <c r="BH550" s="71">
        <v>0</v>
      </c>
      <c r="BI550" s="71">
        <v>0</v>
      </c>
      <c r="BJ550" s="71">
        <v>66.572000000000003</v>
      </c>
      <c r="BK550" s="71">
        <v>0</v>
      </c>
      <c r="BL550" s="71">
        <v>25.704000000000001</v>
      </c>
      <c r="BM550" s="71">
        <v>0</v>
      </c>
      <c r="BN550" s="72"/>
      <c r="BO550" s="71">
        <v>0</v>
      </c>
      <c r="BP550" s="71">
        <v>0</v>
      </c>
      <c r="BQ550" s="71">
        <v>4</v>
      </c>
      <c r="BR550" s="71">
        <v>0</v>
      </c>
      <c r="BS550" s="71">
        <v>5</v>
      </c>
      <c r="BT550" s="71">
        <v>0</v>
      </c>
      <c r="BU550"/>
      <c r="BV550" s="70">
        <v>92.275999999999996</v>
      </c>
      <c r="BW550" s="70">
        <v>0</v>
      </c>
      <c r="BX550" s="70">
        <v>0</v>
      </c>
      <c r="BY550" s="70">
        <v>0</v>
      </c>
      <c r="BZ550" s="70">
        <v>0</v>
      </c>
      <c r="CA550" s="70">
        <v>0</v>
      </c>
      <c r="CB550" s="70">
        <v>0</v>
      </c>
      <c r="CC550" s="70">
        <v>0</v>
      </c>
      <c r="CD550" s="70">
        <v>0</v>
      </c>
    </row>
    <row r="551" spans="1:82">
      <c r="A551" s="70" t="s">
        <v>2334</v>
      </c>
      <c r="B551" s="70">
        <v>85</v>
      </c>
      <c r="C551" s="70">
        <v>18</v>
      </c>
      <c r="D551" s="70">
        <v>5</v>
      </c>
      <c r="E551" s="70">
        <v>2021</v>
      </c>
      <c r="F551" s="70" t="s">
        <v>160</v>
      </c>
      <c r="G551" s="70" t="s">
        <v>2316</v>
      </c>
      <c r="H551" s="70" t="s">
        <v>2317</v>
      </c>
      <c r="I551" s="148"/>
      <c r="J551" s="71">
        <v>68.37412320827211</v>
      </c>
      <c r="K551" s="71">
        <v>5.0039390378600119</v>
      </c>
      <c r="L551" s="71">
        <v>1.788551015198087</v>
      </c>
      <c r="M551" s="71">
        <v>153.28509390186463</v>
      </c>
      <c r="N551" s="71">
        <v>212.03523521296771</v>
      </c>
      <c r="O551" s="71">
        <v>81.762883470284009</v>
      </c>
      <c r="P551" s="71">
        <v>39.133748591510567</v>
      </c>
      <c r="Q551" s="71">
        <v>10.9361387639693</v>
      </c>
      <c r="R551" s="71">
        <v>0</v>
      </c>
      <c r="S551" s="71">
        <v>7.6105494436789289</v>
      </c>
      <c r="T551" s="72"/>
      <c r="U551" s="71">
        <v>13315160</v>
      </c>
      <c r="V551" s="71">
        <v>2312</v>
      </c>
      <c r="W551" s="71">
        <v>21</v>
      </c>
      <c r="X551" s="71">
        <v>45529</v>
      </c>
      <c r="Y551" s="71">
        <v>91736</v>
      </c>
      <c r="Z551" s="71">
        <v>60158</v>
      </c>
      <c r="AA551" s="71">
        <v>8422</v>
      </c>
      <c r="AB551" s="71">
        <v>187304</v>
      </c>
      <c r="AC551" s="71">
        <v>0</v>
      </c>
      <c r="AD551" s="71">
        <v>7.6105494436789289</v>
      </c>
      <c r="AE551" s="72"/>
      <c r="AF551" s="71">
        <v>105778066.15463795</v>
      </c>
      <c r="AG551" s="71">
        <v>3836504.6990289423</v>
      </c>
      <c r="AH551" s="71">
        <v>398094.04735194962</v>
      </c>
      <c r="AI551" s="71">
        <v>249728423.42419997</v>
      </c>
      <c r="AJ551" s="71">
        <v>313912859.40401453</v>
      </c>
      <c r="AK551" s="71">
        <v>0</v>
      </c>
      <c r="AL551" s="71">
        <v>0</v>
      </c>
      <c r="AM551" s="71">
        <v>24586251.241952721</v>
      </c>
      <c r="AN551" s="71">
        <v>0</v>
      </c>
      <c r="AO551" s="71">
        <v>0</v>
      </c>
      <c r="AP551" s="71">
        <v>698240198.97118604</v>
      </c>
      <c r="AQ551" s="72"/>
      <c r="AR551" s="71">
        <v>3343</v>
      </c>
      <c r="AS551" s="71">
        <v>170</v>
      </c>
      <c r="AT551" s="71">
        <v>0</v>
      </c>
      <c r="AU551" s="71">
        <v>0</v>
      </c>
      <c r="AV551" s="71">
        <v>0</v>
      </c>
      <c r="AW551" s="71">
        <v>1</v>
      </c>
      <c r="AX551" s="71"/>
      <c r="AY551" s="72"/>
      <c r="AZ551" s="71">
        <v>13074.3</v>
      </c>
      <c r="BA551" s="71">
        <v>4489.7999999999984</v>
      </c>
      <c r="BB551" s="71">
        <v>0</v>
      </c>
      <c r="BC551" s="71">
        <v>0</v>
      </c>
      <c r="BD551" s="71">
        <v>0</v>
      </c>
      <c r="BE551" s="71">
        <v>2772.654</v>
      </c>
      <c r="BF551" s="71"/>
      <c r="BG551" s="72"/>
      <c r="BH551" s="71">
        <v>0</v>
      </c>
      <c r="BI551" s="71">
        <v>0</v>
      </c>
      <c r="BJ551" s="71">
        <v>65.135999999999996</v>
      </c>
      <c r="BK551" s="71">
        <v>0</v>
      </c>
      <c r="BL551" s="71">
        <v>26.290999999999997</v>
      </c>
      <c r="BM551" s="71">
        <v>0</v>
      </c>
      <c r="BN551" s="72"/>
      <c r="BO551" s="71">
        <v>0</v>
      </c>
      <c r="BP551" s="71">
        <v>0</v>
      </c>
      <c r="BQ551" s="71">
        <v>4</v>
      </c>
      <c r="BR551" s="71">
        <v>0</v>
      </c>
      <c r="BS551" s="71">
        <v>4</v>
      </c>
      <c r="BT551" s="71">
        <v>0</v>
      </c>
      <c r="BU551"/>
      <c r="BV551" s="70">
        <v>87.025000000000006</v>
      </c>
      <c r="BW551" s="70">
        <v>0</v>
      </c>
      <c r="BX551" s="70">
        <v>0</v>
      </c>
      <c r="BY551" s="70">
        <v>0</v>
      </c>
      <c r="BZ551" s="70">
        <v>4.4020000000000001</v>
      </c>
      <c r="CA551" s="70">
        <v>0</v>
      </c>
      <c r="CB551" s="70">
        <v>0</v>
      </c>
      <c r="CC551" s="70">
        <v>0</v>
      </c>
      <c r="CD551" s="70">
        <v>0</v>
      </c>
    </row>
    <row r="552" spans="1:82">
      <c r="A552" s="70" t="s">
        <v>2335</v>
      </c>
      <c r="B552" s="70">
        <v>85</v>
      </c>
      <c r="C552" s="70">
        <v>19</v>
      </c>
      <c r="D552" s="70">
        <v>5</v>
      </c>
      <c r="E552" s="70">
        <v>2022</v>
      </c>
      <c r="F552" s="70" t="s">
        <v>161</v>
      </c>
      <c r="G552" s="70" t="s">
        <v>2316</v>
      </c>
      <c r="H552" s="70" t="s">
        <v>2317</v>
      </c>
      <c r="I552" s="148"/>
      <c r="J552" s="71">
        <v>97.973074996551617</v>
      </c>
      <c r="K552" s="71">
        <v>4.7232366469256277</v>
      </c>
      <c r="L552" s="71">
        <v>1.5678511360641181</v>
      </c>
      <c r="M552" s="71">
        <v>150.90085750280551</v>
      </c>
      <c r="N552" s="71">
        <v>217.80088714984313</v>
      </c>
      <c r="O552" s="71">
        <v>86.229513714934384</v>
      </c>
      <c r="P552" s="71">
        <v>38.637671844356724</v>
      </c>
      <c r="Q552" s="71">
        <v>11.023613488821557</v>
      </c>
      <c r="R552" s="71">
        <v>0</v>
      </c>
      <c r="S552" s="71">
        <v>6.8710954826477986</v>
      </c>
      <c r="T552" s="72"/>
      <c r="U552" s="71">
        <v>22939461</v>
      </c>
      <c r="V552" s="71">
        <v>2312</v>
      </c>
      <c r="W552" s="71">
        <v>21</v>
      </c>
      <c r="X552" s="71">
        <v>45529</v>
      </c>
      <c r="Y552" s="71">
        <v>92594</v>
      </c>
      <c r="Z552" s="71">
        <v>60279</v>
      </c>
      <c r="AA552" s="71">
        <v>8442</v>
      </c>
      <c r="AB552" s="71">
        <v>187254</v>
      </c>
      <c r="AC552" s="71">
        <v>0</v>
      </c>
      <c r="AD552" s="71">
        <v>6.8710954826477986</v>
      </c>
      <c r="AE552" s="72"/>
      <c r="AF552" s="71">
        <v>148093718.34591591</v>
      </c>
      <c r="AG552" s="71">
        <v>3876899.6664729589</v>
      </c>
      <c r="AH552" s="71">
        <v>396734.39226607507</v>
      </c>
      <c r="AI552" s="71">
        <v>242924672.012088</v>
      </c>
      <c r="AJ552" s="71">
        <v>338303138.83990049</v>
      </c>
      <c r="AK552" s="71">
        <v>0</v>
      </c>
      <c r="AL552" s="71">
        <v>0</v>
      </c>
      <c r="AM552" s="71">
        <v>24179602.386910018</v>
      </c>
      <c r="AN552" s="71">
        <v>0</v>
      </c>
      <c r="AO552" s="71">
        <v>0</v>
      </c>
      <c r="AP552" s="71">
        <v>757774765.64355338</v>
      </c>
      <c r="AQ552" s="72"/>
      <c r="AR552" s="71">
        <v>3596</v>
      </c>
      <c r="AS552" s="71">
        <v>170</v>
      </c>
      <c r="AT552" s="71">
        <v>0</v>
      </c>
      <c r="AU552" s="71">
        <v>0</v>
      </c>
      <c r="AV552" s="71">
        <v>0</v>
      </c>
      <c r="AW552" s="71">
        <v>1</v>
      </c>
      <c r="AX552" s="71"/>
      <c r="AY552" s="72"/>
      <c r="AZ552" s="71">
        <v>14264.19999999999</v>
      </c>
      <c r="BA552" s="71">
        <v>4489.7999999999984</v>
      </c>
      <c r="BB552" s="71">
        <v>0</v>
      </c>
      <c r="BC552" s="71">
        <v>0</v>
      </c>
      <c r="BD552" s="71">
        <v>0</v>
      </c>
      <c r="BE552" s="71">
        <v>2772.654</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2336</v>
      </c>
      <c r="B553" s="70">
        <v>85</v>
      </c>
      <c r="C553" s="70">
        <v>20</v>
      </c>
      <c r="D553" s="70">
        <v>5</v>
      </c>
      <c r="E553" s="70">
        <v>2023</v>
      </c>
      <c r="F553" s="70" t="s">
        <v>1539</v>
      </c>
      <c r="G553" s="70" t="s">
        <v>2316</v>
      </c>
      <c r="H553" s="70" t="s">
        <v>2317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3994</v>
      </c>
      <c r="AS553" s="71">
        <v>170</v>
      </c>
      <c r="AT553" s="71">
        <v>0</v>
      </c>
      <c r="AU553" s="71">
        <v>0</v>
      </c>
      <c r="AV553" s="71">
        <v>0</v>
      </c>
      <c r="AW553" s="71">
        <v>1</v>
      </c>
      <c r="AX553" s="71"/>
      <c r="AY553" s="72"/>
      <c r="AZ553" s="71">
        <v>16215.499999999975</v>
      </c>
      <c r="BA553" s="71">
        <v>4489.7999999999984</v>
      </c>
      <c r="BB553" s="71">
        <v>0</v>
      </c>
      <c r="BC553" s="71">
        <v>0</v>
      </c>
      <c r="BD553" s="71">
        <v>0</v>
      </c>
      <c r="BE553" s="71">
        <v>3464.3249999999998</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2337</v>
      </c>
      <c r="B554" s="70">
        <v>85</v>
      </c>
      <c r="C554" s="70">
        <v>21</v>
      </c>
      <c r="D554" s="70">
        <v>5</v>
      </c>
      <c r="E554" s="70">
        <v>2024</v>
      </c>
      <c r="F554" s="70" t="s">
        <v>1554</v>
      </c>
      <c r="G554" s="70" t="s">
        <v>2316</v>
      </c>
      <c r="H554" s="70" t="s">
        <v>2317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2338</v>
      </c>
      <c r="B555" s="70">
        <v>375</v>
      </c>
      <c r="C555" s="70">
        <v>1</v>
      </c>
      <c r="D555" s="70">
        <v>23</v>
      </c>
      <c r="E555" s="70">
        <v>1990</v>
      </c>
      <c r="F555" s="70" t="s">
        <v>787</v>
      </c>
      <c r="G555" s="70" t="s">
        <v>2339</v>
      </c>
      <c r="H555" s="70" t="s">
        <v>2340</v>
      </c>
      <c r="I555" s="148"/>
      <c r="J555" s="71">
        <v>753.35975307260753</v>
      </c>
      <c r="K555" s="71">
        <v>46.953445086977638</v>
      </c>
      <c r="L555" s="71">
        <v>41.88777701621855</v>
      </c>
      <c r="M555" s="71">
        <v>227.65664656202051</v>
      </c>
      <c r="N555" s="71">
        <v>240.70119759932379</v>
      </c>
      <c r="O555" s="71">
        <v>151.84834506355659</v>
      </c>
      <c r="P555" s="71">
        <v>183.2453343627287</v>
      </c>
      <c r="Q555" s="71">
        <v>11.566024121299501</v>
      </c>
      <c r="R555" s="71">
        <v>4.7112674376661232</v>
      </c>
      <c r="S555" s="71">
        <v>11.326593403570859</v>
      </c>
      <c r="T555" s="72"/>
      <c r="U555" s="71">
        <v>13537860</v>
      </c>
      <c r="V555" s="71">
        <v>8701</v>
      </c>
      <c r="W555" s="71">
        <v>384</v>
      </c>
      <c r="X555" s="71">
        <v>69898</v>
      </c>
      <c r="Y555" s="71">
        <v>65415</v>
      </c>
      <c r="Z555" s="71">
        <v>62457</v>
      </c>
      <c r="AA555" s="71">
        <v>44494</v>
      </c>
      <c r="AB555" s="71">
        <v>187793</v>
      </c>
      <c r="AC555" s="71">
        <v>816000</v>
      </c>
      <c r="AD555" s="71">
        <v>11.326593403570859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2341</v>
      </c>
      <c r="B556" s="70">
        <v>376</v>
      </c>
      <c r="C556" s="70">
        <v>2</v>
      </c>
      <c r="D556" s="70">
        <v>23</v>
      </c>
      <c r="E556" s="70">
        <v>2005</v>
      </c>
      <c r="F556" s="70" t="s">
        <v>789</v>
      </c>
      <c r="G556" s="70" t="s">
        <v>2339</v>
      </c>
      <c r="H556" s="70" t="s">
        <v>2340</v>
      </c>
      <c r="I556" s="148"/>
      <c r="J556" s="71">
        <v>532.44383378918542</v>
      </c>
      <c r="K556" s="71">
        <v>42.240365979187729</v>
      </c>
      <c r="L556" s="71">
        <v>60.776011305754302</v>
      </c>
      <c r="M556" s="71">
        <v>473.94181092118021</v>
      </c>
      <c r="N556" s="71">
        <v>383.3627582708117</v>
      </c>
      <c r="O556" s="71">
        <v>234.85708472899381</v>
      </c>
      <c r="P556" s="71">
        <v>181.4693800144309</v>
      </c>
      <c r="Q556" s="71">
        <v>11.522167535633701</v>
      </c>
      <c r="R556" s="71">
        <v>0.62950542531670028</v>
      </c>
      <c r="S556" s="71">
        <v>21.692769727999998</v>
      </c>
      <c r="T556" s="72"/>
      <c r="U556" s="71">
        <v>12745777</v>
      </c>
      <c r="V556" s="71">
        <v>8477</v>
      </c>
      <c r="W556" s="71">
        <v>608</v>
      </c>
      <c r="X556" s="71">
        <v>67912</v>
      </c>
      <c r="Y556" s="71">
        <v>80032</v>
      </c>
      <c r="Z556" s="71">
        <v>111784</v>
      </c>
      <c r="AA556" s="71">
        <v>36087</v>
      </c>
      <c r="AB556" s="71">
        <v>195575</v>
      </c>
      <c r="AC556" s="71">
        <v>111315</v>
      </c>
      <c r="AD556" s="71">
        <v>21.692769727999998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2342</v>
      </c>
      <c r="B557" s="70">
        <v>377</v>
      </c>
      <c r="C557" s="70">
        <v>3</v>
      </c>
      <c r="D557" s="70">
        <v>23</v>
      </c>
      <c r="E557" s="70">
        <v>2006</v>
      </c>
      <c r="F557" s="70" t="s">
        <v>790</v>
      </c>
      <c r="G557" s="70" t="s">
        <v>2339</v>
      </c>
      <c r="H557" s="70" t="s">
        <v>2340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2343</v>
      </c>
      <c r="B558" s="70">
        <v>378</v>
      </c>
      <c r="C558" s="70">
        <v>4</v>
      </c>
      <c r="D558" s="70">
        <v>23</v>
      </c>
      <c r="E558" s="70">
        <v>2007</v>
      </c>
      <c r="F558" s="70" t="s">
        <v>791</v>
      </c>
      <c r="G558" s="1064" t="s">
        <v>2339</v>
      </c>
      <c r="H558" s="70" t="s">
        <v>2340</v>
      </c>
      <c r="I558" s="148"/>
      <c r="J558" s="71">
        <v>608.19403946358761</v>
      </c>
      <c r="K558" s="71">
        <v>34.282543896703118</v>
      </c>
      <c r="L558" s="71">
        <v>74.387811675014461</v>
      </c>
      <c r="M558" s="71">
        <v>503.27593881546909</v>
      </c>
      <c r="N558" s="71">
        <v>360.29368054850897</v>
      </c>
      <c r="O558" s="71">
        <v>229.10064222910879</v>
      </c>
      <c r="P558" s="71">
        <v>177.47645651802739</v>
      </c>
      <c r="Q558" s="71">
        <v>12.1323195514074</v>
      </c>
      <c r="R558" s="71">
        <v>8.7662114570924404E-2</v>
      </c>
      <c r="S558" s="71">
        <v>20.6823435429</v>
      </c>
      <c r="T558" s="72"/>
      <c r="U558" s="71">
        <v>16840266</v>
      </c>
      <c r="V558" s="71">
        <v>8736</v>
      </c>
      <c r="W558" s="71">
        <v>706</v>
      </c>
      <c r="X558" s="71">
        <v>81215</v>
      </c>
      <c r="Y558" s="71">
        <v>81725</v>
      </c>
      <c r="Z558" s="71">
        <v>113357</v>
      </c>
      <c r="AA558" s="71">
        <v>34755</v>
      </c>
      <c r="AB558" s="71">
        <v>195042</v>
      </c>
      <c r="AC558" s="71">
        <v>15946</v>
      </c>
      <c r="AD558" s="71">
        <v>20.6823435429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2344</v>
      </c>
      <c r="B559" s="70">
        <v>379</v>
      </c>
      <c r="C559" s="70">
        <v>5</v>
      </c>
      <c r="D559" s="70">
        <v>23</v>
      </c>
      <c r="E559" s="70">
        <v>2008</v>
      </c>
      <c r="F559" s="70" t="s">
        <v>792</v>
      </c>
      <c r="G559" s="1064" t="s">
        <v>2339</v>
      </c>
      <c r="H559" s="70" t="s">
        <v>2340</v>
      </c>
      <c r="I559" s="148"/>
      <c r="J559" s="71">
        <v>637.69551214425098</v>
      </c>
      <c r="K559" s="71">
        <v>27.285405197830379</v>
      </c>
      <c r="L559" s="71">
        <v>60.336470285729227</v>
      </c>
      <c r="M559" s="71">
        <v>519.22605712740551</v>
      </c>
      <c r="N559" s="71">
        <v>372.07803058559131</v>
      </c>
      <c r="O559" s="71">
        <v>222.3026719676005</v>
      </c>
      <c r="P559" s="71">
        <v>173.47418788745591</v>
      </c>
      <c r="Q559" s="71">
        <v>11.9390576942414</v>
      </c>
      <c r="R559" s="71">
        <v>0.13235479659633431</v>
      </c>
      <c r="S559" s="71">
        <v>24.207296677350001</v>
      </c>
      <c r="T559" s="72"/>
      <c r="U559" s="71">
        <v>19620163</v>
      </c>
      <c r="V559" s="71">
        <v>8736</v>
      </c>
      <c r="W559" s="71">
        <v>706</v>
      </c>
      <c r="X559" s="71">
        <v>81215</v>
      </c>
      <c r="Y559" s="71">
        <v>82517</v>
      </c>
      <c r="Z559" s="71">
        <v>113854</v>
      </c>
      <c r="AA559" s="71">
        <v>34010</v>
      </c>
      <c r="AB559" s="71">
        <v>195092</v>
      </c>
      <c r="AC559" s="71">
        <v>25000</v>
      </c>
      <c r="AD559" s="71">
        <v>24.207296677350001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2345</v>
      </c>
      <c r="B560" s="70">
        <v>380</v>
      </c>
      <c r="C560" s="70">
        <v>6</v>
      </c>
      <c r="D560" s="70">
        <v>23</v>
      </c>
      <c r="E560" s="70">
        <v>2009</v>
      </c>
      <c r="F560" s="70" t="s">
        <v>176</v>
      </c>
      <c r="G560" s="70" t="s">
        <v>2339</v>
      </c>
      <c r="H560" s="70" t="s">
        <v>2340</v>
      </c>
      <c r="I560" s="148"/>
      <c r="J560" s="71">
        <v>776.43947239460181</v>
      </c>
      <c r="K560" s="71">
        <v>20.98283545243595</v>
      </c>
      <c r="L560" s="71">
        <v>57.909995447408292</v>
      </c>
      <c r="M560" s="71">
        <v>488.11232929081899</v>
      </c>
      <c r="N560" s="71">
        <v>327.61654724985709</v>
      </c>
      <c r="O560" s="71">
        <v>228.1136073851591</v>
      </c>
      <c r="P560" s="71">
        <v>165.7477214627225</v>
      </c>
      <c r="Q560" s="71">
        <v>11.3664691482186</v>
      </c>
      <c r="R560" s="71">
        <v>0.13097367754723341</v>
      </c>
      <c r="S560" s="71">
        <v>24.849211005130002</v>
      </c>
      <c r="T560" s="72"/>
      <c r="U560" s="71">
        <v>18421572</v>
      </c>
      <c r="V560" s="71">
        <v>6882</v>
      </c>
      <c r="W560" s="71">
        <v>1011</v>
      </c>
      <c r="X560" s="71">
        <v>83516</v>
      </c>
      <c r="Y560" s="71">
        <v>83181</v>
      </c>
      <c r="Z560" s="71">
        <v>115317</v>
      </c>
      <c r="AA560" s="71">
        <v>33360</v>
      </c>
      <c r="AB560" s="71">
        <v>194974</v>
      </c>
      <c r="AC560" s="71">
        <v>24135</v>
      </c>
      <c r="AD560" s="71">
        <v>24.849211005130002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75.515000000000001</v>
      </c>
      <c r="BK560" s="71">
        <v>0</v>
      </c>
      <c r="BL560" s="71">
        <v>43.27</v>
      </c>
      <c r="BM560" s="71">
        <v>0</v>
      </c>
      <c r="BN560" s="72"/>
      <c r="BO560" s="71">
        <v>0</v>
      </c>
      <c r="BP560" s="71">
        <v>0</v>
      </c>
      <c r="BQ560" s="71">
        <v>5</v>
      </c>
      <c r="BR560" s="71">
        <v>0</v>
      </c>
      <c r="BS560" s="71">
        <v>8</v>
      </c>
      <c r="BT560" s="71">
        <v>0</v>
      </c>
      <c r="BU560"/>
      <c r="BV560" s="70">
        <v>118.785</v>
      </c>
      <c r="BW560" s="70">
        <v>0</v>
      </c>
      <c r="BX560" s="70">
        <v>0</v>
      </c>
      <c r="BY560" s="70">
        <v>0</v>
      </c>
      <c r="BZ560" s="70">
        <v>0</v>
      </c>
      <c r="CA560" s="70">
        <v>0</v>
      </c>
      <c r="CB560" s="70">
        <v>0</v>
      </c>
      <c r="CC560" s="70">
        <v>0</v>
      </c>
      <c r="CD560" s="70">
        <v>0</v>
      </c>
    </row>
    <row r="561" spans="1:82">
      <c r="A561" s="70" t="s">
        <v>2346</v>
      </c>
      <c r="B561" s="70">
        <v>381</v>
      </c>
      <c r="C561" s="70">
        <v>7</v>
      </c>
      <c r="D561" s="70">
        <v>23</v>
      </c>
      <c r="E561" s="70">
        <v>2010</v>
      </c>
      <c r="F561" s="70" t="s">
        <v>177</v>
      </c>
      <c r="G561" s="70" t="s">
        <v>2339</v>
      </c>
      <c r="H561" s="70" t="s">
        <v>2340</v>
      </c>
      <c r="I561" s="148"/>
      <c r="J561" s="71">
        <v>688.9097989798862</v>
      </c>
      <c r="K561" s="71">
        <v>26.089239202457851</v>
      </c>
      <c r="L561" s="71">
        <v>53.644832361528309</v>
      </c>
      <c r="M561" s="71">
        <v>558.24909015187006</v>
      </c>
      <c r="N561" s="71">
        <v>400.62017887057641</v>
      </c>
      <c r="O561" s="71">
        <v>228.61204847507091</v>
      </c>
      <c r="P561" s="71">
        <v>166.15600183259531</v>
      </c>
      <c r="Q561" s="71">
        <v>11.8298936219271</v>
      </c>
      <c r="R561" s="71">
        <v>0.1185716660627479</v>
      </c>
      <c r="S561" s="71">
        <v>19.170294984960009</v>
      </c>
      <c r="T561" s="72"/>
      <c r="U561" s="71">
        <v>17392336</v>
      </c>
      <c r="V561" s="71">
        <v>6882</v>
      </c>
      <c r="W561" s="71">
        <v>1011</v>
      </c>
      <c r="X561" s="71">
        <v>83516</v>
      </c>
      <c r="Y561" s="71">
        <v>83685</v>
      </c>
      <c r="Z561" s="71">
        <v>116106</v>
      </c>
      <c r="AA561" s="71">
        <v>32607</v>
      </c>
      <c r="AB561" s="71">
        <v>194446</v>
      </c>
      <c r="AC561" s="71">
        <v>20706</v>
      </c>
      <c r="AD561" s="71">
        <v>19.170294984960009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75.662999999999997</v>
      </c>
      <c r="BK561" s="71">
        <v>0</v>
      </c>
      <c r="BL561" s="71">
        <v>55.405000000000001</v>
      </c>
      <c r="BM561" s="71">
        <v>0</v>
      </c>
      <c r="BN561" s="72"/>
      <c r="BO561" s="71">
        <v>0</v>
      </c>
      <c r="BP561" s="71">
        <v>0</v>
      </c>
      <c r="BQ561" s="71">
        <v>5</v>
      </c>
      <c r="BR561" s="71">
        <v>0</v>
      </c>
      <c r="BS561" s="71">
        <v>9</v>
      </c>
      <c r="BT561" s="71">
        <v>0</v>
      </c>
      <c r="BU561"/>
      <c r="BV561" s="70">
        <v>131.06800000000001</v>
      </c>
      <c r="BW561" s="70">
        <v>0</v>
      </c>
      <c r="BX561" s="70">
        <v>0</v>
      </c>
      <c r="BY561" s="70">
        <v>0</v>
      </c>
      <c r="BZ561" s="70">
        <v>0</v>
      </c>
      <c r="CA561" s="70">
        <v>0</v>
      </c>
      <c r="CB561" s="70">
        <v>0</v>
      </c>
      <c r="CC561" s="70">
        <v>0</v>
      </c>
      <c r="CD561" s="70">
        <v>0</v>
      </c>
    </row>
    <row r="562" spans="1:82">
      <c r="A562" s="70" t="s">
        <v>2347</v>
      </c>
      <c r="B562" s="70">
        <v>382</v>
      </c>
      <c r="C562" s="70">
        <v>8</v>
      </c>
      <c r="D562" s="70">
        <v>23</v>
      </c>
      <c r="E562" s="70">
        <v>2011</v>
      </c>
      <c r="F562" s="70" t="s">
        <v>178</v>
      </c>
      <c r="G562" s="70" t="s">
        <v>2339</v>
      </c>
      <c r="H562" s="70" t="s">
        <v>2340</v>
      </c>
      <c r="I562" s="148"/>
      <c r="J562" s="71">
        <v>578.61115455407344</v>
      </c>
      <c r="K562" s="71">
        <v>34.663073836331833</v>
      </c>
      <c r="L562" s="71">
        <v>52.444405575492162</v>
      </c>
      <c r="M562" s="71">
        <v>511.61144993133843</v>
      </c>
      <c r="N562" s="71">
        <v>382.81594290794192</v>
      </c>
      <c r="O562" s="71">
        <v>227.57447791974576</v>
      </c>
      <c r="P562" s="71">
        <v>160.29539151329197</v>
      </c>
      <c r="Q562" s="71">
        <v>13.6159601818686</v>
      </c>
      <c r="R562" s="71">
        <v>3.5184173041257177E-2</v>
      </c>
      <c r="S562" s="71">
        <v>15.1839506884</v>
      </c>
      <c r="T562" s="72"/>
      <c r="U562" s="71">
        <v>15383059</v>
      </c>
      <c r="V562" s="71">
        <v>6882</v>
      </c>
      <c r="W562" s="71">
        <v>1011</v>
      </c>
      <c r="X562" s="71">
        <v>83516</v>
      </c>
      <c r="Y562" s="71">
        <v>84160</v>
      </c>
      <c r="Z562" s="71">
        <v>118090</v>
      </c>
      <c r="AA562" s="71">
        <v>32393</v>
      </c>
      <c r="AB562" s="71">
        <v>194023</v>
      </c>
      <c r="AC562" s="71">
        <v>6134</v>
      </c>
      <c r="AD562" s="71">
        <v>15.1839506884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68.415999999999997</v>
      </c>
      <c r="BK562" s="71">
        <v>0</v>
      </c>
      <c r="BL562" s="71">
        <v>68.722000000000008</v>
      </c>
      <c r="BM562" s="71">
        <v>0</v>
      </c>
      <c r="BN562" s="72"/>
      <c r="BO562" s="71">
        <v>0</v>
      </c>
      <c r="BP562" s="71">
        <v>0</v>
      </c>
      <c r="BQ562" s="71">
        <v>4</v>
      </c>
      <c r="BR562" s="71">
        <v>0</v>
      </c>
      <c r="BS562" s="71">
        <v>9</v>
      </c>
      <c r="BT562" s="71">
        <v>0</v>
      </c>
      <c r="BU562"/>
      <c r="BV562" s="70">
        <v>112.738</v>
      </c>
      <c r="BW562" s="70">
        <v>0</v>
      </c>
      <c r="BX562" s="70">
        <v>24.4</v>
      </c>
      <c r="BY562" s="70">
        <v>0</v>
      </c>
      <c r="BZ562" s="70">
        <v>0</v>
      </c>
      <c r="CA562" s="70">
        <v>0</v>
      </c>
      <c r="CB562" s="70">
        <v>0</v>
      </c>
      <c r="CC562" s="70">
        <v>0</v>
      </c>
      <c r="CD562" s="70">
        <v>0</v>
      </c>
    </row>
    <row r="563" spans="1:82">
      <c r="A563" s="70" t="s">
        <v>2348</v>
      </c>
      <c r="B563" s="70">
        <v>383</v>
      </c>
      <c r="C563" s="70">
        <v>9</v>
      </c>
      <c r="D563" s="70">
        <v>23</v>
      </c>
      <c r="E563" s="70">
        <v>2012</v>
      </c>
      <c r="F563" s="70" t="s">
        <v>179</v>
      </c>
      <c r="G563" s="70" t="s">
        <v>2339</v>
      </c>
      <c r="H563" s="70" t="s">
        <v>2340</v>
      </c>
      <c r="I563" s="148"/>
      <c r="J563" s="71">
        <v>588.00075985449951</v>
      </c>
      <c r="K563" s="71">
        <v>33.4894028637814</v>
      </c>
      <c r="L563" s="71">
        <v>51.316704933966932</v>
      </c>
      <c r="M563" s="71">
        <v>514.59956730673707</v>
      </c>
      <c r="N563" s="71">
        <v>413.00431056874942</v>
      </c>
      <c r="O563" s="71">
        <v>227.9193216769086</v>
      </c>
      <c r="P563" s="71">
        <v>158.48020945030643</v>
      </c>
      <c r="Q563" s="71">
        <v>14.8405101222697</v>
      </c>
      <c r="R563" s="71">
        <v>0</v>
      </c>
      <c r="S563" s="71">
        <v>21.017924746550001</v>
      </c>
      <c r="T563" s="72"/>
      <c r="U563" s="71">
        <v>15717530</v>
      </c>
      <c r="V563" s="71">
        <v>6882</v>
      </c>
      <c r="W563" s="71">
        <v>1011</v>
      </c>
      <c r="X563" s="71">
        <v>83516</v>
      </c>
      <c r="Y563" s="71">
        <v>85249</v>
      </c>
      <c r="Z563" s="71">
        <v>119207</v>
      </c>
      <c r="AA563" s="71">
        <v>31845</v>
      </c>
      <c r="AB563" s="71">
        <v>194640</v>
      </c>
      <c r="AC563" s="71">
        <v>0</v>
      </c>
      <c r="AD563" s="71">
        <v>21.017924746550001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59.039000000000001</v>
      </c>
      <c r="BK563" s="71">
        <v>0</v>
      </c>
      <c r="BL563" s="71">
        <v>67.58</v>
      </c>
      <c r="BM563" s="71">
        <v>0</v>
      </c>
      <c r="BN563" s="72"/>
      <c r="BO563" s="71">
        <v>0</v>
      </c>
      <c r="BP563" s="71">
        <v>0</v>
      </c>
      <c r="BQ563" s="71">
        <v>3</v>
      </c>
      <c r="BR563" s="71">
        <v>0</v>
      </c>
      <c r="BS563" s="71">
        <v>8</v>
      </c>
      <c r="BT563" s="71">
        <v>0</v>
      </c>
      <c r="BU563"/>
      <c r="BV563" s="70">
        <v>92.718999999999994</v>
      </c>
      <c r="BW563" s="70">
        <v>0</v>
      </c>
      <c r="BX563" s="70">
        <v>33.9</v>
      </c>
      <c r="BY563" s="70">
        <v>0</v>
      </c>
      <c r="BZ563" s="70">
        <v>0</v>
      </c>
      <c r="CA563" s="70">
        <v>0</v>
      </c>
      <c r="CB563" s="70">
        <v>0</v>
      </c>
      <c r="CC563" s="70">
        <v>0</v>
      </c>
      <c r="CD563" s="70">
        <v>0</v>
      </c>
    </row>
    <row r="564" spans="1:82">
      <c r="A564" s="70" t="s">
        <v>2349</v>
      </c>
      <c r="B564" s="70">
        <v>384</v>
      </c>
      <c r="C564" s="70">
        <v>10</v>
      </c>
      <c r="D564" s="70">
        <v>23</v>
      </c>
      <c r="E564" s="70">
        <v>2013</v>
      </c>
      <c r="F564" s="70" t="s">
        <v>180</v>
      </c>
      <c r="G564" s="70" t="s">
        <v>2339</v>
      </c>
      <c r="H564" s="70" t="s">
        <v>2340</v>
      </c>
      <c r="I564" s="148"/>
      <c r="J564" s="71">
        <v>578.07776830646742</v>
      </c>
      <c r="K564" s="71">
        <v>22.126644179157921</v>
      </c>
      <c r="L564" s="71">
        <v>50.737648389004697</v>
      </c>
      <c r="M564" s="71">
        <v>497.57409586571657</v>
      </c>
      <c r="N564" s="71">
        <v>429.72601350999139</v>
      </c>
      <c r="O564" s="71">
        <v>221.2656969563343</v>
      </c>
      <c r="P564" s="71">
        <v>157.67866213124358</v>
      </c>
      <c r="Q564" s="71">
        <v>15.116074506855</v>
      </c>
      <c r="R564" s="71">
        <v>0</v>
      </c>
      <c r="S564" s="71">
        <v>17.66158370466</v>
      </c>
      <c r="T564" s="72"/>
      <c r="U564" s="71">
        <v>17285651</v>
      </c>
      <c r="V564" s="71">
        <v>6882</v>
      </c>
      <c r="W564" s="71">
        <v>1011</v>
      </c>
      <c r="X564" s="71">
        <v>83516</v>
      </c>
      <c r="Y564" s="71">
        <v>86193</v>
      </c>
      <c r="Z564" s="71">
        <v>120894</v>
      </c>
      <c r="AA564" s="71">
        <v>31565</v>
      </c>
      <c r="AB564" s="71">
        <v>195412</v>
      </c>
      <c r="AC564" s="71">
        <v>0</v>
      </c>
      <c r="AD564" s="71">
        <v>17.66158370466</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62.027999999999999</v>
      </c>
      <c r="BK564" s="71">
        <v>0</v>
      </c>
      <c r="BL564" s="71">
        <v>74.74799999999999</v>
      </c>
      <c r="BM564" s="71">
        <v>0</v>
      </c>
      <c r="BN564" s="72"/>
      <c r="BO564" s="71">
        <v>0</v>
      </c>
      <c r="BP564" s="71">
        <v>0</v>
      </c>
      <c r="BQ564" s="71">
        <v>3</v>
      </c>
      <c r="BR564" s="71">
        <v>0</v>
      </c>
      <c r="BS564" s="71">
        <v>9</v>
      </c>
      <c r="BT564" s="71">
        <v>0</v>
      </c>
      <c r="BU564"/>
      <c r="BV564" s="70">
        <v>104.07599999999999</v>
      </c>
      <c r="BW564" s="70">
        <v>0</v>
      </c>
      <c r="BX564" s="70">
        <v>32.700000000000003</v>
      </c>
      <c r="BY564" s="70">
        <v>0</v>
      </c>
      <c r="BZ564" s="70">
        <v>0</v>
      </c>
      <c r="CA564" s="70">
        <v>0</v>
      </c>
      <c r="CB564" s="70">
        <v>0</v>
      </c>
      <c r="CC564" s="70">
        <v>0</v>
      </c>
      <c r="CD564" s="70">
        <v>0</v>
      </c>
    </row>
    <row r="565" spans="1:82">
      <c r="A565" s="70" t="s">
        <v>2350</v>
      </c>
      <c r="B565" s="70">
        <v>385</v>
      </c>
      <c r="C565" s="70">
        <v>11</v>
      </c>
      <c r="D565" s="70">
        <v>23</v>
      </c>
      <c r="E565" s="70">
        <v>2014</v>
      </c>
      <c r="F565" s="70" t="s">
        <v>181</v>
      </c>
      <c r="G565" s="70" t="s">
        <v>2339</v>
      </c>
      <c r="H565" s="70" t="s">
        <v>2340</v>
      </c>
      <c r="I565" s="148"/>
      <c r="J565" s="71">
        <v>615.81180923059878</v>
      </c>
      <c r="K565" s="71">
        <v>20.2939311202651</v>
      </c>
      <c r="L565" s="71">
        <v>41.921555281562163</v>
      </c>
      <c r="M565" s="71">
        <v>494.97652384769111</v>
      </c>
      <c r="N565" s="71">
        <v>412.93890112074212</v>
      </c>
      <c r="O565" s="71">
        <v>212.61985477110377</v>
      </c>
      <c r="P565" s="71">
        <v>157.41364465823042</v>
      </c>
      <c r="Q565" s="71">
        <v>14.463118375151399</v>
      </c>
      <c r="R565" s="71">
        <v>0</v>
      </c>
      <c r="S565" s="71">
        <v>24.5958793422</v>
      </c>
      <c r="T565" s="72"/>
      <c r="U565" s="71">
        <v>17896205</v>
      </c>
      <c r="V565" s="71">
        <v>6347</v>
      </c>
      <c r="W565" s="71">
        <v>1002</v>
      </c>
      <c r="X565" s="71">
        <v>83812</v>
      </c>
      <c r="Y565" s="71">
        <v>86705</v>
      </c>
      <c r="Z565" s="71">
        <v>122353</v>
      </c>
      <c r="AA565" s="71">
        <v>31349</v>
      </c>
      <c r="AB565" s="71">
        <v>194875</v>
      </c>
      <c r="AC565" s="71">
        <v>0</v>
      </c>
      <c r="AD565" s="71">
        <v>24.5958793422</v>
      </c>
      <c r="AE565" s="72"/>
      <c r="AF565" s="71"/>
      <c r="AG565" s="71"/>
      <c r="AH565" s="71"/>
      <c r="AI565" s="71"/>
      <c r="AJ565" s="71"/>
      <c r="AK565" s="71"/>
      <c r="AL565" s="71"/>
      <c r="AM565" s="71"/>
      <c r="AN565" s="71"/>
      <c r="AO565" s="71"/>
      <c r="AP565" s="71"/>
      <c r="AQ565" s="72"/>
      <c r="AR565" s="71">
        <v>5070</v>
      </c>
      <c r="AS565" s="71">
        <v>730</v>
      </c>
      <c r="AT565" s="71">
        <v>0</v>
      </c>
      <c r="AU565" s="71">
        <v>0</v>
      </c>
      <c r="AV565" s="71">
        <v>0</v>
      </c>
      <c r="AW565" s="71">
        <v>1</v>
      </c>
      <c r="AX565" s="71"/>
      <c r="AY565" s="72"/>
      <c r="AZ565" s="71">
        <v>21522.735000000001</v>
      </c>
      <c r="BA565" s="71">
        <v>30949.185000000001</v>
      </c>
      <c r="BB565" s="71">
        <v>0</v>
      </c>
      <c r="BC565" s="71">
        <v>0</v>
      </c>
      <c r="BD565" s="71">
        <v>0</v>
      </c>
      <c r="BE565" s="71">
        <v>893</v>
      </c>
      <c r="BF565" s="71"/>
      <c r="BG565" s="72"/>
      <c r="BH565" s="71">
        <v>0</v>
      </c>
      <c r="BI565" s="71">
        <v>0</v>
      </c>
      <c r="BJ565" s="71">
        <v>71.186000000000007</v>
      </c>
      <c r="BK565" s="71">
        <v>0</v>
      </c>
      <c r="BL565" s="71">
        <v>73.611000000000004</v>
      </c>
      <c r="BM565" s="71">
        <v>0</v>
      </c>
      <c r="BN565" s="72"/>
      <c r="BO565" s="71">
        <v>0</v>
      </c>
      <c r="BP565" s="71">
        <v>0</v>
      </c>
      <c r="BQ565" s="71">
        <v>4</v>
      </c>
      <c r="BR565" s="71">
        <v>0</v>
      </c>
      <c r="BS565" s="71">
        <v>9</v>
      </c>
      <c r="BT565" s="71">
        <v>0</v>
      </c>
      <c r="BU565"/>
      <c r="BV565" s="70">
        <v>107.797</v>
      </c>
      <c r="BW565" s="70">
        <v>0</v>
      </c>
      <c r="BX565" s="70">
        <v>37</v>
      </c>
      <c r="BY565" s="70">
        <v>0</v>
      </c>
      <c r="BZ565" s="70">
        <v>0</v>
      </c>
      <c r="CA565" s="70">
        <v>0</v>
      </c>
      <c r="CB565" s="70">
        <v>0</v>
      </c>
      <c r="CC565" s="70">
        <v>0</v>
      </c>
      <c r="CD565" s="70">
        <v>0</v>
      </c>
    </row>
    <row r="566" spans="1:82">
      <c r="A566" s="70" t="s">
        <v>2351</v>
      </c>
      <c r="B566" s="70">
        <v>386</v>
      </c>
      <c r="C566" s="70">
        <v>12</v>
      </c>
      <c r="D566" s="70">
        <v>23</v>
      </c>
      <c r="E566" s="70">
        <v>2015</v>
      </c>
      <c r="F566" s="70" t="s">
        <v>182</v>
      </c>
      <c r="G566" s="70" t="s">
        <v>2339</v>
      </c>
      <c r="H566" s="70" t="s">
        <v>2340</v>
      </c>
      <c r="I566" s="148"/>
      <c r="J566" s="71">
        <v>665.72575420001954</v>
      </c>
      <c r="K566" s="71">
        <v>19.15501361082686</v>
      </c>
      <c r="L566" s="71">
        <v>42.008189927714952</v>
      </c>
      <c r="M566" s="71">
        <v>500.03499670621659</v>
      </c>
      <c r="N566" s="71">
        <v>368.9235500746434</v>
      </c>
      <c r="O566" s="71">
        <v>212.21276672924708</v>
      </c>
      <c r="P566" s="71">
        <v>156.28168658566503</v>
      </c>
      <c r="Q566" s="71">
        <v>14.1036795938866</v>
      </c>
      <c r="R566" s="71">
        <v>0</v>
      </c>
      <c r="S566" s="71">
        <v>30.11895980896</v>
      </c>
      <c r="T566" s="72"/>
      <c r="U566" s="71">
        <v>18973948</v>
      </c>
      <c r="V566" s="71">
        <v>6347</v>
      </c>
      <c r="W566" s="71">
        <v>1002</v>
      </c>
      <c r="X566" s="71">
        <v>83812</v>
      </c>
      <c r="Y566" s="71">
        <v>87049</v>
      </c>
      <c r="Z566" s="71">
        <v>123294</v>
      </c>
      <c r="AA566" s="71">
        <v>31099</v>
      </c>
      <c r="AB566" s="71">
        <v>194121</v>
      </c>
      <c r="AC566" s="71">
        <v>0</v>
      </c>
      <c r="AD566" s="71">
        <v>30.11895980896</v>
      </c>
      <c r="AE566" s="72"/>
      <c r="AF566" s="71">
        <v>194471897.4363479</v>
      </c>
      <c r="AG566" s="71">
        <v>12637294.66006594</v>
      </c>
      <c r="AH566" s="71">
        <v>6224071.0360955857</v>
      </c>
      <c r="AI566" s="71">
        <v>516719955.58467603</v>
      </c>
      <c r="AJ566" s="71">
        <v>472714065.27552772</v>
      </c>
      <c r="AK566" s="71">
        <v>0</v>
      </c>
      <c r="AL566" s="71">
        <v>0</v>
      </c>
      <c r="AM566" s="71">
        <v>26603468.743031669</v>
      </c>
      <c r="AN566" s="71">
        <v>0</v>
      </c>
      <c r="AO566" s="71">
        <v>0</v>
      </c>
      <c r="AP566" s="71">
        <v>1229370752.735745</v>
      </c>
      <c r="AQ566" s="72"/>
      <c r="AR566" s="71">
        <v>5532</v>
      </c>
      <c r="AS566" s="71">
        <v>1116</v>
      </c>
      <c r="AT566" s="71">
        <v>0</v>
      </c>
      <c r="AU566" s="71">
        <v>1</v>
      </c>
      <c r="AV566" s="71">
        <v>0</v>
      </c>
      <c r="AW566" s="71">
        <v>1</v>
      </c>
      <c r="AX566" s="71"/>
      <c r="AY566" s="72"/>
      <c r="AZ566" s="71">
        <v>23773.109</v>
      </c>
      <c r="BA566" s="71">
        <v>52331.184999999998</v>
      </c>
      <c r="BB566" s="71">
        <v>0</v>
      </c>
      <c r="BC566" s="71">
        <v>3.7</v>
      </c>
      <c r="BD566" s="71">
        <v>0</v>
      </c>
      <c r="BE566" s="71">
        <v>893</v>
      </c>
      <c r="BF566" s="71"/>
      <c r="BG566" s="72"/>
      <c r="BH566" s="71">
        <v>0</v>
      </c>
      <c r="BI566" s="71">
        <v>0</v>
      </c>
      <c r="BJ566" s="71">
        <v>77.819000000000003</v>
      </c>
      <c r="BK566" s="71">
        <v>0</v>
      </c>
      <c r="BL566" s="71">
        <v>71.754999999999995</v>
      </c>
      <c r="BM566" s="71">
        <v>0</v>
      </c>
      <c r="BN566" s="72"/>
      <c r="BO566" s="71">
        <v>0</v>
      </c>
      <c r="BP566" s="71">
        <v>0</v>
      </c>
      <c r="BQ566" s="71">
        <v>4</v>
      </c>
      <c r="BR566" s="71">
        <v>0</v>
      </c>
      <c r="BS566" s="71">
        <v>8</v>
      </c>
      <c r="BT566" s="71">
        <v>0</v>
      </c>
      <c r="BU566"/>
      <c r="BV566" s="70">
        <v>109.474</v>
      </c>
      <c r="BW566" s="70">
        <v>0</v>
      </c>
      <c r="BX566" s="70">
        <v>40.1</v>
      </c>
      <c r="BY566" s="70">
        <v>0</v>
      </c>
      <c r="BZ566" s="70">
        <v>0</v>
      </c>
      <c r="CA566" s="70">
        <v>0</v>
      </c>
      <c r="CB566" s="70">
        <v>0</v>
      </c>
      <c r="CC566" s="70">
        <v>0</v>
      </c>
      <c r="CD566" s="70">
        <v>0</v>
      </c>
    </row>
    <row r="567" spans="1:82">
      <c r="A567" s="70" t="s">
        <v>2352</v>
      </c>
      <c r="B567" s="70">
        <v>387</v>
      </c>
      <c r="C567" s="70">
        <v>13</v>
      </c>
      <c r="D567" s="70">
        <v>23</v>
      </c>
      <c r="E567" s="70">
        <v>2016</v>
      </c>
      <c r="F567" s="70" t="s">
        <v>155</v>
      </c>
      <c r="G567" s="70" t="s">
        <v>2339</v>
      </c>
      <c r="H567" s="70" t="s">
        <v>2340</v>
      </c>
      <c r="I567" s="148"/>
      <c r="J567" s="71">
        <v>691.36338476096523</v>
      </c>
      <c r="K567" s="71">
        <v>18.170194567701362</v>
      </c>
      <c r="L567" s="71">
        <v>46.788128489930976</v>
      </c>
      <c r="M567" s="71">
        <v>440.24667876600557</v>
      </c>
      <c r="N567" s="71">
        <v>353.83981871382178</v>
      </c>
      <c r="O567" s="71">
        <v>211.08781411040826</v>
      </c>
      <c r="P567" s="71">
        <v>151.78647322005685</v>
      </c>
      <c r="Q567" s="71">
        <v>13.687921941360308</v>
      </c>
      <c r="R567" s="71">
        <v>0</v>
      </c>
      <c r="S567" s="71">
        <v>31.517428683159999</v>
      </c>
      <c r="T567" s="72"/>
      <c r="U567" s="71">
        <v>17719014</v>
      </c>
      <c r="V567" s="71">
        <v>6347</v>
      </c>
      <c r="W567" s="71">
        <v>1002</v>
      </c>
      <c r="X567" s="71">
        <v>83812</v>
      </c>
      <c r="Y567" s="71">
        <v>87726</v>
      </c>
      <c r="Z567" s="71">
        <v>124148</v>
      </c>
      <c r="AA567" s="71">
        <v>31240</v>
      </c>
      <c r="AB567" s="71">
        <v>193792</v>
      </c>
      <c r="AC567" s="71">
        <v>0</v>
      </c>
      <c r="AD567" s="71">
        <v>31.517428683159999</v>
      </c>
      <c r="AE567" s="72"/>
      <c r="AF567" s="71">
        <v>205923304.55543181</v>
      </c>
      <c r="AG567" s="71">
        <v>11748947.0476515</v>
      </c>
      <c r="AH567" s="71">
        <v>5961479.2637696508</v>
      </c>
      <c r="AI567" s="71">
        <v>515617223.34187162</v>
      </c>
      <c r="AJ567" s="71">
        <v>444038443.55205792</v>
      </c>
      <c r="AK567" s="71">
        <v>0</v>
      </c>
      <c r="AL567" s="71">
        <v>0</v>
      </c>
      <c r="AM567" s="71">
        <v>26579013.92903284</v>
      </c>
      <c r="AN567" s="71">
        <v>0</v>
      </c>
      <c r="AO567" s="71">
        <v>0</v>
      </c>
      <c r="AP567" s="71">
        <v>1209868411.6898153</v>
      </c>
      <c r="AQ567" s="72"/>
      <c r="AR567" s="71">
        <v>5942</v>
      </c>
      <c r="AS567" s="71">
        <v>1316</v>
      </c>
      <c r="AT567" s="71">
        <v>0</v>
      </c>
      <c r="AU567" s="71">
        <v>1</v>
      </c>
      <c r="AV567" s="71">
        <v>0</v>
      </c>
      <c r="AW567" s="71">
        <v>1</v>
      </c>
      <c r="AX567" s="71"/>
      <c r="AY567" s="72"/>
      <c r="AZ567" s="71">
        <v>25873.362000000001</v>
      </c>
      <c r="BA567" s="71">
        <v>92393.385000000009</v>
      </c>
      <c r="BB567" s="71">
        <v>0</v>
      </c>
      <c r="BC567" s="71">
        <v>3.7</v>
      </c>
      <c r="BD567" s="71">
        <v>0</v>
      </c>
      <c r="BE567" s="71">
        <v>893</v>
      </c>
      <c r="BF567" s="71"/>
      <c r="BG567" s="72"/>
      <c r="BH567" s="71">
        <v>0</v>
      </c>
      <c r="BI567" s="71">
        <v>0</v>
      </c>
      <c r="BJ567" s="71">
        <v>80.308000000000007</v>
      </c>
      <c r="BK567" s="71">
        <v>0</v>
      </c>
      <c r="BL567" s="71">
        <v>70.670999999999992</v>
      </c>
      <c r="BM567" s="71">
        <v>0</v>
      </c>
      <c r="BN567" s="72"/>
      <c r="BO567" s="71">
        <v>0</v>
      </c>
      <c r="BP567" s="71">
        <v>0</v>
      </c>
      <c r="BQ567" s="71">
        <v>5</v>
      </c>
      <c r="BR567" s="71">
        <v>0</v>
      </c>
      <c r="BS567" s="71">
        <v>8</v>
      </c>
      <c r="BT567" s="71">
        <v>0</v>
      </c>
      <c r="BU567"/>
      <c r="BV567" s="70">
        <v>110.57899999999999</v>
      </c>
      <c r="BW567" s="70">
        <v>0</v>
      </c>
      <c r="BX567" s="70">
        <v>40.4</v>
      </c>
      <c r="BY567" s="70">
        <v>0</v>
      </c>
      <c r="BZ567" s="70">
        <v>0</v>
      </c>
      <c r="CA567" s="70">
        <v>0</v>
      </c>
      <c r="CB567" s="70">
        <v>0</v>
      </c>
      <c r="CC567" s="70">
        <v>0</v>
      </c>
      <c r="CD567" s="70">
        <v>0</v>
      </c>
    </row>
    <row r="568" spans="1:82">
      <c r="A568" s="70" t="s">
        <v>2353</v>
      </c>
      <c r="B568" s="70">
        <v>388</v>
      </c>
      <c r="C568" s="70">
        <v>14</v>
      </c>
      <c r="D568" s="70">
        <v>23</v>
      </c>
      <c r="E568" s="70">
        <v>2017</v>
      </c>
      <c r="F568" s="70" t="s">
        <v>156</v>
      </c>
      <c r="G568" s="70" t="s">
        <v>2339</v>
      </c>
      <c r="H568" s="70" t="s">
        <v>2340</v>
      </c>
      <c r="I568" s="148"/>
      <c r="J568" s="71">
        <v>643.29595658755238</v>
      </c>
      <c r="K568" s="71">
        <v>20.544417759068192</v>
      </c>
      <c r="L568" s="71">
        <v>42.941343354296379</v>
      </c>
      <c r="M568" s="71">
        <v>427.4190393088133</v>
      </c>
      <c r="N568" s="71">
        <v>359.20047313504222</v>
      </c>
      <c r="O568" s="71">
        <v>209.13193077511625</v>
      </c>
      <c r="P568" s="71">
        <v>149.8014360560924</v>
      </c>
      <c r="Q568" s="71">
        <v>13.191786899942</v>
      </c>
      <c r="R568" s="71">
        <v>0</v>
      </c>
      <c r="S568" s="71">
        <v>32.590838961199999</v>
      </c>
      <c r="T568" s="72"/>
      <c r="U568" s="71">
        <v>17757835</v>
      </c>
      <c r="V568" s="71">
        <v>6347</v>
      </c>
      <c r="W568" s="71">
        <v>1002</v>
      </c>
      <c r="X568" s="71">
        <v>83812</v>
      </c>
      <c r="Y568" s="71">
        <v>88160</v>
      </c>
      <c r="Z568" s="71">
        <v>125038</v>
      </c>
      <c r="AA568" s="71">
        <v>31028</v>
      </c>
      <c r="AB568" s="71">
        <v>193137</v>
      </c>
      <c r="AC568" s="71">
        <v>0</v>
      </c>
      <c r="AD568" s="71">
        <v>32.590838961199999</v>
      </c>
      <c r="AE568" s="72"/>
      <c r="AF568" s="71">
        <v>191400215.44935739</v>
      </c>
      <c r="AG568" s="71">
        <v>14714346.639570409</v>
      </c>
      <c r="AH568" s="71">
        <v>7204012.1361609017</v>
      </c>
      <c r="AI568" s="71">
        <v>529164502.42463708</v>
      </c>
      <c r="AJ568" s="71">
        <v>463953367.49713928</v>
      </c>
      <c r="AK568" s="71">
        <v>0</v>
      </c>
      <c r="AL568" s="71">
        <v>0</v>
      </c>
      <c r="AM568" s="71">
        <v>26530627.522715852</v>
      </c>
      <c r="AN568" s="71">
        <v>0</v>
      </c>
      <c r="AO568" s="71">
        <v>0</v>
      </c>
      <c r="AP568" s="71">
        <v>1232967071.6695809</v>
      </c>
      <c r="AQ568" s="72"/>
      <c r="AR568" s="71">
        <v>6256</v>
      </c>
      <c r="AS568" s="71">
        <v>1491</v>
      </c>
      <c r="AT568" s="71">
        <v>0</v>
      </c>
      <c r="AU568" s="71">
        <v>1</v>
      </c>
      <c r="AV568" s="71">
        <v>0</v>
      </c>
      <c r="AW568" s="71">
        <v>0</v>
      </c>
      <c r="AX568" s="71"/>
      <c r="AY568" s="72"/>
      <c r="AZ568" s="71">
        <v>27421.992999999999</v>
      </c>
      <c r="BA568" s="71">
        <v>103094.6849999999</v>
      </c>
      <c r="BB568" s="71">
        <v>0</v>
      </c>
      <c r="BC568" s="71">
        <v>3.7</v>
      </c>
      <c r="BD568" s="71">
        <v>0</v>
      </c>
      <c r="BE568" s="71">
        <v>0</v>
      </c>
      <c r="BF568" s="71"/>
      <c r="BG568" s="72"/>
      <c r="BH568" s="71">
        <v>0</v>
      </c>
      <c r="BI568" s="71">
        <v>0</v>
      </c>
      <c r="BJ568" s="71">
        <v>80.429000000000002</v>
      </c>
      <c r="BK568" s="71">
        <v>0</v>
      </c>
      <c r="BL568" s="71">
        <v>66.75</v>
      </c>
      <c r="BM568" s="71">
        <v>0</v>
      </c>
      <c r="BN568" s="72"/>
      <c r="BO568" s="71">
        <v>0</v>
      </c>
      <c r="BP568" s="71">
        <v>0</v>
      </c>
      <c r="BQ568" s="71">
        <v>6</v>
      </c>
      <c r="BR568" s="71">
        <v>0</v>
      </c>
      <c r="BS568" s="71">
        <v>8</v>
      </c>
      <c r="BT568" s="71">
        <v>0</v>
      </c>
      <c r="BU568"/>
      <c r="BV568" s="70">
        <v>108.479</v>
      </c>
      <c r="BW568" s="70">
        <v>0</v>
      </c>
      <c r="BX568" s="70">
        <v>38.700000000000003</v>
      </c>
      <c r="BY568" s="70">
        <v>0</v>
      </c>
      <c r="BZ568" s="70">
        <v>0</v>
      </c>
      <c r="CA568" s="70">
        <v>0</v>
      </c>
      <c r="CB568" s="70">
        <v>0</v>
      </c>
      <c r="CC568" s="70">
        <v>0</v>
      </c>
      <c r="CD568" s="70">
        <v>0</v>
      </c>
    </row>
    <row r="569" spans="1:82">
      <c r="A569" s="70" t="s">
        <v>2354</v>
      </c>
      <c r="B569" s="70">
        <v>389</v>
      </c>
      <c r="C569" s="70">
        <v>15</v>
      </c>
      <c r="D569" s="70">
        <v>23</v>
      </c>
      <c r="E569" s="70">
        <v>2018</v>
      </c>
      <c r="F569" s="70" t="s">
        <v>183</v>
      </c>
      <c r="G569" s="70" t="s">
        <v>2339</v>
      </c>
      <c r="H569" s="70" t="s">
        <v>2340</v>
      </c>
      <c r="I569" s="148"/>
      <c r="J569" s="71">
        <v>598.43791007400011</v>
      </c>
      <c r="K569" s="71">
        <v>17.159968522294065</v>
      </c>
      <c r="L569" s="71">
        <v>39.096402865133633</v>
      </c>
      <c r="M569" s="71">
        <v>379.79538775974015</v>
      </c>
      <c r="N569" s="71">
        <v>330.9675032432873</v>
      </c>
      <c r="O569" s="71">
        <v>206.96208258950475</v>
      </c>
      <c r="P569" s="71">
        <v>148.23857872765996</v>
      </c>
      <c r="Q569" s="71">
        <v>12.1847116940097</v>
      </c>
      <c r="R569" s="71">
        <v>0</v>
      </c>
      <c r="S569" s="71">
        <v>23.294363243840003</v>
      </c>
      <c r="T569" s="72"/>
      <c r="U569" s="71">
        <v>18507564</v>
      </c>
      <c r="V569" s="71">
        <v>6347</v>
      </c>
      <c r="W569" s="71">
        <v>1002</v>
      </c>
      <c r="X569" s="71">
        <v>83812</v>
      </c>
      <c r="Y569" s="71">
        <v>88652</v>
      </c>
      <c r="Z569" s="71">
        <v>126110</v>
      </c>
      <c r="AA569" s="71">
        <v>31013</v>
      </c>
      <c r="AB569" s="71">
        <v>192246</v>
      </c>
      <c r="AC569" s="71">
        <v>0</v>
      </c>
      <c r="AD569" s="71">
        <v>23.294363243839999</v>
      </c>
      <c r="AE569" s="72"/>
      <c r="AF569" s="71">
        <v>186170316.2133922</v>
      </c>
      <c r="AG569" s="71">
        <v>11082940.883837581</v>
      </c>
      <c r="AH569" s="71">
        <v>6699513.3846978834</v>
      </c>
      <c r="AI569" s="71">
        <v>480615211.05778188</v>
      </c>
      <c r="AJ569" s="71">
        <v>458995766.38533509</v>
      </c>
      <c r="AK569" s="71">
        <v>0</v>
      </c>
      <c r="AL569" s="71">
        <v>0</v>
      </c>
      <c r="AM569" s="71">
        <v>26462875.429871649</v>
      </c>
      <c r="AN569" s="71">
        <v>0</v>
      </c>
      <c r="AO569" s="71">
        <v>0</v>
      </c>
      <c r="AP569" s="71">
        <v>1170026623.3549161</v>
      </c>
      <c r="AQ569" s="72"/>
      <c r="AR569" s="71">
        <v>6647</v>
      </c>
      <c r="AS569" s="71">
        <v>1648</v>
      </c>
      <c r="AT569" s="71">
        <v>0</v>
      </c>
      <c r="AU569" s="71">
        <v>1</v>
      </c>
      <c r="AV569" s="71">
        <v>0</v>
      </c>
      <c r="AW569" s="71">
        <v>0</v>
      </c>
      <c r="AX569" s="71"/>
      <c r="AY569" s="72"/>
      <c r="AZ569" s="71">
        <v>29431.982000000036</v>
      </c>
      <c r="BA569" s="71">
        <v>109247.285</v>
      </c>
      <c r="BB569" s="71">
        <v>0</v>
      </c>
      <c r="BC569" s="71">
        <v>4</v>
      </c>
      <c r="BD569" s="71">
        <v>0</v>
      </c>
      <c r="BE569" s="71">
        <v>0</v>
      </c>
      <c r="BF569" s="71"/>
      <c r="BG569" s="72"/>
      <c r="BH569" s="71">
        <v>0</v>
      </c>
      <c r="BI569" s="71">
        <v>0</v>
      </c>
      <c r="BJ569" s="71">
        <v>84.248000000000005</v>
      </c>
      <c r="BK569" s="71">
        <v>0</v>
      </c>
      <c r="BL569" s="71">
        <v>55.231999999999999</v>
      </c>
      <c r="BM569" s="71">
        <v>0</v>
      </c>
      <c r="BN569" s="72"/>
      <c r="BO569" s="71">
        <v>0</v>
      </c>
      <c r="BP569" s="71">
        <v>0</v>
      </c>
      <c r="BQ569" s="71">
        <v>6</v>
      </c>
      <c r="BR569" s="71">
        <v>0</v>
      </c>
      <c r="BS569" s="71">
        <v>8</v>
      </c>
      <c r="BT569" s="71">
        <v>0</v>
      </c>
      <c r="BU569"/>
      <c r="BV569" s="70">
        <v>110.58</v>
      </c>
      <c r="BW569" s="70">
        <v>0</v>
      </c>
      <c r="BX569" s="70">
        <v>28.9</v>
      </c>
      <c r="BY569" s="70">
        <v>0</v>
      </c>
      <c r="BZ569" s="70">
        <v>0</v>
      </c>
      <c r="CA569" s="70">
        <v>0</v>
      </c>
      <c r="CB569" s="70">
        <v>0</v>
      </c>
      <c r="CC569" s="70">
        <v>0</v>
      </c>
      <c r="CD569" s="70">
        <v>0</v>
      </c>
    </row>
    <row r="570" spans="1:82">
      <c r="A570" s="70" t="s">
        <v>2355</v>
      </c>
      <c r="B570" s="70">
        <v>390</v>
      </c>
      <c r="C570" s="70">
        <v>16</v>
      </c>
      <c r="D570" s="70">
        <v>23</v>
      </c>
      <c r="E570" s="70">
        <v>2019</v>
      </c>
      <c r="F570" s="70" t="s">
        <v>158</v>
      </c>
      <c r="G570" s="70" t="s">
        <v>2339</v>
      </c>
      <c r="H570" s="70" t="s">
        <v>2340</v>
      </c>
      <c r="I570" s="148"/>
      <c r="J570" s="71">
        <v>556.69476663532532</v>
      </c>
      <c r="K570" s="71">
        <v>17.341251378355821</v>
      </c>
      <c r="L570" s="71">
        <v>39.121476939471144</v>
      </c>
      <c r="M570" s="71">
        <v>342.5097225700049</v>
      </c>
      <c r="N570" s="71">
        <v>266.94500706376044</v>
      </c>
      <c r="O570" s="71">
        <v>201.36502498252432</v>
      </c>
      <c r="P570" s="71">
        <v>148.30183349297721</v>
      </c>
      <c r="Q570" s="71">
        <v>11.8192966390378</v>
      </c>
      <c r="R570" s="71">
        <v>9.6972847659109376E-3</v>
      </c>
      <c r="S570" s="71">
        <v>28.029552375999998</v>
      </c>
      <c r="T570" s="72"/>
      <c r="U570" s="71">
        <v>18798664</v>
      </c>
      <c r="V570" s="71">
        <v>6347</v>
      </c>
      <c r="W570" s="71">
        <v>1002</v>
      </c>
      <c r="X570" s="71">
        <v>83812</v>
      </c>
      <c r="Y570" s="71">
        <v>89273</v>
      </c>
      <c r="Z570" s="71">
        <v>126068</v>
      </c>
      <c r="AA570" s="71">
        <v>30794</v>
      </c>
      <c r="AB570" s="71">
        <v>191529</v>
      </c>
      <c r="AC570" s="71">
        <v>1710</v>
      </c>
      <c r="AD570" s="71">
        <v>28.029552376000002</v>
      </c>
      <c r="AE570" s="72"/>
      <c r="AF570" s="71">
        <v>184672564.7861757</v>
      </c>
      <c r="AG570" s="71">
        <v>13516628.41648376</v>
      </c>
      <c r="AH570" s="71">
        <v>7279511.0734520461</v>
      </c>
      <c r="AI570" s="71">
        <v>480812477.68063301</v>
      </c>
      <c r="AJ570" s="71">
        <v>412640035.09999877</v>
      </c>
      <c r="AK570" s="71">
        <v>0</v>
      </c>
      <c r="AL570" s="71">
        <v>0</v>
      </c>
      <c r="AM570" s="71">
        <v>26084807.970459953</v>
      </c>
      <c r="AN570" s="71">
        <v>0</v>
      </c>
      <c r="AO570" s="71">
        <v>0</v>
      </c>
      <c r="AP570" s="71">
        <v>1125006025.0272033</v>
      </c>
      <c r="AQ570" s="72"/>
      <c r="AR570" s="71">
        <v>7082</v>
      </c>
      <c r="AS570" s="71">
        <v>1811</v>
      </c>
      <c r="AT570" s="71">
        <v>0</v>
      </c>
      <c r="AU570" s="71">
        <v>1</v>
      </c>
      <c r="AV570" s="71">
        <v>0</v>
      </c>
      <c r="AW570" s="71">
        <v>1</v>
      </c>
      <c r="AX570" s="71"/>
      <c r="AY570" s="72"/>
      <c r="AZ570" s="71">
        <v>31578.229999999941</v>
      </c>
      <c r="BA570" s="71">
        <v>123351.285</v>
      </c>
      <c r="BB570" s="71">
        <v>0</v>
      </c>
      <c r="BC570" s="71">
        <v>3.7</v>
      </c>
      <c r="BD570" s="71">
        <v>0</v>
      </c>
      <c r="BE570" s="71">
        <v>300</v>
      </c>
      <c r="BF570" s="71"/>
      <c r="BG570" s="72"/>
      <c r="BH570" s="71">
        <v>0</v>
      </c>
      <c r="BI570" s="71">
        <v>0</v>
      </c>
      <c r="BJ570" s="71">
        <v>72.272000000000006</v>
      </c>
      <c r="BK570" s="71">
        <v>0</v>
      </c>
      <c r="BL570" s="71">
        <v>51.664000000000001</v>
      </c>
      <c r="BM570" s="71">
        <v>0</v>
      </c>
      <c r="BN570" s="72"/>
      <c r="BO570" s="71">
        <v>0</v>
      </c>
      <c r="BP570" s="71">
        <v>0</v>
      </c>
      <c r="BQ570" s="71">
        <v>7</v>
      </c>
      <c r="BR570" s="71">
        <v>0</v>
      </c>
      <c r="BS570" s="71">
        <v>6</v>
      </c>
      <c r="BT570" s="71">
        <v>0</v>
      </c>
      <c r="BU570"/>
      <c r="BV570" s="70">
        <v>90.635999999999996</v>
      </c>
      <c r="BW570" s="70">
        <v>0</v>
      </c>
      <c r="BX570" s="70">
        <v>33.299999999999997</v>
      </c>
      <c r="BY570" s="70">
        <v>0</v>
      </c>
      <c r="BZ570" s="70">
        <v>0</v>
      </c>
      <c r="CA570" s="70">
        <v>0</v>
      </c>
      <c r="CB570" s="70">
        <v>0</v>
      </c>
      <c r="CC570" s="70">
        <v>0</v>
      </c>
      <c r="CD570" s="70">
        <v>0</v>
      </c>
    </row>
    <row r="571" spans="1:82">
      <c r="A571" s="70" t="s">
        <v>2356</v>
      </c>
      <c r="B571" s="70">
        <v>391</v>
      </c>
      <c r="C571" s="70">
        <v>17</v>
      </c>
      <c r="D571" s="70">
        <v>23</v>
      </c>
      <c r="E571" s="70">
        <v>2020</v>
      </c>
      <c r="F571" s="70" t="s">
        <v>159</v>
      </c>
      <c r="G571" s="70" t="s">
        <v>2339</v>
      </c>
      <c r="H571" s="70" t="s">
        <v>2340</v>
      </c>
      <c r="I571" s="148"/>
      <c r="J571" s="71">
        <v>675.90614052100398</v>
      </c>
      <c r="K571" s="71">
        <v>18.698963217481701</v>
      </c>
      <c r="L571" s="71">
        <v>52.753528368702732</v>
      </c>
      <c r="M571" s="71">
        <v>323.71939066452586</v>
      </c>
      <c r="N571" s="71">
        <v>291.11723326183738</v>
      </c>
      <c r="O571" s="71">
        <v>176.82027216166315</v>
      </c>
      <c r="P571" s="71">
        <v>139.7393238033151</v>
      </c>
      <c r="Q571" s="71">
        <v>11.2416284054082</v>
      </c>
      <c r="R571" s="71">
        <v>0</v>
      </c>
      <c r="S571" s="71">
        <v>30.36719574</v>
      </c>
      <c r="T571" s="72"/>
      <c r="U571" s="71">
        <v>21473180</v>
      </c>
      <c r="V571" s="71">
        <v>6243</v>
      </c>
      <c r="W571" s="71">
        <v>1423</v>
      </c>
      <c r="X571" s="71">
        <v>86225</v>
      </c>
      <c r="Y571" s="71">
        <v>89739</v>
      </c>
      <c r="Z571" s="71">
        <v>126351</v>
      </c>
      <c r="AA571" s="71">
        <v>30841</v>
      </c>
      <c r="AB571" s="71">
        <v>190663</v>
      </c>
      <c r="AC571" s="71">
        <v>0</v>
      </c>
      <c r="AD571" s="71">
        <v>30.36719574</v>
      </c>
      <c r="AE571" s="72"/>
      <c r="AF571" s="71">
        <v>230146636.94453749</v>
      </c>
      <c r="AG571" s="71">
        <v>14408203.750089264</v>
      </c>
      <c r="AH571" s="71">
        <v>10197296.954577416</v>
      </c>
      <c r="AI571" s="71">
        <v>469662745.68491316</v>
      </c>
      <c r="AJ571" s="71">
        <v>471443463.90776563</v>
      </c>
      <c r="AK571" s="71"/>
      <c r="AL571" s="71"/>
      <c r="AM571" s="71">
        <v>24883639.81011169</v>
      </c>
      <c r="AN571" s="71"/>
      <c r="AO571" s="71"/>
      <c r="AP571" s="71">
        <v>1220741987.0519946</v>
      </c>
      <c r="AQ571" s="72"/>
      <c r="AR571" s="71">
        <v>7454</v>
      </c>
      <c r="AS571" s="71">
        <v>1969</v>
      </c>
      <c r="AT571" s="71">
        <v>0</v>
      </c>
      <c r="AU571" s="71">
        <v>1</v>
      </c>
      <c r="AV571" s="71">
        <v>0</v>
      </c>
      <c r="AW571" s="71">
        <v>1</v>
      </c>
      <c r="AX571" s="71"/>
      <c r="AY571" s="72"/>
      <c r="AZ571" s="71">
        <v>33474.669999999911</v>
      </c>
      <c r="BA571" s="71">
        <v>133873.57500000001</v>
      </c>
      <c r="BB571" s="71">
        <v>0</v>
      </c>
      <c r="BC571" s="71">
        <v>3.7</v>
      </c>
      <c r="BD571" s="71">
        <v>0</v>
      </c>
      <c r="BE571" s="71">
        <v>300</v>
      </c>
      <c r="BF571" s="71"/>
      <c r="BG571" s="72"/>
      <c r="BH571" s="71">
        <v>0</v>
      </c>
      <c r="BI571" s="71">
        <v>0</v>
      </c>
      <c r="BJ571" s="71">
        <v>73.763000000000005</v>
      </c>
      <c r="BK571" s="71">
        <v>0</v>
      </c>
      <c r="BL571" s="71">
        <v>55.137999999999998</v>
      </c>
      <c r="BM571" s="71">
        <v>0</v>
      </c>
      <c r="BN571" s="72"/>
      <c r="BO571" s="71">
        <v>0</v>
      </c>
      <c r="BP571" s="71">
        <v>0</v>
      </c>
      <c r="BQ571" s="71">
        <v>7</v>
      </c>
      <c r="BR571" s="71">
        <v>0</v>
      </c>
      <c r="BS571" s="71">
        <v>6</v>
      </c>
      <c r="BT571" s="71">
        <v>0</v>
      </c>
      <c r="BU571"/>
      <c r="BV571" s="70">
        <v>92.200999999999993</v>
      </c>
      <c r="BW571" s="70">
        <v>0</v>
      </c>
      <c r="BX571" s="70">
        <v>36.700000000000003</v>
      </c>
      <c r="BY571" s="70">
        <v>0</v>
      </c>
      <c r="BZ571" s="70">
        <v>0</v>
      </c>
      <c r="CA571" s="70">
        <v>0</v>
      </c>
      <c r="CB571" s="70">
        <v>0</v>
      </c>
      <c r="CC571" s="70">
        <v>0</v>
      </c>
      <c r="CD571" s="70">
        <v>0</v>
      </c>
    </row>
    <row r="572" spans="1:82">
      <c r="A572" s="70" t="s">
        <v>2357</v>
      </c>
      <c r="B572" s="70">
        <v>391</v>
      </c>
      <c r="C572" s="70">
        <v>18</v>
      </c>
      <c r="D572" s="70">
        <v>23</v>
      </c>
      <c r="E572" s="70">
        <v>2021</v>
      </c>
      <c r="F572" s="70" t="s">
        <v>160</v>
      </c>
      <c r="G572" s="70" t="s">
        <v>2339</v>
      </c>
      <c r="H572" s="70" t="s">
        <v>2340</v>
      </c>
      <c r="I572" s="148"/>
      <c r="J572" s="71">
        <v>1022.4277563359803</v>
      </c>
      <c r="K572" s="71">
        <v>21.693741980407939</v>
      </c>
      <c r="L572" s="71">
        <v>47.622502656658007</v>
      </c>
      <c r="M572" s="71">
        <v>350.16545291679626</v>
      </c>
      <c r="N572" s="71">
        <v>321.70226462638681</v>
      </c>
      <c r="O572" s="71">
        <v>172.11958176457486</v>
      </c>
      <c r="P572" s="71">
        <v>144.1378391484989</v>
      </c>
      <c r="Q572" s="71">
        <v>11.0687942719763</v>
      </c>
      <c r="R572" s="71">
        <v>0</v>
      </c>
      <c r="S572" s="71">
        <v>29.716140254079988</v>
      </c>
      <c r="T572" s="72"/>
      <c r="U572" s="71">
        <v>34244514</v>
      </c>
      <c r="V572" s="71">
        <v>6243</v>
      </c>
      <c r="W572" s="71">
        <v>1423</v>
      </c>
      <c r="X572" s="71">
        <v>86225</v>
      </c>
      <c r="Y572" s="71">
        <v>90057</v>
      </c>
      <c r="Z572" s="71">
        <v>126639</v>
      </c>
      <c r="AA572" s="71">
        <v>31020</v>
      </c>
      <c r="AB572" s="71">
        <v>189576</v>
      </c>
      <c r="AC572" s="71">
        <v>0</v>
      </c>
      <c r="AD572" s="71">
        <v>29.716140254079988</v>
      </c>
      <c r="AE572" s="72"/>
      <c r="AF572" s="71">
        <v>325528599.10106641</v>
      </c>
      <c r="AG572" s="71">
        <v>16166248.252526212</v>
      </c>
      <c r="AH572" s="71">
        <v>8465780.8995755408</v>
      </c>
      <c r="AI572" s="71">
        <v>516699745.81543183</v>
      </c>
      <c r="AJ572" s="71">
        <v>490067569.45944631</v>
      </c>
      <c r="AK572" s="71">
        <v>0</v>
      </c>
      <c r="AL572" s="71">
        <v>0</v>
      </c>
      <c r="AM572" s="71">
        <v>24884482.795052048</v>
      </c>
      <c r="AN572" s="71">
        <v>0</v>
      </c>
      <c r="AO572" s="71">
        <v>0</v>
      </c>
      <c r="AP572" s="71">
        <v>1381812426.3230982</v>
      </c>
      <c r="AQ572" s="72"/>
      <c r="AR572" s="71">
        <v>7840</v>
      </c>
      <c r="AS572" s="71">
        <v>2036</v>
      </c>
      <c r="AT572" s="71">
        <v>0</v>
      </c>
      <c r="AU572" s="71">
        <v>1</v>
      </c>
      <c r="AV572" s="71">
        <v>0</v>
      </c>
      <c r="AW572" s="71">
        <v>1</v>
      </c>
      <c r="AX572" s="71"/>
      <c r="AY572" s="72"/>
      <c r="AZ572" s="71">
        <v>35492.760999999977</v>
      </c>
      <c r="BA572" s="71">
        <v>164735.5750000001</v>
      </c>
      <c r="BB572" s="71">
        <v>0</v>
      </c>
      <c r="BC572" s="71">
        <v>3.7</v>
      </c>
      <c r="BD572" s="71">
        <v>0</v>
      </c>
      <c r="BE572" s="71">
        <v>300</v>
      </c>
      <c r="BF572" s="71"/>
      <c r="BG572" s="72"/>
      <c r="BH572" s="71">
        <v>0</v>
      </c>
      <c r="BI572" s="71">
        <v>0</v>
      </c>
      <c r="BJ572" s="71">
        <v>69.393000000000001</v>
      </c>
      <c r="BK572" s="71">
        <v>0</v>
      </c>
      <c r="BL572" s="71">
        <v>53.914999999999999</v>
      </c>
      <c r="BM572" s="71">
        <v>0</v>
      </c>
      <c r="BN572" s="72"/>
      <c r="BO572" s="71">
        <v>0</v>
      </c>
      <c r="BP572" s="71">
        <v>0</v>
      </c>
      <c r="BQ572" s="71">
        <v>7</v>
      </c>
      <c r="BR572" s="71">
        <v>0</v>
      </c>
      <c r="BS572" s="71">
        <v>6</v>
      </c>
      <c r="BT572" s="71">
        <v>0</v>
      </c>
      <c r="BU572"/>
      <c r="BV572" s="70">
        <v>87.908000000000001</v>
      </c>
      <c r="BW572" s="70">
        <v>0</v>
      </c>
      <c r="BX572" s="70">
        <v>35.4</v>
      </c>
      <c r="BY572" s="70">
        <v>0</v>
      </c>
      <c r="BZ572" s="70">
        <v>0</v>
      </c>
      <c r="CA572" s="70">
        <v>0</v>
      </c>
      <c r="CB572" s="70">
        <v>0</v>
      </c>
      <c r="CC572" s="70">
        <v>0</v>
      </c>
      <c r="CD572" s="70">
        <v>0</v>
      </c>
    </row>
    <row r="573" spans="1:82">
      <c r="A573" s="70" t="s">
        <v>2358</v>
      </c>
      <c r="B573" s="70">
        <v>391</v>
      </c>
      <c r="C573" s="70">
        <v>19</v>
      </c>
      <c r="D573" s="70">
        <v>23</v>
      </c>
      <c r="E573" s="70">
        <v>2022</v>
      </c>
      <c r="F573" s="70" t="s">
        <v>161</v>
      </c>
      <c r="G573" s="70" t="s">
        <v>2339</v>
      </c>
      <c r="H573" s="70" t="s">
        <v>2340</v>
      </c>
      <c r="I573" s="148"/>
      <c r="J573" s="71">
        <v>923.26012202663912</v>
      </c>
      <c r="K573" s="71">
        <v>15.848211653062885</v>
      </c>
      <c r="L573" s="71">
        <v>37.792335806204214</v>
      </c>
      <c r="M573" s="71">
        <v>349.47542992352339</v>
      </c>
      <c r="N573" s="71">
        <v>350.39187864822316</v>
      </c>
      <c r="O573" s="71">
        <v>182.52407261141258</v>
      </c>
      <c r="P573" s="71">
        <v>142.9758624432433</v>
      </c>
      <c r="Q573" s="71">
        <v>11.102734557151077</v>
      </c>
      <c r="R573" s="71">
        <v>0</v>
      </c>
      <c r="S573" s="71">
        <v>23.268413111299999</v>
      </c>
      <c r="T573" s="72"/>
      <c r="U573" s="71">
        <v>36257193</v>
      </c>
      <c r="V573" s="71">
        <v>6243</v>
      </c>
      <c r="W573" s="71">
        <v>1423</v>
      </c>
      <c r="X573" s="71">
        <v>86225</v>
      </c>
      <c r="Y573" s="71">
        <v>90699</v>
      </c>
      <c r="Z573" s="71">
        <v>127594</v>
      </c>
      <c r="AA573" s="71">
        <v>31239</v>
      </c>
      <c r="AB573" s="71">
        <v>188598</v>
      </c>
      <c r="AC573" s="71">
        <v>0</v>
      </c>
      <c r="AD573" s="71">
        <v>23.268413111299999</v>
      </c>
      <c r="AE573" s="72"/>
      <c r="AF573" s="71">
        <v>283496777.77382696</v>
      </c>
      <c r="AG573" s="71">
        <v>11991210.610667953</v>
      </c>
      <c r="AH573" s="71">
        <v>7759852.2691402584</v>
      </c>
      <c r="AI573" s="71">
        <v>486043660.91102022</v>
      </c>
      <c r="AJ573" s="71">
        <v>551250906.56258249</v>
      </c>
      <c r="AK573" s="71">
        <v>0</v>
      </c>
      <c r="AL573" s="71">
        <v>0</v>
      </c>
      <c r="AM573" s="71">
        <v>24353149.470593181</v>
      </c>
      <c r="AN573" s="71">
        <v>0</v>
      </c>
      <c r="AO573" s="71">
        <v>0</v>
      </c>
      <c r="AP573" s="71">
        <v>1364895557.597831</v>
      </c>
      <c r="AQ573" s="72"/>
      <c r="AR573" s="71">
        <v>8348</v>
      </c>
      <c r="AS573" s="71">
        <v>2100</v>
      </c>
      <c r="AT573" s="71">
        <v>0</v>
      </c>
      <c r="AU573" s="71">
        <v>1</v>
      </c>
      <c r="AV573" s="71">
        <v>0</v>
      </c>
      <c r="AW573" s="71">
        <v>1</v>
      </c>
      <c r="AX573" s="71"/>
      <c r="AY573" s="72"/>
      <c r="AZ573" s="71">
        <v>38183.858000000037</v>
      </c>
      <c r="BA573" s="71">
        <v>172365.87500000006</v>
      </c>
      <c r="BB573" s="71">
        <v>0</v>
      </c>
      <c r="BC573" s="71">
        <v>3.7</v>
      </c>
      <c r="BD573" s="71">
        <v>0</v>
      </c>
      <c r="BE573" s="71">
        <v>300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2359</v>
      </c>
      <c r="B574" s="70">
        <v>391</v>
      </c>
      <c r="C574" s="70">
        <v>20</v>
      </c>
      <c r="D574" s="70">
        <v>23</v>
      </c>
      <c r="E574" s="70">
        <v>2023</v>
      </c>
      <c r="F574" s="70" t="s">
        <v>1539</v>
      </c>
      <c r="G574" s="70" t="s">
        <v>2339</v>
      </c>
      <c r="H574" s="70" t="s">
        <v>2340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8983</v>
      </c>
      <c r="AS574" s="71">
        <v>2149</v>
      </c>
      <c r="AT574" s="71">
        <v>0</v>
      </c>
      <c r="AU574" s="71">
        <v>1</v>
      </c>
      <c r="AV574" s="71">
        <v>0</v>
      </c>
      <c r="AW574" s="71">
        <v>1</v>
      </c>
      <c r="AX574" s="71"/>
      <c r="AY574" s="72"/>
      <c r="AZ574" s="71">
        <v>41505.174000000166</v>
      </c>
      <c r="BA574" s="71">
        <v>175206.57500000004</v>
      </c>
      <c r="BB574" s="71">
        <v>0</v>
      </c>
      <c r="BC574" s="71">
        <v>3.7</v>
      </c>
      <c r="BD574" s="71">
        <v>0</v>
      </c>
      <c r="BE574" s="71">
        <v>300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2360</v>
      </c>
      <c r="B575" s="70">
        <v>391</v>
      </c>
      <c r="C575" s="70">
        <v>21</v>
      </c>
      <c r="D575" s="70">
        <v>23</v>
      </c>
      <c r="E575" s="70">
        <v>2024</v>
      </c>
      <c r="F575" s="70" t="s">
        <v>1554</v>
      </c>
      <c r="G575" s="70" t="s">
        <v>2339</v>
      </c>
      <c r="H575" s="70" t="s">
        <v>2340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2361</v>
      </c>
      <c r="B576" s="70">
        <v>392</v>
      </c>
      <c r="C576" s="70">
        <v>1</v>
      </c>
      <c r="D576" s="70">
        <v>24</v>
      </c>
      <c r="E576" s="70">
        <v>1990</v>
      </c>
      <c r="F576" s="70" t="s">
        <v>787</v>
      </c>
      <c r="G576" s="70" t="s">
        <v>2362</v>
      </c>
      <c r="H576" s="70" t="s">
        <v>2363</v>
      </c>
      <c r="I576" s="148"/>
      <c r="J576" s="71">
        <v>1332.773141950212</v>
      </c>
      <c r="K576" s="71">
        <v>17.51068448349476</v>
      </c>
      <c r="L576" s="71">
        <v>13.826001411225979</v>
      </c>
      <c r="M576" s="71">
        <v>186.8035382838342</v>
      </c>
      <c r="N576" s="71">
        <v>154.45819867000921</v>
      </c>
      <c r="O576" s="71">
        <v>142.34703484199011</v>
      </c>
      <c r="P576" s="71">
        <v>122.350258310063</v>
      </c>
      <c r="Q576" s="71">
        <v>11.9124018864888</v>
      </c>
      <c r="R576" s="71">
        <v>0</v>
      </c>
      <c r="S576" s="71">
        <v>17.58761324781079</v>
      </c>
      <c r="T576" s="72"/>
      <c r="U576" s="71">
        <v>109251277</v>
      </c>
      <c r="V576" s="71">
        <v>7331</v>
      </c>
      <c r="W576" s="71">
        <v>126</v>
      </c>
      <c r="X576" s="71">
        <v>63721</v>
      </c>
      <c r="Y576" s="71">
        <v>61360</v>
      </c>
      <c r="Z576" s="71">
        <v>58549</v>
      </c>
      <c r="AA576" s="71">
        <v>29708</v>
      </c>
      <c r="AB576" s="71">
        <v>193417</v>
      </c>
      <c r="AC576" s="71">
        <v>0</v>
      </c>
      <c r="AD576" s="71">
        <v>17.58761324781079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2364</v>
      </c>
      <c r="B577" s="70">
        <v>393</v>
      </c>
      <c r="C577" s="70">
        <v>2</v>
      </c>
      <c r="D577" s="70">
        <v>24</v>
      </c>
      <c r="E577" s="70">
        <v>2005</v>
      </c>
      <c r="F577" s="70" t="s">
        <v>789</v>
      </c>
      <c r="G577" s="1064" t="s">
        <v>2362</v>
      </c>
      <c r="H577" s="70" t="s">
        <v>2363</v>
      </c>
      <c r="I577" s="148"/>
      <c r="J577" s="71">
        <v>1246.217996481929</v>
      </c>
      <c r="K577" s="71">
        <v>10.82068213939518</v>
      </c>
      <c r="L577" s="71">
        <v>4.0646308200901684</v>
      </c>
      <c r="M577" s="71">
        <v>309.25028022996139</v>
      </c>
      <c r="N577" s="71">
        <v>219.5354961722625</v>
      </c>
      <c r="O577" s="71">
        <v>187.4902614339322</v>
      </c>
      <c r="P577" s="71">
        <v>111.1887788261447</v>
      </c>
      <c r="Q577" s="71">
        <v>11.6171374145418</v>
      </c>
      <c r="R577" s="71">
        <v>0</v>
      </c>
      <c r="S577" s="71">
        <v>14.727756011</v>
      </c>
      <c r="T577" s="72"/>
      <c r="U577" s="71">
        <v>83692863</v>
      </c>
      <c r="V577" s="71">
        <v>5477</v>
      </c>
      <c r="W577" s="71">
        <v>45</v>
      </c>
      <c r="X577" s="71">
        <v>58918</v>
      </c>
      <c r="Y577" s="71">
        <v>77277</v>
      </c>
      <c r="Z577" s="71">
        <v>89239</v>
      </c>
      <c r="AA577" s="71">
        <v>22111</v>
      </c>
      <c r="AB577" s="71">
        <v>197187</v>
      </c>
      <c r="AC577" s="71">
        <v>0</v>
      </c>
      <c r="AD577" s="71">
        <v>14.727756011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2365</v>
      </c>
      <c r="B578" s="70">
        <v>394</v>
      </c>
      <c r="C578" s="70">
        <v>3</v>
      </c>
      <c r="D578" s="70">
        <v>24</v>
      </c>
      <c r="E578" s="70">
        <v>2006</v>
      </c>
      <c r="F578" s="70" t="s">
        <v>790</v>
      </c>
      <c r="G578" s="1064" t="s">
        <v>2362</v>
      </c>
      <c r="H578" s="70" t="s">
        <v>2363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2366</v>
      </c>
      <c r="B579" s="70">
        <v>395</v>
      </c>
      <c r="C579" s="70">
        <v>4</v>
      </c>
      <c r="D579" s="70">
        <v>24</v>
      </c>
      <c r="E579" s="70">
        <v>2007</v>
      </c>
      <c r="F579" s="70" t="s">
        <v>791</v>
      </c>
      <c r="G579" s="70" t="s">
        <v>2362</v>
      </c>
      <c r="H579" s="70" t="s">
        <v>2363</v>
      </c>
      <c r="I579" s="148"/>
      <c r="J579" s="71">
        <v>1251.469553943851</v>
      </c>
      <c r="K579" s="71">
        <v>10.34960179996037</v>
      </c>
      <c r="L579" s="71">
        <v>6.8759619513139496</v>
      </c>
      <c r="M579" s="71">
        <v>302.95844503445392</v>
      </c>
      <c r="N579" s="71">
        <v>240.72658199137709</v>
      </c>
      <c r="O579" s="71">
        <v>180.83180450088909</v>
      </c>
      <c r="P579" s="71">
        <v>108.8603970666468</v>
      </c>
      <c r="Q579" s="71">
        <v>12.2714690619565</v>
      </c>
      <c r="R579" s="71">
        <v>0</v>
      </c>
      <c r="S579" s="71">
        <v>16.793417456</v>
      </c>
      <c r="T579" s="72"/>
      <c r="U579" s="71">
        <v>84442023</v>
      </c>
      <c r="V579" s="71">
        <v>4918</v>
      </c>
      <c r="W579" s="71">
        <v>70</v>
      </c>
      <c r="X579" s="71">
        <v>66881</v>
      </c>
      <c r="Y579" s="71">
        <v>79173</v>
      </c>
      <c r="Z579" s="71">
        <v>89474</v>
      </c>
      <c r="AA579" s="71">
        <v>21318</v>
      </c>
      <c r="AB579" s="71">
        <v>197279</v>
      </c>
      <c r="AC579" s="71">
        <v>0</v>
      </c>
      <c r="AD579" s="71">
        <v>16.793417456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2367</v>
      </c>
      <c r="B580" s="70">
        <v>396</v>
      </c>
      <c r="C580" s="70">
        <v>5</v>
      </c>
      <c r="D580" s="70">
        <v>24</v>
      </c>
      <c r="E580" s="70">
        <v>2008</v>
      </c>
      <c r="F580" s="70" t="s">
        <v>792</v>
      </c>
      <c r="G580" s="70" t="s">
        <v>2362</v>
      </c>
      <c r="H580" s="70" t="s">
        <v>2363</v>
      </c>
      <c r="I580" s="148"/>
      <c r="J580" s="71">
        <v>1153.910465087029</v>
      </c>
      <c r="K580" s="71">
        <v>7.8425859270788676</v>
      </c>
      <c r="L580" s="71">
        <v>3.4362432427191019</v>
      </c>
      <c r="M580" s="71">
        <v>316.88373522178159</v>
      </c>
      <c r="N580" s="71">
        <v>233.37034540469421</v>
      </c>
      <c r="O580" s="71">
        <v>174.41506738034511</v>
      </c>
      <c r="P580" s="71">
        <v>106.4920345402618</v>
      </c>
      <c r="Q580" s="71">
        <v>12.0506811397661</v>
      </c>
      <c r="R580" s="71">
        <v>0</v>
      </c>
      <c r="S580" s="71">
        <v>16.353536175999999</v>
      </c>
      <c r="T580" s="72"/>
      <c r="U580" s="71">
        <v>81692957</v>
      </c>
      <c r="V580" s="71">
        <v>4918</v>
      </c>
      <c r="W580" s="71">
        <v>44</v>
      </c>
      <c r="X580" s="71">
        <v>66881</v>
      </c>
      <c r="Y580" s="71">
        <v>80105</v>
      </c>
      <c r="Z580" s="71">
        <v>89328</v>
      </c>
      <c r="AA580" s="71">
        <v>20878</v>
      </c>
      <c r="AB580" s="71">
        <v>196916</v>
      </c>
      <c r="AC580" s="71">
        <v>0</v>
      </c>
      <c r="AD580" s="71">
        <v>16.353536175999999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2368</v>
      </c>
      <c r="B581" s="70">
        <v>397</v>
      </c>
      <c r="C581" s="70">
        <v>6</v>
      </c>
      <c r="D581" s="70">
        <v>24</v>
      </c>
      <c r="E581" s="70">
        <v>2009</v>
      </c>
      <c r="F581" s="70" t="s">
        <v>176</v>
      </c>
      <c r="G581" s="70" t="s">
        <v>2362</v>
      </c>
      <c r="H581" s="70" t="s">
        <v>2363</v>
      </c>
      <c r="I581" s="148"/>
      <c r="J581" s="71">
        <v>1125.531370118058</v>
      </c>
      <c r="K581" s="71">
        <v>7.5281448547954382</v>
      </c>
      <c r="L581" s="71">
        <v>10.840132815603271</v>
      </c>
      <c r="M581" s="71">
        <v>293.53508631099947</v>
      </c>
      <c r="N581" s="71">
        <v>201.4976346463194</v>
      </c>
      <c r="O581" s="71">
        <v>177.01815329982341</v>
      </c>
      <c r="P581" s="71">
        <v>101.80864989486351</v>
      </c>
      <c r="Q581" s="71">
        <v>11.489301682275901</v>
      </c>
      <c r="R581" s="71">
        <v>0</v>
      </c>
      <c r="S581" s="71">
        <v>15.077313575</v>
      </c>
      <c r="T581" s="72"/>
      <c r="U581" s="71">
        <v>62968278</v>
      </c>
      <c r="V581" s="71">
        <v>5760</v>
      </c>
      <c r="W581" s="71">
        <v>205</v>
      </c>
      <c r="X581" s="71">
        <v>72328</v>
      </c>
      <c r="Y581" s="71">
        <v>80982</v>
      </c>
      <c r="Z581" s="71">
        <v>89487</v>
      </c>
      <c r="AA581" s="71">
        <v>20491</v>
      </c>
      <c r="AB581" s="71">
        <v>197081</v>
      </c>
      <c r="AC581" s="71">
        <v>0</v>
      </c>
      <c r="AD581" s="71">
        <v>15.077313575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215.93</v>
      </c>
      <c r="BK581" s="71">
        <v>0</v>
      </c>
      <c r="BL581" s="71">
        <v>67.227000000000004</v>
      </c>
      <c r="BM581" s="71">
        <v>0</v>
      </c>
      <c r="BN581" s="72"/>
      <c r="BO581" s="71">
        <v>0</v>
      </c>
      <c r="BP581" s="71">
        <v>0</v>
      </c>
      <c r="BQ581" s="71">
        <v>18</v>
      </c>
      <c r="BR581" s="71">
        <v>0</v>
      </c>
      <c r="BS581" s="71">
        <v>10</v>
      </c>
      <c r="BT581" s="71">
        <v>0</v>
      </c>
      <c r="BU581"/>
      <c r="BV581" s="70">
        <v>275.286</v>
      </c>
      <c r="BW581" s="70">
        <v>0</v>
      </c>
      <c r="BX581" s="70">
        <v>0</v>
      </c>
      <c r="BY581" s="70">
        <v>0.64</v>
      </c>
      <c r="BZ581" s="70">
        <v>7.23</v>
      </c>
      <c r="CA581" s="70">
        <v>1E-3</v>
      </c>
      <c r="CB581" s="70">
        <v>0</v>
      </c>
      <c r="CC581" s="70">
        <v>0</v>
      </c>
      <c r="CD581" s="70">
        <v>0</v>
      </c>
    </row>
    <row r="582" spans="1:82">
      <c r="A582" s="70" t="s">
        <v>2369</v>
      </c>
      <c r="B582" s="70">
        <v>398</v>
      </c>
      <c r="C582" s="70">
        <v>7</v>
      </c>
      <c r="D582" s="70">
        <v>24</v>
      </c>
      <c r="E582" s="70">
        <v>2010</v>
      </c>
      <c r="F582" s="70" t="s">
        <v>177</v>
      </c>
      <c r="G582" s="70" t="s">
        <v>2362</v>
      </c>
      <c r="H582" s="70" t="s">
        <v>2363</v>
      </c>
      <c r="I582" s="148"/>
      <c r="J582" s="71">
        <v>1025.1577442829921</v>
      </c>
      <c r="K582" s="71">
        <v>8.048616665567442</v>
      </c>
      <c r="L582" s="71">
        <v>10.04389210210976</v>
      </c>
      <c r="M582" s="71">
        <v>297.2341212593239</v>
      </c>
      <c r="N582" s="71">
        <v>215.1201914384184</v>
      </c>
      <c r="O582" s="71">
        <v>176.70345258899869</v>
      </c>
      <c r="P582" s="71">
        <v>103.3716886918768</v>
      </c>
      <c r="Q582" s="71">
        <v>11.9700057610881</v>
      </c>
      <c r="R582" s="71">
        <v>0</v>
      </c>
      <c r="S582" s="71">
        <v>19.388434780000001</v>
      </c>
      <c r="T582" s="72"/>
      <c r="U582" s="71">
        <v>67342391</v>
      </c>
      <c r="V582" s="71">
        <v>5760</v>
      </c>
      <c r="W582" s="71">
        <v>205</v>
      </c>
      <c r="X582" s="71">
        <v>72328</v>
      </c>
      <c r="Y582" s="71">
        <v>81677</v>
      </c>
      <c r="Z582" s="71">
        <v>89743</v>
      </c>
      <c r="AA582" s="71">
        <v>20286</v>
      </c>
      <c r="AB582" s="71">
        <v>196749</v>
      </c>
      <c r="AC582" s="71">
        <v>0</v>
      </c>
      <c r="AD582" s="71">
        <v>19.388434780000001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202.08199999999999</v>
      </c>
      <c r="BK582" s="71">
        <v>0</v>
      </c>
      <c r="BL582" s="71">
        <v>67.924000000000007</v>
      </c>
      <c r="BM582" s="71">
        <v>0</v>
      </c>
      <c r="BN582" s="72"/>
      <c r="BO582" s="71">
        <v>0</v>
      </c>
      <c r="BP582" s="71">
        <v>0</v>
      </c>
      <c r="BQ582" s="71">
        <v>17</v>
      </c>
      <c r="BR582" s="71">
        <v>0</v>
      </c>
      <c r="BS582" s="71">
        <v>11</v>
      </c>
      <c r="BT582" s="71">
        <v>0</v>
      </c>
      <c r="BU582"/>
      <c r="BV582" s="70">
        <v>255.81</v>
      </c>
      <c r="BW582" s="70">
        <v>0</v>
      </c>
      <c r="BX582" s="70">
        <v>5.9130000000000003</v>
      </c>
      <c r="BY582" s="70">
        <v>0.68600000000000005</v>
      </c>
      <c r="BZ582" s="70">
        <v>7.5970000000000004</v>
      </c>
      <c r="CA582" s="70">
        <v>0</v>
      </c>
      <c r="CB582" s="70">
        <v>0</v>
      </c>
      <c r="CC582" s="70">
        <v>0</v>
      </c>
      <c r="CD582" s="70">
        <v>0</v>
      </c>
    </row>
    <row r="583" spans="1:82">
      <c r="A583" s="70" t="s">
        <v>2370</v>
      </c>
      <c r="B583" s="70">
        <v>399</v>
      </c>
      <c r="C583" s="70">
        <v>8</v>
      </c>
      <c r="D583" s="70">
        <v>24</v>
      </c>
      <c r="E583" s="70">
        <v>2011</v>
      </c>
      <c r="F583" s="70" t="s">
        <v>178</v>
      </c>
      <c r="G583" s="70" t="s">
        <v>2362</v>
      </c>
      <c r="H583" s="70" t="s">
        <v>2363</v>
      </c>
      <c r="I583" s="148"/>
      <c r="J583" s="71">
        <v>1084.951760617422</v>
      </c>
      <c r="K583" s="71">
        <v>12.59395234463978</v>
      </c>
      <c r="L583" s="71">
        <v>9.2056127816026336</v>
      </c>
      <c r="M583" s="71">
        <v>375.54830797861138</v>
      </c>
      <c r="N583" s="71">
        <v>227.9232294584244</v>
      </c>
      <c r="O583" s="71">
        <v>173.85001949442039</v>
      </c>
      <c r="P583" s="71">
        <v>99.048330087674856</v>
      </c>
      <c r="Q583" s="71">
        <v>13.7478930204595</v>
      </c>
      <c r="R583" s="71">
        <v>0</v>
      </c>
      <c r="S583" s="71">
        <v>14.82517754172</v>
      </c>
      <c r="T583" s="72"/>
      <c r="U583" s="71">
        <v>71686006</v>
      </c>
      <c r="V583" s="71">
        <v>5760</v>
      </c>
      <c r="W583" s="71">
        <v>205</v>
      </c>
      <c r="X583" s="71">
        <v>72328</v>
      </c>
      <c r="Y583" s="71">
        <v>82349</v>
      </c>
      <c r="Z583" s="71">
        <v>90212</v>
      </c>
      <c r="AA583" s="71">
        <v>20016</v>
      </c>
      <c r="AB583" s="71">
        <v>195903</v>
      </c>
      <c r="AC583" s="71">
        <v>0</v>
      </c>
      <c r="AD583" s="71">
        <v>14.82517754172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191.23699999999999</v>
      </c>
      <c r="BK583" s="71">
        <v>0</v>
      </c>
      <c r="BL583" s="71">
        <v>62.439</v>
      </c>
      <c r="BM583" s="71">
        <v>0</v>
      </c>
      <c r="BN583" s="72"/>
      <c r="BO583" s="71">
        <v>0</v>
      </c>
      <c r="BP583" s="71">
        <v>0</v>
      </c>
      <c r="BQ583" s="71">
        <v>18</v>
      </c>
      <c r="BR583" s="71">
        <v>0</v>
      </c>
      <c r="BS583" s="71">
        <v>11</v>
      </c>
      <c r="BT583" s="71">
        <v>0</v>
      </c>
      <c r="BU583"/>
      <c r="BV583" s="70">
        <v>240.209</v>
      </c>
      <c r="BW583" s="70">
        <v>0</v>
      </c>
      <c r="BX583" s="70">
        <v>5.3730000000000002</v>
      </c>
      <c r="BY583" s="70">
        <v>0.68200000000000005</v>
      </c>
      <c r="BZ583" s="70">
        <v>7.4119999999999999</v>
      </c>
      <c r="CA583" s="70">
        <v>0</v>
      </c>
      <c r="CB583" s="70">
        <v>0</v>
      </c>
      <c r="CC583" s="70">
        <v>0</v>
      </c>
      <c r="CD583" s="70">
        <v>0</v>
      </c>
    </row>
    <row r="584" spans="1:82">
      <c r="A584" s="70" t="s">
        <v>2371</v>
      </c>
      <c r="B584" s="70">
        <v>400</v>
      </c>
      <c r="C584" s="70">
        <v>9</v>
      </c>
      <c r="D584" s="70">
        <v>24</v>
      </c>
      <c r="E584" s="70">
        <v>2012</v>
      </c>
      <c r="F584" s="70" t="s">
        <v>179</v>
      </c>
      <c r="G584" s="70" t="s">
        <v>2362</v>
      </c>
      <c r="H584" s="70" t="s">
        <v>2363</v>
      </c>
      <c r="I584" s="148"/>
      <c r="J584" s="71">
        <v>1074.560853779356</v>
      </c>
      <c r="K584" s="71">
        <v>11.94055415613902</v>
      </c>
      <c r="L584" s="71">
        <v>9.077615378933066</v>
      </c>
      <c r="M584" s="71">
        <v>386.28435063308558</v>
      </c>
      <c r="N584" s="71">
        <v>241.55188074950661</v>
      </c>
      <c r="O584" s="71">
        <v>173.40735694052282</v>
      </c>
      <c r="P584" s="71">
        <v>98.770818557394634</v>
      </c>
      <c r="Q584" s="71">
        <v>15.0058875701489</v>
      </c>
      <c r="R584" s="71">
        <v>0</v>
      </c>
      <c r="S584" s="71">
        <v>22.249417451959999</v>
      </c>
      <c r="T584" s="72"/>
      <c r="U584" s="71">
        <v>69513820</v>
      </c>
      <c r="V584" s="71">
        <v>5760</v>
      </c>
      <c r="W584" s="71">
        <v>205</v>
      </c>
      <c r="X584" s="71">
        <v>72328</v>
      </c>
      <c r="Y584" s="71">
        <v>83545</v>
      </c>
      <c r="Z584" s="71">
        <v>90696</v>
      </c>
      <c r="AA584" s="71">
        <v>19847</v>
      </c>
      <c r="AB584" s="71">
        <v>196809</v>
      </c>
      <c r="AC584" s="71">
        <v>0</v>
      </c>
      <c r="AD584" s="71">
        <v>22.249417451959999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213.715</v>
      </c>
      <c r="BK584" s="71">
        <v>0</v>
      </c>
      <c r="BL584" s="71">
        <v>84.583000000000013</v>
      </c>
      <c r="BM584" s="71">
        <v>0</v>
      </c>
      <c r="BN584" s="72"/>
      <c r="BO584" s="71">
        <v>0</v>
      </c>
      <c r="BP584" s="71">
        <v>0</v>
      </c>
      <c r="BQ584" s="71">
        <v>19</v>
      </c>
      <c r="BR584" s="71">
        <v>0</v>
      </c>
      <c r="BS584" s="71">
        <v>11</v>
      </c>
      <c r="BT584" s="71">
        <v>0</v>
      </c>
      <c r="BU584"/>
      <c r="BV584" s="70">
        <v>288.15600000000001</v>
      </c>
      <c r="BW584" s="70">
        <v>0</v>
      </c>
      <c r="BX584" s="70">
        <v>2.3109999999999999</v>
      </c>
      <c r="BY584" s="70">
        <v>0.66300000000000003</v>
      </c>
      <c r="BZ584" s="70">
        <v>7.1680000000000001</v>
      </c>
      <c r="CA584" s="70">
        <v>0</v>
      </c>
      <c r="CB584" s="70">
        <v>0</v>
      </c>
      <c r="CC584" s="70">
        <v>0</v>
      </c>
      <c r="CD584" s="70">
        <v>0</v>
      </c>
    </row>
    <row r="585" spans="1:82">
      <c r="A585" s="70" t="s">
        <v>2372</v>
      </c>
      <c r="B585" s="70">
        <v>401</v>
      </c>
      <c r="C585" s="70">
        <v>10</v>
      </c>
      <c r="D585" s="70">
        <v>24</v>
      </c>
      <c r="E585" s="70">
        <v>2013</v>
      </c>
      <c r="F585" s="70" t="s">
        <v>180</v>
      </c>
      <c r="G585" s="70" t="s">
        <v>2362</v>
      </c>
      <c r="H585" s="70" t="s">
        <v>2363</v>
      </c>
      <c r="I585" s="148"/>
      <c r="J585" s="71">
        <v>998.38470220526733</v>
      </c>
      <c r="K585" s="71">
        <v>10.712730953522881</v>
      </c>
      <c r="L585" s="71">
        <v>8.3043155143817575</v>
      </c>
      <c r="M585" s="71">
        <v>408.09245339653228</v>
      </c>
      <c r="N585" s="71">
        <v>256.42591981340428</v>
      </c>
      <c r="O585" s="71">
        <v>167.17462206554151</v>
      </c>
      <c r="P585" s="71">
        <v>98.463618224899164</v>
      </c>
      <c r="Q585" s="71">
        <v>15.199695147050701</v>
      </c>
      <c r="R585" s="71">
        <v>0</v>
      </c>
      <c r="S585" s="71">
        <v>23.147205701760001</v>
      </c>
      <c r="T585" s="72"/>
      <c r="U585" s="71">
        <v>60149533</v>
      </c>
      <c r="V585" s="71">
        <v>5760</v>
      </c>
      <c r="W585" s="71">
        <v>205</v>
      </c>
      <c r="X585" s="71">
        <v>72328</v>
      </c>
      <c r="Y585" s="71">
        <v>84108</v>
      </c>
      <c r="Z585" s="71">
        <v>91340</v>
      </c>
      <c r="AA585" s="71">
        <v>19711</v>
      </c>
      <c r="AB585" s="71">
        <v>196493</v>
      </c>
      <c r="AC585" s="71">
        <v>0</v>
      </c>
      <c r="AD585" s="71">
        <v>23.147205701760001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216.27500000000001</v>
      </c>
      <c r="BK585" s="71">
        <v>0</v>
      </c>
      <c r="BL585" s="71">
        <v>102.26900000000001</v>
      </c>
      <c r="BM585" s="71">
        <v>0</v>
      </c>
      <c r="BN585" s="72"/>
      <c r="BO585" s="71">
        <v>0</v>
      </c>
      <c r="BP585" s="71">
        <v>0</v>
      </c>
      <c r="BQ585" s="71">
        <v>17</v>
      </c>
      <c r="BR585" s="71">
        <v>0</v>
      </c>
      <c r="BS585" s="71">
        <v>11</v>
      </c>
      <c r="BT585" s="71">
        <v>0</v>
      </c>
      <c r="BU585"/>
      <c r="BV585" s="70">
        <v>297.49700000000001</v>
      </c>
      <c r="BW585" s="70">
        <v>21.047000000000001</v>
      </c>
      <c r="BX585" s="70">
        <v>0</v>
      </c>
      <c r="BY585" s="70">
        <v>0</v>
      </c>
      <c r="BZ585" s="70">
        <v>0</v>
      </c>
      <c r="CA585" s="70">
        <v>0</v>
      </c>
      <c r="CB585" s="70">
        <v>0</v>
      </c>
      <c r="CC585" s="70">
        <v>0</v>
      </c>
      <c r="CD585" s="70">
        <v>0</v>
      </c>
    </row>
    <row r="586" spans="1:82">
      <c r="A586" s="70" t="s">
        <v>2373</v>
      </c>
      <c r="B586" s="70">
        <v>402</v>
      </c>
      <c r="C586" s="70">
        <v>11</v>
      </c>
      <c r="D586" s="70">
        <v>24</v>
      </c>
      <c r="E586" s="70">
        <v>2014</v>
      </c>
      <c r="F586" s="70" t="s">
        <v>181</v>
      </c>
      <c r="G586" s="70" t="s">
        <v>2362</v>
      </c>
      <c r="H586" s="70" t="s">
        <v>2363</v>
      </c>
      <c r="I586" s="148"/>
      <c r="J586" s="71">
        <v>879.91826343348953</v>
      </c>
      <c r="K586" s="71">
        <v>9.6300280214746223</v>
      </c>
      <c r="L586" s="71">
        <v>7.8806730068757371</v>
      </c>
      <c r="M586" s="71">
        <v>350.3626822932136</v>
      </c>
      <c r="N586" s="71">
        <v>256.24215660381122</v>
      </c>
      <c r="O586" s="71">
        <v>159.10213418079798</v>
      </c>
      <c r="P586" s="71">
        <v>98.172004424800249</v>
      </c>
      <c r="Q586" s="71">
        <v>14.4985942986066</v>
      </c>
      <c r="R586" s="71">
        <v>0</v>
      </c>
      <c r="S586" s="71">
        <v>25.088025647999999</v>
      </c>
      <c r="T586" s="72"/>
      <c r="U586" s="71">
        <v>57603252</v>
      </c>
      <c r="V586" s="71">
        <v>4649</v>
      </c>
      <c r="W586" s="71">
        <v>123</v>
      </c>
      <c r="X586" s="71">
        <v>71945</v>
      </c>
      <c r="Y586" s="71">
        <v>84648</v>
      </c>
      <c r="Z586" s="71">
        <v>91556</v>
      </c>
      <c r="AA586" s="71">
        <v>19551</v>
      </c>
      <c r="AB586" s="71">
        <v>195353</v>
      </c>
      <c r="AC586" s="71">
        <v>0</v>
      </c>
      <c r="AD586" s="71">
        <v>25.088025647999999</v>
      </c>
      <c r="AE586" s="72"/>
      <c r="AF586" s="71"/>
      <c r="AG586" s="71"/>
      <c r="AH586" s="71"/>
      <c r="AI586" s="71"/>
      <c r="AJ586" s="71"/>
      <c r="AK586" s="71"/>
      <c r="AL586" s="71"/>
      <c r="AM586" s="71"/>
      <c r="AN586" s="71"/>
      <c r="AO586" s="71"/>
      <c r="AP586" s="71"/>
      <c r="AQ586" s="72"/>
      <c r="AR586" s="71">
        <v>3346</v>
      </c>
      <c r="AS586" s="71">
        <v>180</v>
      </c>
      <c r="AT586" s="71">
        <v>0</v>
      </c>
      <c r="AU586" s="71">
        <v>0</v>
      </c>
      <c r="AV586" s="71">
        <v>0</v>
      </c>
      <c r="AW586" s="71">
        <v>0</v>
      </c>
      <c r="AX586" s="71"/>
      <c r="AY586" s="72"/>
      <c r="AZ586" s="71">
        <v>13115.9</v>
      </c>
      <c r="BA586" s="71">
        <v>4930.1000000000004</v>
      </c>
      <c r="BB586" s="71">
        <v>0</v>
      </c>
      <c r="BC586" s="71">
        <v>0</v>
      </c>
      <c r="BD586" s="71">
        <v>0</v>
      </c>
      <c r="BE586" s="71">
        <v>0</v>
      </c>
      <c r="BF586" s="71"/>
      <c r="BG586" s="72"/>
      <c r="BH586" s="71">
        <v>0</v>
      </c>
      <c r="BI586" s="71">
        <v>0</v>
      </c>
      <c r="BJ586" s="71">
        <v>208.42400000000001</v>
      </c>
      <c r="BK586" s="71">
        <v>0</v>
      </c>
      <c r="BL586" s="71">
        <v>100.51600000000002</v>
      </c>
      <c r="BM586" s="71">
        <v>0</v>
      </c>
      <c r="BN586" s="72"/>
      <c r="BO586" s="71">
        <v>0</v>
      </c>
      <c r="BP586" s="71">
        <v>0</v>
      </c>
      <c r="BQ586" s="71">
        <v>16</v>
      </c>
      <c r="BR586" s="71">
        <v>0</v>
      </c>
      <c r="BS586" s="71">
        <v>11</v>
      </c>
      <c r="BT586" s="71">
        <v>0</v>
      </c>
      <c r="BU586"/>
      <c r="BV586" s="70">
        <v>283.72500000000002</v>
      </c>
      <c r="BW586" s="70">
        <v>20.103999999999999</v>
      </c>
      <c r="BX586" s="70">
        <v>0</v>
      </c>
      <c r="BY586" s="70">
        <v>0.40100000000000002</v>
      </c>
      <c r="BZ586" s="70">
        <v>4.71</v>
      </c>
      <c r="CA586" s="70">
        <v>0</v>
      </c>
      <c r="CB586" s="70">
        <v>0</v>
      </c>
      <c r="CC586" s="70">
        <v>0</v>
      </c>
      <c r="CD586" s="70">
        <v>0</v>
      </c>
    </row>
    <row r="587" spans="1:82">
      <c r="A587" s="70" t="s">
        <v>2374</v>
      </c>
      <c r="B587" s="70">
        <v>403</v>
      </c>
      <c r="C587" s="70">
        <v>12</v>
      </c>
      <c r="D587" s="70">
        <v>24</v>
      </c>
      <c r="E587" s="70">
        <v>2015</v>
      </c>
      <c r="F587" s="70" t="s">
        <v>182</v>
      </c>
      <c r="G587" s="70" t="s">
        <v>2362</v>
      </c>
      <c r="H587" s="70" t="s">
        <v>2363</v>
      </c>
      <c r="I587" s="148"/>
      <c r="J587" s="71">
        <v>860.47448870914695</v>
      </c>
      <c r="K587" s="71">
        <v>9.1952387122908412</v>
      </c>
      <c r="L587" s="71">
        <v>8.7055930400387904</v>
      </c>
      <c r="M587" s="71">
        <v>352.21639449274329</v>
      </c>
      <c r="N587" s="71">
        <v>228.0291870471076</v>
      </c>
      <c r="O587" s="71">
        <v>157.556283790197</v>
      </c>
      <c r="P587" s="71">
        <v>97.958098865377295</v>
      </c>
      <c r="Q587" s="71">
        <v>14.1313607923415</v>
      </c>
      <c r="R587" s="71">
        <v>0</v>
      </c>
      <c r="S587" s="71">
        <v>27.427515082319999</v>
      </c>
      <c r="T587" s="72"/>
      <c r="U587" s="71">
        <v>57096074</v>
      </c>
      <c r="V587" s="71">
        <v>4649</v>
      </c>
      <c r="W587" s="71">
        <v>123</v>
      </c>
      <c r="X587" s="71">
        <v>71945</v>
      </c>
      <c r="Y587" s="71">
        <v>85297</v>
      </c>
      <c r="Z587" s="71">
        <v>91539</v>
      </c>
      <c r="AA587" s="71">
        <v>19493</v>
      </c>
      <c r="AB587" s="71">
        <v>194502</v>
      </c>
      <c r="AC587" s="71">
        <v>0</v>
      </c>
      <c r="AD587" s="71">
        <v>27.427515082319999</v>
      </c>
      <c r="AE587" s="72"/>
      <c r="AF587" s="71">
        <v>407376235.48067927</v>
      </c>
      <c r="AG587" s="71">
        <v>7801579.3269408057</v>
      </c>
      <c r="AH587" s="71">
        <v>1663416.4745158129</v>
      </c>
      <c r="AI587" s="71">
        <v>507121150.17604113</v>
      </c>
      <c r="AJ587" s="71">
        <v>335286233.50001562</v>
      </c>
      <c r="AK587" s="71">
        <v>0</v>
      </c>
      <c r="AL587" s="71">
        <v>0</v>
      </c>
      <c r="AM587" s="71">
        <v>26655683.194796778</v>
      </c>
      <c r="AN587" s="71">
        <v>0</v>
      </c>
      <c r="AO587" s="71">
        <v>0</v>
      </c>
      <c r="AP587" s="71">
        <v>1285904298.1529896</v>
      </c>
      <c r="AQ587" s="72"/>
      <c r="AR587" s="71">
        <v>3727</v>
      </c>
      <c r="AS587" s="71">
        <v>290</v>
      </c>
      <c r="AT587" s="71">
        <v>0</v>
      </c>
      <c r="AU587" s="71">
        <v>0</v>
      </c>
      <c r="AV587" s="71">
        <v>0</v>
      </c>
      <c r="AW587" s="71">
        <v>0</v>
      </c>
      <c r="AX587" s="71"/>
      <c r="AY587" s="72"/>
      <c r="AZ587" s="71">
        <v>14882.1</v>
      </c>
      <c r="BA587" s="71">
        <v>9183.7000000000007</v>
      </c>
      <c r="BB587" s="71">
        <v>0</v>
      </c>
      <c r="BC587" s="71">
        <v>0</v>
      </c>
      <c r="BD587" s="71">
        <v>0</v>
      </c>
      <c r="BE587" s="71">
        <v>0</v>
      </c>
      <c r="BF587" s="71"/>
      <c r="BG587" s="72"/>
      <c r="BH587" s="71">
        <v>0</v>
      </c>
      <c r="BI587" s="71">
        <v>0</v>
      </c>
      <c r="BJ587" s="71">
        <v>198.93299999999999</v>
      </c>
      <c r="BK587" s="71">
        <v>0</v>
      </c>
      <c r="BL587" s="71">
        <v>83.957999999999998</v>
      </c>
      <c r="BM587" s="71">
        <v>0</v>
      </c>
      <c r="BN587" s="72"/>
      <c r="BO587" s="71">
        <v>0</v>
      </c>
      <c r="BP587" s="71">
        <v>0</v>
      </c>
      <c r="BQ587" s="71">
        <v>17</v>
      </c>
      <c r="BR587" s="71">
        <v>0</v>
      </c>
      <c r="BS587" s="71">
        <v>12</v>
      </c>
      <c r="BT587" s="71">
        <v>0</v>
      </c>
      <c r="BU587"/>
      <c r="BV587" s="70">
        <v>278.98599999999999</v>
      </c>
      <c r="BW587" s="70">
        <v>0</v>
      </c>
      <c r="BX587" s="70">
        <v>3.9049999999999998</v>
      </c>
      <c r="BY587" s="70">
        <v>0</v>
      </c>
      <c r="BZ587" s="70">
        <v>0</v>
      </c>
      <c r="CA587" s="70">
        <v>0</v>
      </c>
      <c r="CB587" s="70">
        <v>0</v>
      </c>
      <c r="CC587" s="70">
        <v>0</v>
      </c>
      <c r="CD587" s="70">
        <v>0</v>
      </c>
    </row>
    <row r="588" spans="1:82">
      <c r="A588" s="70" t="s">
        <v>2375</v>
      </c>
      <c r="B588" s="70">
        <v>404</v>
      </c>
      <c r="C588" s="70">
        <v>13</v>
      </c>
      <c r="D588" s="70">
        <v>24</v>
      </c>
      <c r="E588" s="70">
        <v>2016</v>
      </c>
      <c r="F588" s="70" t="s">
        <v>155</v>
      </c>
      <c r="G588" s="70" t="s">
        <v>2362</v>
      </c>
      <c r="H588" s="70" t="s">
        <v>2363</v>
      </c>
      <c r="I588" s="148"/>
      <c r="J588" s="71">
        <v>948.2321590799603</v>
      </c>
      <c r="K588" s="71">
        <v>9.0560485221269147</v>
      </c>
      <c r="L588" s="71">
        <v>9.5515082199725505</v>
      </c>
      <c r="M588" s="71">
        <v>298.55876179269029</v>
      </c>
      <c r="N588" s="71">
        <v>220.79069114783343</v>
      </c>
      <c r="O588" s="71">
        <v>156.47104408709305</v>
      </c>
      <c r="P588" s="71">
        <v>96.056932636380395</v>
      </c>
      <c r="Q588" s="71">
        <v>13.688698893666672</v>
      </c>
      <c r="R588" s="71">
        <v>0</v>
      </c>
      <c r="S588" s="71">
        <v>19.60760613966</v>
      </c>
      <c r="T588" s="72"/>
      <c r="U588" s="71">
        <v>59982378</v>
      </c>
      <c r="V588" s="71">
        <v>4649</v>
      </c>
      <c r="W588" s="71">
        <v>123</v>
      </c>
      <c r="X588" s="71">
        <v>71945</v>
      </c>
      <c r="Y588" s="71">
        <v>86183</v>
      </c>
      <c r="Z588" s="71">
        <v>92026</v>
      </c>
      <c r="AA588" s="71">
        <v>19770</v>
      </c>
      <c r="AB588" s="71">
        <v>193803</v>
      </c>
      <c r="AC588" s="71">
        <v>0</v>
      </c>
      <c r="AD588" s="71">
        <v>19.60760613966</v>
      </c>
      <c r="AE588" s="72"/>
      <c r="AF588" s="71">
        <v>459518500.95332283</v>
      </c>
      <c r="AG588" s="71">
        <v>7248228.4714421742</v>
      </c>
      <c r="AH588" s="71">
        <v>1748197.1981722331</v>
      </c>
      <c r="AI588" s="71">
        <v>471992401.65818268</v>
      </c>
      <c r="AJ588" s="71">
        <v>320589775.24858868</v>
      </c>
      <c r="AK588" s="71">
        <v>0</v>
      </c>
      <c r="AL588" s="71">
        <v>0</v>
      </c>
      <c r="AM588" s="71">
        <v>26580522.60407215</v>
      </c>
      <c r="AN588" s="71">
        <v>0</v>
      </c>
      <c r="AO588" s="71">
        <v>0</v>
      </c>
      <c r="AP588" s="71">
        <v>1287677626.1337807</v>
      </c>
      <c r="AQ588" s="72"/>
      <c r="AR588" s="71">
        <v>4016</v>
      </c>
      <c r="AS588" s="71">
        <v>326</v>
      </c>
      <c r="AT588" s="71">
        <v>0</v>
      </c>
      <c r="AU588" s="71">
        <v>0</v>
      </c>
      <c r="AV588" s="71">
        <v>0</v>
      </c>
      <c r="AW588" s="71">
        <v>0</v>
      </c>
      <c r="AX588" s="71"/>
      <c r="AY588" s="72"/>
      <c r="AZ588" s="71">
        <v>16234.1</v>
      </c>
      <c r="BA588" s="71">
        <v>11303</v>
      </c>
      <c r="BB588" s="71">
        <v>0</v>
      </c>
      <c r="BC588" s="71">
        <v>0</v>
      </c>
      <c r="BD588" s="71">
        <v>0</v>
      </c>
      <c r="BE588" s="71">
        <v>0</v>
      </c>
      <c r="BF588" s="71"/>
      <c r="BG588" s="72"/>
      <c r="BH588" s="71">
        <v>0</v>
      </c>
      <c r="BI588" s="71">
        <v>0</v>
      </c>
      <c r="BJ588" s="71">
        <v>158.5</v>
      </c>
      <c r="BK588" s="71">
        <v>0</v>
      </c>
      <c r="BL588" s="71">
        <v>76.581999999999994</v>
      </c>
      <c r="BM588" s="71">
        <v>0</v>
      </c>
      <c r="BN588" s="72"/>
      <c r="BO588" s="71">
        <v>0</v>
      </c>
      <c r="BP588" s="71">
        <v>0</v>
      </c>
      <c r="BQ588" s="71">
        <v>14</v>
      </c>
      <c r="BR588" s="71">
        <v>0</v>
      </c>
      <c r="BS588" s="71">
        <v>11</v>
      </c>
      <c r="BT588" s="71">
        <v>0</v>
      </c>
      <c r="BU588"/>
      <c r="BV588" s="70">
        <v>230.096</v>
      </c>
      <c r="BW588" s="70">
        <v>0</v>
      </c>
      <c r="BX588" s="70">
        <v>4.9859999999999998</v>
      </c>
      <c r="BY588" s="70">
        <v>0</v>
      </c>
      <c r="BZ588" s="70">
        <v>0</v>
      </c>
      <c r="CA588" s="70">
        <v>0</v>
      </c>
      <c r="CB588" s="70">
        <v>0</v>
      </c>
      <c r="CC588" s="70">
        <v>0</v>
      </c>
      <c r="CD588" s="70">
        <v>0</v>
      </c>
    </row>
    <row r="589" spans="1:82">
      <c r="A589" s="70" t="s">
        <v>2376</v>
      </c>
      <c r="B589" s="70">
        <v>405</v>
      </c>
      <c r="C589" s="70">
        <v>14</v>
      </c>
      <c r="D589" s="70">
        <v>24</v>
      </c>
      <c r="E589" s="70">
        <v>2017</v>
      </c>
      <c r="F589" s="70" t="s">
        <v>156</v>
      </c>
      <c r="G589" s="70" t="s">
        <v>2362</v>
      </c>
      <c r="H589" s="70" t="s">
        <v>2363</v>
      </c>
      <c r="I589" s="148"/>
      <c r="J589" s="71">
        <v>871.4179961727981</v>
      </c>
      <c r="K589" s="71">
        <v>9.3465802025914559</v>
      </c>
      <c r="L589" s="71">
        <v>11.296235438375954</v>
      </c>
      <c r="M589" s="71">
        <v>297.83113766093817</v>
      </c>
      <c r="N589" s="71">
        <v>225.99227371618326</v>
      </c>
      <c r="O589" s="71">
        <v>154.36605207183877</v>
      </c>
      <c r="P589" s="71">
        <v>95.491897761810364</v>
      </c>
      <c r="Q589" s="71">
        <v>13.160162729872701</v>
      </c>
      <c r="R589" s="71">
        <v>0</v>
      </c>
      <c r="S589" s="71">
        <v>23.124454385200004</v>
      </c>
      <c r="T589" s="72"/>
      <c r="U589" s="71">
        <v>60275754</v>
      </c>
      <c r="V589" s="71">
        <v>4649</v>
      </c>
      <c r="W589" s="71">
        <v>123</v>
      </c>
      <c r="X589" s="71">
        <v>71945</v>
      </c>
      <c r="Y589" s="71">
        <v>86766</v>
      </c>
      <c r="Z589" s="71">
        <v>92294</v>
      </c>
      <c r="AA589" s="71">
        <v>19779</v>
      </c>
      <c r="AB589" s="71">
        <v>192674</v>
      </c>
      <c r="AC589" s="71">
        <v>0</v>
      </c>
      <c r="AD589" s="71">
        <v>23.1244543852</v>
      </c>
      <c r="AE589" s="72"/>
      <c r="AF589" s="71">
        <v>433695366.2680403</v>
      </c>
      <c r="AG589" s="71">
        <v>7537189.7537219645</v>
      </c>
      <c r="AH589" s="71">
        <v>2488559.830278222</v>
      </c>
      <c r="AI589" s="71">
        <v>488838268.53082049</v>
      </c>
      <c r="AJ589" s="71">
        <v>342742316.48425382</v>
      </c>
      <c r="AK589" s="71">
        <v>0</v>
      </c>
      <c r="AL589" s="71">
        <v>0</v>
      </c>
      <c r="AM589" s="71">
        <v>26467026.65626863</v>
      </c>
      <c r="AN589" s="71">
        <v>0</v>
      </c>
      <c r="AO589" s="71">
        <v>0</v>
      </c>
      <c r="AP589" s="71">
        <v>1301768727.5233834</v>
      </c>
      <c r="AQ589" s="72"/>
      <c r="AR589" s="71">
        <v>4273</v>
      </c>
      <c r="AS589" s="71">
        <v>362</v>
      </c>
      <c r="AT589" s="71">
        <v>0</v>
      </c>
      <c r="AU589" s="71">
        <v>0</v>
      </c>
      <c r="AV589" s="71">
        <v>0</v>
      </c>
      <c r="AW589" s="71">
        <v>0</v>
      </c>
      <c r="AX589" s="71"/>
      <c r="AY589" s="72"/>
      <c r="AZ589" s="71">
        <v>17428.3</v>
      </c>
      <c r="BA589" s="71">
        <v>11924.1</v>
      </c>
      <c r="BB589" s="71">
        <v>0</v>
      </c>
      <c r="BC589" s="71">
        <v>0</v>
      </c>
      <c r="BD589" s="71">
        <v>0</v>
      </c>
      <c r="BE589" s="71">
        <v>0</v>
      </c>
      <c r="BF589" s="71"/>
      <c r="BG589" s="72"/>
      <c r="BH589" s="71">
        <v>0</v>
      </c>
      <c r="BI589" s="71">
        <v>0</v>
      </c>
      <c r="BJ589" s="71">
        <v>162.048</v>
      </c>
      <c r="BK589" s="71">
        <v>0</v>
      </c>
      <c r="BL589" s="71">
        <v>88.725000000000009</v>
      </c>
      <c r="BM589" s="71">
        <v>0</v>
      </c>
      <c r="BN589" s="72"/>
      <c r="BO589" s="71">
        <v>0</v>
      </c>
      <c r="BP589" s="71">
        <v>0</v>
      </c>
      <c r="BQ589" s="71">
        <v>14</v>
      </c>
      <c r="BR589" s="71">
        <v>0</v>
      </c>
      <c r="BS589" s="71">
        <v>11</v>
      </c>
      <c r="BT589" s="71">
        <v>0</v>
      </c>
      <c r="BU589"/>
      <c r="BV589" s="70">
        <v>241.357</v>
      </c>
      <c r="BW589" s="70">
        <v>0</v>
      </c>
      <c r="BX589" s="70">
        <v>3.6179999999999999</v>
      </c>
      <c r="BY589" s="70">
        <v>0.73099999999999998</v>
      </c>
      <c r="BZ589" s="70">
        <v>5.0659999999999998</v>
      </c>
      <c r="CA589" s="70">
        <v>1E-3</v>
      </c>
      <c r="CB589" s="70">
        <v>0</v>
      </c>
      <c r="CC589" s="70">
        <v>0</v>
      </c>
      <c r="CD589" s="70">
        <v>0</v>
      </c>
    </row>
    <row r="590" spans="1:82">
      <c r="A590" s="70" t="s">
        <v>2377</v>
      </c>
      <c r="B590" s="70">
        <v>406</v>
      </c>
      <c r="C590" s="70">
        <v>15</v>
      </c>
      <c r="D590" s="70">
        <v>24</v>
      </c>
      <c r="E590" s="70">
        <v>2018</v>
      </c>
      <c r="F590" s="70" t="s">
        <v>183</v>
      </c>
      <c r="G590" s="70" t="s">
        <v>2362</v>
      </c>
      <c r="H590" s="70" t="s">
        <v>2363</v>
      </c>
      <c r="I590" s="148"/>
      <c r="J590" s="71">
        <v>835.23737003009501</v>
      </c>
      <c r="K590" s="71">
        <v>8.7299728385286084</v>
      </c>
      <c r="L590" s="71">
        <v>7.4162614139865832</v>
      </c>
      <c r="M590" s="71">
        <v>293.5151666769849</v>
      </c>
      <c r="N590" s="71">
        <v>218.49001233511189</v>
      </c>
      <c r="O590" s="71">
        <v>151.63652769094489</v>
      </c>
      <c r="P590" s="71">
        <v>94.909399903795702</v>
      </c>
      <c r="Q590" s="71">
        <v>12.141042299810801</v>
      </c>
      <c r="R590" s="71">
        <v>0</v>
      </c>
      <c r="S590" s="71">
        <v>24.811594990560003</v>
      </c>
      <c r="T590" s="72"/>
      <c r="U590" s="71">
        <v>60696164</v>
      </c>
      <c r="V590" s="71">
        <v>4649</v>
      </c>
      <c r="W590" s="71">
        <v>123</v>
      </c>
      <c r="X590" s="71">
        <v>71945</v>
      </c>
      <c r="Y590" s="71">
        <v>87342</v>
      </c>
      <c r="Z590" s="71">
        <v>92398</v>
      </c>
      <c r="AA590" s="71">
        <v>19856</v>
      </c>
      <c r="AB590" s="71">
        <v>191557</v>
      </c>
      <c r="AC590" s="71">
        <v>0</v>
      </c>
      <c r="AD590" s="71">
        <v>24.81159499056</v>
      </c>
      <c r="AE590" s="72"/>
      <c r="AF590" s="71">
        <v>403047394.71209872</v>
      </c>
      <c r="AG590" s="71">
        <v>6692464.1542036198</v>
      </c>
      <c r="AH590" s="71">
        <v>1482595.403419666</v>
      </c>
      <c r="AI590" s="71">
        <v>473954817.20710099</v>
      </c>
      <c r="AJ590" s="71">
        <v>320374386.6234107</v>
      </c>
      <c r="AK590" s="71">
        <v>0</v>
      </c>
      <c r="AL590" s="71">
        <v>0</v>
      </c>
      <c r="AM590" s="71">
        <v>26368033.814591318</v>
      </c>
      <c r="AN590" s="71">
        <v>0</v>
      </c>
      <c r="AO590" s="71">
        <v>0</v>
      </c>
      <c r="AP590" s="71">
        <v>1231919691.914825</v>
      </c>
      <c r="AQ590" s="72"/>
      <c r="AR590" s="71">
        <v>4535</v>
      </c>
      <c r="AS590" s="71">
        <v>414</v>
      </c>
      <c r="AT590" s="71">
        <v>0</v>
      </c>
      <c r="AU590" s="71">
        <v>0</v>
      </c>
      <c r="AV590" s="71">
        <v>0</v>
      </c>
      <c r="AW590" s="71">
        <v>0</v>
      </c>
      <c r="AX590" s="71"/>
      <c r="AY590" s="72"/>
      <c r="AZ590" s="71">
        <v>18636.399999999987</v>
      </c>
      <c r="BA590" s="71">
        <v>13048.1</v>
      </c>
      <c r="BB590" s="71">
        <v>0</v>
      </c>
      <c r="BC590" s="71">
        <v>0</v>
      </c>
      <c r="BD590" s="71">
        <v>0</v>
      </c>
      <c r="BE590" s="71">
        <v>0</v>
      </c>
      <c r="BF590" s="71"/>
      <c r="BG590" s="72"/>
      <c r="BH590" s="71">
        <v>0</v>
      </c>
      <c r="BI590" s="71">
        <v>0</v>
      </c>
      <c r="BJ590" s="71">
        <v>151.893</v>
      </c>
      <c r="BK590" s="71">
        <v>0</v>
      </c>
      <c r="BL590" s="71">
        <v>88.257000000000005</v>
      </c>
      <c r="BM590" s="71">
        <v>0</v>
      </c>
      <c r="BN590" s="72"/>
      <c r="BO590" s="71">
        <v>0</v>
      </c>
      <c r="BP590" s="71">
        <v>0</v>
      </c>
      <c r="BQ590" s="71">
        <v>15</v>
      </c>
      <c r="BR590" s="71">
        <v>0</v>
      </c>
      <c r="BS590" s="71">
        <v>11</v>
      </c>
      <c r="BT590" s="71">
        <v>0</v>
      </c>
      <c r="BU590"/>
      <c r="BV590" s="70">
        <v>228.57300000000001</v>
      </c>
      <c r="BW590" s="70">
        <v>0</v>
      </c>
      <c r="BX590" s="70">
        <v>3.0840000000000001</v>
      </c>
      <c r="BY590" s="70">
        <v>1.0549999999999999</v>
      </c>
      <c r="BZ590" s="70">
        <v>7.4290000000000003</v>
      </c>
      <c r="CA590" s="70">
        <v>8.9999999999999993E-3</v>
      </c>
      <c r="CB590" s="70">
        <v>0</v>
      </c>
      <c r="CC590" s="70">
        <v>0</v>
      </c>
      <c r="CD590" s="70">
        <v>0</v>
      </c>
    </row>
    <row r="591" spans="1:82">
      <c r="A591" s="70" t="s">
        <v>2378</v>
      </c>
      <c r="B591" s="70">
        <v>407</v>
      </c>
      <c r="C591" s="70">
        <v>16</v>
      </c>
      <c r="D591" s="70">
        <v>24</v>
      </c>
      <c r="E591" s="70">
        <v>2019</v>
      </c>
      <c r="F591" s="70" t="s">
        <v>158</v>
      </c>
      <c r="G591" s="70" t="s">
        <v>2362</v>
      </c>
      <c r="H591" s="70" t="s">
        <v>2363</v>
      </c>
      <c r="I591" s="148"/>
      <c r="J591" s="71">
        <v>839.80065349490826</v>
      </c>
      <c r="K591" s="71">
        <v>7.9401125385197853</v>
      </c>
      <c r="L591" s="71">
        <v>7.4794182497586732</v>
      </c>
      <c r="M591" s="71">
        <v>293.41960477315155</v>
      </c>
      <c r="N591" s="71">
        <v>224.1279696419883</v>
      </c>
      <c r="O591" s="71">
        <v>147.95540711466214</v>
      </c>
      <c r="P591" s="71">
        <v>95.894853169843529</v>
      </c>
      <c r="Q591" s="71">
        <v>11.760733640690599</v>
      </c>
      <c r="R591" s="71">
        <v>0</v>
      </c>
      <c r="S591" s="71">
        <v>15.847572264</v>
      </c>
      <c r="T591" s="72"/>
      <c r="U591" s="71">
        <v>61488601</v>
      </c>
      <c r="V591" s="71">
        <v>4649</v>
      </c>
      <c r="W591" s="71">
        <v>123</v>
      </c>
      <c r="X591" s="71">
        <v>71945</v>
      </c>
      <c r="Y591" s="71">
        <v>88002</v>
      </c>
      <c r="Z591" s="71">
        <v>92630</v>
      </c>
      <c r="AA591" s="71">
        <v>19912</v>
      </c>
      <c r="AB591" s="71">
        <v>190580</v>
      </c>
      <c r="AC591" s="71">
        <v>0</v>
      </c>
      <c r="AD591" s="71">
        <v>15.847572264</v>
      </c>
      <c r="AE591" s="72"/>
      <c r="AF591" s="71">
        <v>419126649.39336443</v>
      </c>
      <c r="AG591" s="71">
        <v>6439208.8377022222</v>
      </c>
      <c r="AH591" s="71">
        <v>1564810.6047783259</v>
      </c>
      <c r="AI591" s="71">
        <v>492172945.30641091</v>
      </c>
      <c r="AJ591" s="71">
        <v>328435483.44897902</v>
      </c>
      <c r="AK591" s="71">
        <v>0</v>
      </c>
      <c r="AL591" s="71">
        <v>0</v>
      </c>
      <c r="AM591" s="71">
        <v>25955561.314528126</v>
      </c>
      <c r="AN591" s="71">
        <v>0</v>
      </c>
      <c r="AO591" s="71">
        <v>0</v>
      </c>
      <c r="AP591" s="71">
        <v>1273694658.9057631</v>
      </c>
      <c r="AQ591" s="72"/>
      <c r="AR591" s="71">
        <v>4801</v>
      </c>
      <c r="AS591" s="71">
        <v>455</v>
      </c>
      <c r="AT591" s="71">
        <v>0</v>
      </c>
      <c r="AU591" s="71">
        <v>0</v>
      </c>
      <c r="AV591" s="71">
        <v>0</v>
      </c>
      <c r="AW591" s="71">
        <v>0</v>
      </c>
      <c r="AX591" s="71"/>
      <c r="AY591" s="72"/>
      <c r="AZ591" s="71">
        <v>19855.99999999996</v>
      </c>
      <c r="BA591" s="71">
        <v>13837.7</v>
      </c>
      <c r="BB591" s="71">
        <v>0</v>
      </c>
      <c r="BC591" s="71">
        <v>0</v>
      </c>
      <c r="BD591" s="71">
        <v>0</v>
      </c>
      <c r="BE591" s="71">
        <v>0</v>
      </c>
      <c r="BF591" s="71"/>
      <c r="BG591" s="72"/>
      <c r="BH591" s="71">
        <v>0</v>
      </c>
      <c r="BI591" s="71">
        <v>0</v>
      </c>
      <c r="BJ591" s="71">
        <v>159.155</v>
      </c>
      <c r="BK591" s="71">
        <v>0</v>
      </c>
      <c r="BL591" s="71">
        <v>83.513000000000005</v>
      </c>
      <c r="BM591" s="71">
        <v>0</v>
      </c>
      <c r="BN591" s="72"/>
      <c r="BO591" s="71">
        <v>0</v>
      </c>
      <c r="BP591" s="71">
        <v>0</v>
      </c>
      <c r="BQ591" s="71">
        <v>14</v>
      </c>
      <c r="BR591" s="71">
        <v>0</v>
      </c>
      <c r="BS591" s="71">
        <v>11</v>
      </c>
      <c r="BT591" s="71">
        <v>0</v>
      </c>
      <c r="BU591"/>
      <c r="BV591" s="70">
        <v>229.322</v>
      </c>
      <c r="BW591" s="70">
        <v>0</v>
      </c>
      <c r="BX591" s="70">
        <v>8.282</v>
      </c>
      <c r="BY591" s="70">
        <v>0</v>
      </c>
      <c r="BZ591" s="70">
        <v>5.0640000000000001</v>
      </c>
      <c r="CA591" s="70">
        <v>0</v>
      </c>
      <c r="CB591" s="70">
        <v>0</v>
      </c>
      <c r="CC591" s="70">
        <v>0</v>
      </c>
      <c r="CD591" s="70">
        <v>0</v>
      </c>
    </row>
    <row r="592" spans="1:82">
      <c r="A592" s="70" t="s">
        <v>2379</v>
      </c>
      <c r="B592" s="70">
        <v>408</v>
      </c>
      <c r="C592" s="70">
        <v>17</v>
      </c>
      <c r="D592" s="70">
        <v>24</v>
      </c>
      <c r="E592" s="70">
        <v>2020</v>
      </c>
      <c r="F592" s="70" t="s">
        <v>159</v>
      </c>
      <c r="G592" s="70" t="s">
        <v>2362</v>
      </c>
      <c r="H592" s="70" t="s">
        <v>2363</v>
      </c>
      <c r="I592" s="148"/>
      <c r="J592" s="71">
        <v>794.70437051259967</v>
      </c>
      <c r="K592" s="71">
        <v>7.5322464563718681</v>
      </c>
      <c r="L592" s="71">
        <v>11.714597500216273</v>
      </c>
      <c r="M592" s="71">
        <v>263.91423930907217</v>
      </c>
      <c r="N592" s="71">
        <v>229.06335675002489</v>
      </c>
      <c r="O592" s="71">
        <v>129.99790695691667</v>
      </c>
      <c r="P592" s="71">
        <v>91.026977569099586</v>
      </c>
      <c r="Q592" s="71">
        <v>11.1686350298404</v>
      </c>
      <c r="R592" s="71">
        <v>0</v>
      </c>
      <c r="S592" s="71">
        <v>14.004165221019999</v>
      </c>
      <c r="T592" s="72"/>
      <c r="U592" s="71">
        <v>57136679</v>
      </c>
      <c r="V592" s="71">
        <v>4140</v>
      </c>
      <c r="W592" s="71">
        <v>199</v>
      </c>
      <c r="X592" s="71">
        <v>73423</v>
      </c>
      <c r="Y592" s="71">
        <v>88558</v>
      </c>
      <c r="Z592" s="71">
        <v>92893</v>
      </c>
      <c r="AA592" s="71">
        <v>20090</v>
      </c>
      <c r="AB592" s="71">
        <v>189425</v>
      </c>
      <c r="AC592" s="71">
        <v>0</v>
      </c>
      <c r="AD592" s="71">
        <v>14.004165221019999</v>
      </c>
      <c r="AE592" s="72"/>
      <c r="AF592" s="71">
        <v>398027698.90337008</v>
      </c>
      <c r="AG592" s="71">
        <v>5756028.2878470933</v>
      </c>
      <c r="AH592" s="71">
        <v>2426696.3176704762</v>
      </c>
      <c r="AI592" s="71">
        <v>445803465.1390655</v>
      </c>
      <c r="AJ592" s="71">
        <v>369969325.59263438</v>
      </c>
      <c r="AK592" s="71"/>
      <c r="AL592" s="71"/>
      <c r="AM592" s="71">
        <v>24722067.055644814</v>
      </c>
      <c r="AN592" s="71"/>
      <c r="AO592" s="71"/>
      <c r="AP592" s="71">
        <v>1246705281.2962322</v>
      </c>
      <c r="AQ592" s="72"/>
      <c r="AR592" s="71">
        <v>5062</v>
      </c>
      <c r="AS592" s="71">
        <v>461</v>
      </c>
      <c r="AT592" s="71">
        <v>0</v>
      </c>
      <c r="AU592" s="71">
        <v>0</v>
      </c>
      <c r="AV592" s="71">
        <v>0</v>
      </c>
      <c r="AW592" s="71">
        <v>0</v>
      </c>
      <c r="AX592" s="71"/>
      <c r="AY592" s="72"/>
      <c r="AZ592" s="71">
        <v>21129.799999999941</v>
      </c>
      <c r="BA592" s="71">
        <v>14149.79999999999</v>
      </c>
      <c r="BB592" s="71">
        <v>0</v>
      </c>
      <c r="BC592" s="71">
        <v>0</v>
      </c>
      <c r="BD592" s="71">
        <v>0</v>
      </c>
      <c r="BE592" s="71">
        <v>0</v>
      </c>
      <c r="BF592" s="71"/>
      <c r="BG592" s="72"/>
      <c r="BH592" s="71">
        <v>0</v>
      </c>
      <c r="BI592" s="71">
        <v>0</v>
      </c>
      <c r="BJ592" s="71">
        <v>152.49100000000001</v>
      </c>
      <c r="BK592" s="71">
        <v>0</v>
      </c>
      <c r="BL592" s="71">
        <v>75.962999999999994</v>
      </c>
      <c r="BM592" s="71">
        <v>0</v>
      </c>
      <c r="BN592" s="72"/>
      <c r="BO592" s="71">
        <v>0</v>
      </c>
      <c r="BP592" s="71">
        <v>0</v>
      </c>
      <c r="BQ592" s="71">
        <v>14</v>
      </c>
      <c r="BR592" s="71">
        <v>0</v>
      </c>
      <c r="BS592" s="71">
        <v>11</v>
      </c>
      <c r="BT592" s="71">
        <v>0</v>
      </c>
      <c r="BU592"/>
      <c r="BV592" s="70">
        <v>213.642</v>
      </c>
      <c r="BW592" s="70">
        <v>0</v>
      </c>
      <c r="BX592" s="70">
        <v>9.8350000000000009</v>
      </c>
      <c r="BY592" s="70">
        <v>0</v>
      </c>
      <c r="BZ592" s="70">
        <v>4.9770000000000003</v>
      </c>
      <c r="CA592" s="70">
        <v>0</v>
      </c>
      <c r="CB592" s="70">
        <v>0</v>
      </c>
      <c r="CC592" s="70">
        <v>0</v>
      </c>
      <c r="CD592" s="70">
        <v>0</v>
      </c>
    </row>
    <row r="593" spans="1:82">
      <c r="A593" s="70" t="s">
        <v>2380</v>
      </c>
      <c r="B593" s="70">
        <v>408</v>
      </c>
      <c r="C593" s="70">
        <v>18</v>
      </c>
      <c r="D593" s="70">
        <v>24</v>
      </c>
      <c r="E593" s="70">
        <v>2021</v>
      </c>
      <c r="F593" s="70" t="s">
        <v>160</v>
      </c>
      <c r="G593" s="70" t="s">
        <v>2362</v>
      </c>
      <c r="H593" s="70" t="s">
        <v>2363</v>
      </c>
      <c r="I593" s="148"/>
      <c r="J593" s="71">
        <v>752.61579451616194</v>
      </c>
      <c r="K593" s="71">
        <v>9.4595330724563365</v>
      </c>
      <c r="L593" s="71">
        <v>11.418441465116175</v>
      </c>
      <c r="M593" s="71">
        <v>284.35029874760602</v>
      </c>
      <c r="N593" s="71">
        <v>219.80882088564786</v>
      </c>
      <c r="O593" s="71">
        <v>126.95550354193556</v>
      </c>
      <c r="P593" s="71">
        <v>94.433053030784762</v>
      </c>
      <c r="Q593" s="71">
        <v>11.019924263084601</v>
      </c>
      <c r="R593" s="71">
        <v>0</v>
      </c>
      <c r="S593" s="71">
        <v>9.7162289370000003</v>
      </c>
      <c r="T593" s="72"/>
      <c r="U593" s="71">
        <v>56582360</v>
      </c>
      <c r="V593" s="71">
        <v>4140</v>
      </c>
      <c r="W593" s="71">
        <v>199</v>
      </c>
      <c r="X593" s="71">
        <v>73423</v>
      </c>
      <c r="Y593" s="71">
        <v>89474</v>
      </c>
      <c r="Z593" s="71">
        <v>93409</v>
      </c>
      <c r="AA593" s="71">
        <v>20323</v>
      </c>
      <c r="AB593" s="71">
        <v>188739</v>
      </c>
      <c r="AC593" s="71">
        <v>0</v>
      </c>
      <c r="AD593" s="71">
        <v>9.7162289370000003</v>
      </c>
      <c r="AE593" s="72"/>
      <c r="AF593" s="71">
        <v>348339123.05521715</v>
      </c>
      <c r="AG593" s="71">
        <v>7133974.9915978927</v>
      </c>
      <c r="AH593" s="71">
        <v>2297050.6893345295</v>
      </c>
      <c r="AI593" s="71">
        <v>474541007.75366068</v>
      </c>
      <c r="AJ593" s="71">
        <v>327371148.13144588</v>
      </c>
      <c r="AK593" s="71">
        <v>0</v>
      </c>
      <c r="AL593" s="71">
        <v>0</v>
      </c>
      <c r="AM593" s="71">
        <v>24774614.920956913</v>
      </c>
      <c r="AN593" s="71">
        <v>0</v>
      </c>
      <c r="AO593" s="71">
        <v>0</v>
      </c>
      <c r="AP593" s="71">
        <v>1184456919.542213</v>
      </c>
      <c r="AQ593" s="72"/>
      <c r="AR593" s="71">
        <v>5331</v>
      </c>
      <c r="AS593" s="71">
        <v>463</v>
      </c>
      <c r="AT593" s="71">
        <v>0</v>
      </c>
      <c r="AU593" s="71">
        <v>0</v>
      </c>
      <c r="AV593" s="71">
        <v>0</v>
      </c>
      <c r="AW593" s="71">
        <v>0</v>
      </c>
      <c r="AX593" s="71"/>
      <c r="AY593" s="72"/>
      <c r="AZ593" s="71">
        <v>22644.099999999929</v>
      </c>
      <c r="BA593" s="71">
        <v>14248.79999999999</v>
      </c>
      <c r="BB593" s="71">
        <v>0</v>
      </c>
      <c r="BC593" s="71">
        <v>0</v>
      </c>
      <c r="BD593" s="71">
        <v>0</v>
      </c>
      <c r="BE593" s="71">
        <v>0</v>
      </c>
      <c r="BF593" s="71"/>
      <c r="BG593" s="72"/>
      <c r="BH593" s="71">
        <v>0</v>
      </c>
      <c r="BI593" s="71">
        <v>0</v>
      </c>
      <c r="BJ593" s="71">
        <v>149.14400000000001</v>
      </c>
      <c r="BK593" s="71">
        <v>0</v>
      </c>
      <c r="BL593" s="71">
        <v>75.457999999999998</v>
      </c>
      <c r="BM593" s="71">
        <v>0</v>
      </c>
      <c r="BN593" s="72"/>
      <c r="BO593" s="71">
        <v>0</v>
      </c>
      <c r="BP593" s="71">
        <v>0</v>
      </c>
      <c r="BQ593" s="71">
        <v>14</v>
      </c>
      <c r="BR593" s="71">
        <v>0</v>
      </c>
      <c r="BS593" s="71">
        <v>11</v>
      </c>
      <c r="BT593" s="71">
        <v>0</v>
      </c>
      <c r="BU593"/>
      <c r="BV593" s="70">
        <v>213.51400000000001</v>
      </c>
      <c r="BW593" s="70">
        <v>0</v>
      </c>
      <c r="BX593" s="70">
        <v>6.3449999999999998</v>
      </c>
      <c r="BY593" s="70">
        <v>0</v>
      </c>
      <c r="BZ593" s="70">
        <v>4.7430000000000003</v>
      </c>
      <c r="CA593" s="70">
        <v>0</v>
      </c>
      <c r="CB593" s="70">
        <v>0</v>
      </c>
      <c r="CC593" s="70">
        <v>0</v>
      </c>
      <c r="CD593" s="70">
        <v>0</v>
      </c>
    </row>
    <row r="594" spans="1:82">
      <c r="A594" s="70" t="s">
        <v>2381</v>
      </c>
      <c r="B594" s="70">
        <v>408</v>
      </c>
      <c r="C594" s="70">
        <v>19</v>
      </c>
      <c r="D594" s="70">
        <v>24</v>
      </c>
      <c r="E594" s="70">
        <v>2022</v>
      </c>
      <c r="F594" s="70" t="s">
        <v>161</v>
      </c>
      <c r="G594" s="70" t="s">
        <v>2362</v>
      </c>
      <c r="H594" s="70" t="s">
        <v>2363</v>
      </c>
      <c r="I594" s="148"/>
      <c r="J594" s="71">
        <v>674.24050772198905</v>
      </c>
      <c r="K594" s="71">
        <v>8.3315777193061198</v>
      </c>
      <c r="L594" s="71">
        <v>8.1114307943359769</v>
      </c>
      <c r="M594" s="71">
        <v>281.68509182600474</v>
      </c>
      <c r="N594" s="71">
        <v>226.46230997493257</v>
      </c>
      <c r="O594" s="71">
        <v>133.6250618893103</v>
      </c>
      <c r="P594" s="71">
        <v>93.948766873858162</v>
      </c>
      <c r="Q594" s="71">
        <v>11.060466010230991</v>
      </c>
      <c r="R594" s="71">
        <v>0</v>
      </c>
      <c r="S594" s="71">
        <v>16.541098559999998</v>
      </c>
      <c r="T594" s="72"/>
      <c r="U594" s="71">
        <v>55240919</v>
      </c>
      <c r="V594" s="71">
        <v>4140</v>
      </c>
      <c r="W594" s="71">
        <v>199</v>
      </c>
      <c r="X594" s="71">
        <v>73423</v>
      </c>
      <c r="Y594" s="71">
        <v>90317</v>
      </c>
      <c r="Z594" s="71">
        <v>93411</v>
      </c>
      <c r="AA594" s="71">
        <v>20527</v>
      </c>
      <c r="AB594" s="71">
        <v>187880</v>
      </c>
      <c r="AC594" s="71">
        <v>0</v>
      </c>
      <c r="AD594" s="71">
        <v>16.541098559999998</v>
      </c>
      <c r="AE594" s="72"/>
      <c r="AF594" s="71">
        <v>323460290.70047289</v>
      </c>
      <c r="AG594" s="71">
        <v>6823987.7574644042</v>
      </c>
      <c r="AH594" s="71">
        <v>1863509.3985359659</v>
      </c>
      <c r="AI594" s="71">
        <v>463168453.44520611</v>
      </c>
      <c r="AJ594" s="71">
        <v>347173916.8160817</v>
      </c>
      <c r="AK594" s="71">
        <v>0</v>
      </c>
      <c r="AL594" s="71">
        <v>0</v>
      </c>
      <c r="AM594" s="71">
        <v>24260436.073208872</v>
      </c>
      <c r="AN594" s="71">
        <v>0</v>
      </c>
      <c r="AO594" s="71">
        <v>0</v>
      </c>
      <c r="AP594" s="71">
        <v>1166750594.1909699</v>
      </c>
      <c r="AQ594" s="72"/>
      <c r="AR594" s="71">
        <v>5646</v>
      </c>
      <c r="AS594" s="71">
        <v>465</v>
      </c>
      <c r="AT594" s="71">
        <v>0</v>
      </c>
      <c r="AU594" s="71">
        <v>0</v>
      </c>
      <c r="AV594" s="71">
        <v>0</v>
      </c>
      <c r="AW594" s="71">
        <v>0</v>
      </c>
      <c r="AX594" s="71"/>
      <c r="AY594" s="72"/>
      <c r="AZ594" s="71">
        <v>24239.699999999921</v>
      </c>
      <c r="BA594" s="71">
        <v>14269.799999999992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2382</v>
      </c>
      <c r="B595" s="70">
        <v>408</v>
      </c>
      <c r="C595" s="70">
        <v>20</v>
      </c>
      <c r="D595" s="70">
        <v>24</v>
      </c>
      <c r="E595" s="70">
        <v>2023</v>
      </c>
      <c r="F595" s="70" t="s">
        <v>1539</v>
      </c>
      <c r="G595" s="70" t="s">
        <v>2362</v>
      </c>
      <c r="H595" s="70" t="s">
        <v>2363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5946</v>
      </c>
      <c r="AS595" s="71">
        <v>468</v>
      </c>
      <c r="AT595" s="71">
        <v>0</v>
      </c>
      <c r="AU595" s="71">
        <v>0</v>
      </c>
      <c r="AV595" s="71">
        <v>0</v>
      </c>
      <c r="AW595" s="71">
        <v>0</v>
      </c>
      <c r="AX595" s="71"/>
      <c r="AY595" s="72"/>
      <c r="AZ595" s="71">
        <v>25774.699999999972</v>
      </c>
      <c r="BA595" s="71">
        <v>14351.799999999992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2383</v>
      </c>
      <c r="B596" s="70">
        <v>408</v>
      </c>
      <c r="C596" s="70">
        <v>21</v>
      </c>
      <c r="D596" s="70">
        <v>24</v>
      </c>
      <c r="E596" s="70">
        <v>2024</v>
      </c>
      <c r="F596" s="70" t="s">
        <v>1554</v>
      </c>
      <c r="G596" s="1064" t="s">
        <v>2362</v>
      </c>
      <c r="H596" s="70" t="s">
        <v>2363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2384</v>
      </c>
      <c r="B597" s="70">
        <v>35</v>
      </c>
      <c r="C597" s="70">
        <v>1</v>
      </c>
      <c r="D597" s="70">
        <v>3</v>
      </c>
      <c r="E597" s="70">
        <v>1990</v>
      </c>
      <c r="F597" s="70" t="s">
        <v>787</v>
      </c>
      <c r="G597" s="1064" t="s">
        <v>2385</v>
      </c>
      <c r="H597" s="70" t="s">
        <v>2386</v>
      </c>
      <c r="I597" s="148"/>
      <c r="J597" s="71">
        <v>1129.7449000219769</v>
      </c>
      <c r="K597" s="71">
        <v>14.905606519391631</v>
      </c>
      <c r="L597" s="71">
        <v>11.377307295788921</v>
      </c>
      <c r="M597" s="71">
        <v>104.7177628970156</v>
      </c>
      <c r="N597" s="71">
        <v>151.7133724459068</v>
      </c>
      <c r="O597" s="71">
        <v>146.39019730321451</v>
      </c>
      <c r="P597" s="71">
        <v>158.93425402058841</v>
      </c>
      <c r="Q597" s="71">
        <v>10.396013736288801</v>
      </c>
      <c r="R597" s="71">
        <v>8.8187059886683574</v>
      </c>
      <c r="S597" s="71">
        <v>11.288821198681189</v>
      </c>
      <c r="T597" s="72"/>
      <c r="U597" s="71">
        <v>96149019</v>
      </c>
      <c r="V597" s="71">
        <v>5578</v>
      </c>
      <c r="W597" s="71">
        <v>131</v>
      </c>
      <c r="X597" s="71">
        <v>39819</v>
      </c>
      <c r="Y597" s="71">
        <v>48598</v>
      </c>
      <c r="Z597" s="71">
        <v>60212</v>
      </c>
      <c r="AA597" s="71">
        <v>38591</v>
      </c>
      <c r="AB597" s="71">
        <v>168796</v>
      </c>
      <c r="AC597" s="71">
        <v>1527415.75</v>
      </c>
      <c r="AD597" s="71">
        <v>11.288821198681189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2387</v>
      </c>
      <c r="B598" s="70">
        <v>36</v>
      </c>
      <c r="C598" s="70">
        <v>2</v>
      </c>
      <c r="D598" s="70">
        <v>3</v>
      </c>
      <c r="E598" s="70">
        <v>2005</v>
      </c>
      <c r="F598" s="70" t="s">
        <v>789</v>
      </c>
      <c r="G598" s="70" t="s">
        <v>2385</v>
      </c>
      <c r="H598" s="70" t="s">
        <v>2386</v>
      </c>
      <c r="I598" s="148"/>
      <c r="J598" s="71">
        <v>1152.149518383321</v>
      </c>
      <c r="K598" s="71">
        <v>11.364562591677551</v>
      </c>
      <c r="L598" s="71">
        <v>12.6334020838949</v>
      </c>
      <c r="M598" s="71">
        <v>198.93909915489289</v>
      </c>
      <c r="N598" s="71">
        <v>228.55994320163691</v>
      </c>
      <c r="O598" s="71">
        <v>221.42125261668869</v>
      </c>
      <c r="P598" s="71">
        <v>138.866542774365</v>
      </c>
      <c r="Q598" s="71">
        <v>10.522155919886099</v>
      </c>
      <c r="R598" s="71">
        <v>14.70741464542637</v>
      </c>
      <c r="S598" s="71">
        <v>26.040584687999999</v>
      </c>
      <c r="T598" s="72"/>
      <c r="U598" s="71">
        <v>117110333</v>
      </c>
      <c r="V598" s="71">
        <v>4959</v>
      </c>
      <c r="W598" s="71">
        <v>167</v>
      </c>
      <c r="X598" s="71">
        <v>40149</v>
      </c>
      <c r="Y598" s="71">
        <v>62169</v>
      </c>
      <c r="Z598" s="71">
        <v>105389</v>
      </c>
      <c r="AA598" s="71">
        <v>27615</v>
      </c>
      <c r="AB598" s="71">
        <v>178601</v>
      </c>
      <c r="AC598" s="71">
        <v>2600701.75</v>
      </c>
      <c r="AD598" s="71">
        <v>26.040584687999999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2388</v>
      </c>
      <c r="B599" s="70">
        <v>37</v>
      </c>
      <c r="C599" s="70">
        <v>3</v>
      </c>
      <c r="D599" s="70">
        <v>3</v>
      </c>
      <c r="E599" s="70">
        <v>2006</v>
      </c>
      <c r="F599" s="70" t="s">
        <v>790</v>
      </c>
      <c r="G599" s="70" t="s">
        <v>2385</v>
      </c>
      <c r="H599" s="70" t="s">
        <v>2386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2389</v>
      </c>
      <c r="B600" s="70">
        <v>38</v>
      </c>
      <c r="C600" s="70">
        <v>4</v>
      </c>
      <c r="D600" s="70">
        <v>3</v>
      </c>
      <c r="E600" s="70">
        <v>2007</v>
      </c>
      <c r="F600" s="70" t="s">
        <v>791</v>
      </c>
      <c r="G600" s="70" t="s">
        <v>2385</v>
      </c>
      <c r="H600" s="70" t="s">
        <v>2386</v>
      </c>
      <c r="I600" s="148"/>
      <c r="J600" s="71">
        <v>1055.51756500434</v>
      </c>
      <c r="K600" s="71">
        <v>10.61557677139262</v>
      </c>
      <c r="L600" s="71">
        <v>16.490717710485399</v>
      </c>
      <c r="M600" s="71">
        <v>220.62392490761121</v>
      </c>
      <c r="N600" s="71">
        <v>226.99530843621929</v>
      </c>
      <c r="O600" s="71">
        <v>216.07494783735001</v>
      </c>
      <c r="P600" s="71">
        <v>136.53763471094859</v>
      </c>
      <c r="Q600" s="71">
        <v>11.1739482912248</v>
      </c>
      <c r="R600" s="71">
        <v>27.756095364482039</v>
      </c>
      <c r="S600" s="71">
        <v>35.371234701280002</v>
      </c>
      <c r="T600" s="72"/>
      <c r="U600" s="71">
        <v>128037234</v>
      </c>
      <c r="V600" s="71">
        <v>4641</v>
      </c>
      <c r="W600" s="71">
        <v>187</v>
      </c>
      <c r="X600" s="71">
        <v>48734</v>
      </c>
      <c r="Y600" s="71">
        <v>64214</v>
      </c>
      <c r="Z600" s="71">
        <v>106912</v>
      </c>
      <c r="AA600" s="71">
        <v>26738</v>
      </c>
      <c r="AB600" s="71">
        <v>179635</v>
      </c>
      <c r="AC600" s="71">
        <v>5048916.5</v>
      </c>
      <c r="AD600" s="71">
        <v>35.371234701280002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2390</v>
      </c>
      <c r="B601" s="70">
        <v>39</v>
      </c>
      <c r="C601" s="70">
        <v>5</v>
      </c>
      <c r="D601" s="70">
        <v>3</v>
      </c>
      <c r="E601" s="70">
        <v>2008</v>
      </c>
      <c r="F601" s="70" t="s">
        <v>792</v>
      </c>
      <c r="G601" s="70" t="s">
        <v>2385</v>
      </c>
      <c r="H601" s="70" t="s">
        <v>2386</v>
      </c>
      <c r="I601" s="148"/>
      <c r="J601" s="71">
        <v>879.63171238318319</v>
      </c>
      <c r="K601" s="71">
        <v>7.9275437097186101</v>
      </c>
      <c r="L601" s="71">
        <v>14.695069111881651</v>
      </c>
      <c r="M601" s="71">
        <v>219.99096717890271</v>
      </c>
      <c r="N601" s="71">
        <v>226.93900201884179</v>
      </c>
      <c r="O601" s="71">
        <v>209.92952713071571</v>
      </c>
      <c r="P601" s="71">
        <v>132.08215511160449</v>
      </c>
      <c r="Q601" s="71">
        <v>10.993073472245699</v>
      </c>
      <c r="R601" s="71">
        <v>28.889858375737901</v>
      </c>
      <c r="S601" s="71">
        <v>15.14273807214</v>
      </c>
      <c r="T601" s="72"/>
      <c r="U601" s="71">
        <v>113712491</v>
      </c>
      <c r="V601" s="71">
        <v>4641</v>
      </c>
      <c r="W601" s="71">
        <v>187</v>
      </c>
      <c r="X601" s="71">
        <v>48734</v>
      </c>
      <c r="Y601" s="71">
        <v>64909</v>
      </c>
      <c r="Z601" s="71">
        <v>107517</v>
      </c>
      <c r="AA601" s="71">
        <v>25895</v>
      </c>
      <c r="AB601" s="71">
        <v>179634</v>
      </c>
      <c r="AC601" s="71">
        <v>5456896.75</v>
      </c>
      <c r="AD601" s="71">
        <v>15.14273807214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2391</v>
      </c>
      <c r="B602" s="70">
        <v>40</v>
      </c>
      <c r="C602" s="70">
        <v>6</v>
      </c>
      <c r="D602" s="70">
        <v>3</v>
      </c>
      <c r="E602" s="70">
        <v>2009</v>
      </c>
      <c r="F602" s="70" t="s">
        <v>176</v>
      </c>
      <c r="G602" s="70" t="s">
        <v>2385</v>
      </c>
      <c r="H602" s="70" t="s">
        <v>2386</v>
      </c>
      <c r="I602" s="148"/>
      <c r="J602" s="71">
        <v>799.43017199944643</v>
      </c>
      <c r="K602" s="71">
        <v>8.068725951710503</v>
      </c>
      <c r="L602" s="71">
        <v>22.247029832724539</v>
      </c>
      <c r="M602" s="71">
        <v>219.09632972478559</v>
      </c>
      <c r="N602" s="71">
        <v>222.18928745619931</v>
      </c>
      <c r="O602" s="71">
        <v>213.80767149878091</v>
      </c>
      <c r="P602" s="71">
        <v>126.4174168134746</v>
      </c>
      <c r="Q602" s="71">
        <v>10.493699396262</v>
      </c>
      <c r="R602" s="71">
        <v>19.56930436733623</v>
      </c>
      <c r="S602" s="71">
        <v>21.565272543639999</v>
      </c>
      <c r="T602" s="72"/>
      <c r="U602" s="71">
        <v>81244838</v>
      </c>
      <c r="V602" s="71">
        <v>4963</v>
      </c>
      <c r="W602" s="71">
        <v>481</v>
      </c>
      <c r="X602" s="71">
        <v>51347</v>
      </c>
      <c r="Y602" s="71">
        <v>65653</v>
      </c>
      <c r="Z602" s="71">
        <v>108085</v>
      </c>
      <c r="AA602" s="71">
        <v>25444</v>
      </c>
      <c r="AB602" s="71">
        <v>180003</v>
      </c>
      <c r="AC602" s="71">
        <v>3606107.5</v>
      </c>
      <c r="AD602" s="71">
        <v>21.565272543639999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283.62900000000002</v>
      </c>
      <c r="BK602" s="71">
        <v>0</v>
      </c>
      <c r="BL602" s="71">
        <v>21.914000000000001</v>
      </c>
      <c r="BM602" s="71">
        <v>0</v>
      </c>
      <c r="BN602" s="72"/>
      <c r="BO602" s="71">
        <v>0</v>
      </c>
      <c r="BP602" s="71">
        <v>0</v>
      </c>
      <c r="BQ602" s="71">
        <v>26</v>
      </c>
      <c r="BR602" s="71">
        <v>0</v>
      </c>
      <c r="BS602" s="71">
        <v>4</v>
      </c>
      <c r="BT602" s="71">
        <v>0</v>
      </c>
      <c r="BU602"/>
      <c r="BV602" s="70">
        <v>299.98599999999999</v>
      </c>
      <c r="BW602" s="70">
        <v>0</v>
      </c>
      <c r="BX602" s="70">
        <v>0</v>
      </c>
      <c r="BY602" s="70">
        <v>0</v>
      </c>
      <c r="BZ602" s="70">
        <v>0</v>
      </c>
      <c r="CA602" s="70">
        <v>0</v>
      </c>
      <c r="CB602" s="70">
        <v>0</v>
      </c>
      <c r="CC602" s="70">
        <v>5.5570000000000004</v>
      </c>
      <c r="CD602" s="70">
        <v>0</v>
      </c>
    </row>
    <row r="603" spans="1:82">
      <c r="A603" s="70" t="s">
        <v>2392</v>
      </c>
      <c r="B603" s="70">
        <v>41</v>
      </c>
      <c r="C603" s="70">
        <v>7</v>
      </c>
      <c r="D603" s="70">
        <v>3</v>
      </c>
      <c r="E603" s="70">
        <v>2010</v>
      </c>
      <c r="F603" s="70" t="s">
        <v>177</v>
      </c>
      <c r="G603" s="70" t="s">
        <v>2385</v>
      </c>
      <c r="H603" s="70" t="s">
        <v>2386</v>
      </c>
      <c r="I603" s="148"/>
      <c r="J603" s="71">
        <v>803.05781793818949</v>
      </c>
      <c r="K603" s="71">
        <v>8.6084700084391432</v>
      </c>
      <c r="L603" s="71">
        <v>20.98631673413745</v>
      </c>
      <c r="M603" s="71">
        <v>224.92887432954581</v>
      </c>
      <c r="N603" s="71">
        <v>246.29281181080759</v>
      </c>
      <c r="O603" s="71">
        <v>214.11040569158939</v>
      </c>
      <c r="P603" s="71">
        <v>126.81707662795721</v>
      </c>
      <c r="Q603" s="71">
        <v>10.9427398167836</v>
      </c>
      <c r="R603" s="71">
        <v>18.770875104256231</v>
      </c>
      <c r="S603" s="71">
        <v>21.991322998899999</v>
      </c>
      <c r="T603" s="72"/>
      <c r="U603" s="71">
        <v>82684004</v>
      </c>
      <c r="V603" s="71">
        <v>4963</v>
      </c>
      <c r="W603" s="71">
        <v>481</v>
      </c>
      <c r="X603" s="71">
        <v>51347</v>
      </c>
      <c r="Y603" s="71">
        <v>66290</v>
      </c>
      <c r="Z603" s="71">
        <v>108741</v>
      </c>
      <c r="AA603" s="71">
        <v>24887</v>
      </c>
      <c r="AB603" s="71">
        <v>179864</v>
      </c>
      <c r="AC603" s="71">
        <v>3277931</v>
      </c>
      <c r="AD603" s="71">
        <v>21.991322998899999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323.61900000000003</v>
      </c>
      <c r="BK603" s="71">
        <v>0</v>
      </c>
      <c r="BL603" s="71">
        <v>53.760999999999996</v>
      </c>
      <c r="BM603" s="71">
        <v>0</v>
      </c>
      <c r="BN603" s="72"/>
      <c r="BO603" s="71">
        <v>0</v>
      </c>
      <c r="BP603" s="71">
        <v>0</v>
      </c>
      <c r="BQ603" s="71">
        <v>27</v>
      </c>
      <c r="BR603" s="71">
        <v>0</v>
      </c>
      <c r="BS603" s="71">
        <v>3</v>
      </c>
      <c r="BT603" s="71">
        <v>0</v>
      </c>
      <c r="BU603"/>
      <c r="BV603" s="70">
        <v>336.774</v>
      </c>
      <c r="BW603" s="70">
        <v>0</v>
      </c>
      <c r="BX603" s="70">
        <v>31.815999999999999</v>
      </c>
      <c r="BY603" s="70">
        <v>0</v>
      </c>
      <c r="BZ603" s="70">
        <v>0</v>
      </c>
      <c r="CA603" s="70">
        <v>0</v>
      </c>
      <c r="CB603" s="70">
        <v>0</v>
      </c>
      <c r="CC603" s="70">
        <v>8.7899999999999991</v>
      </c>
      <c r="CD603" s="70">
        <v>0</v>
      </c>
    </row>
    <row r="604" spans="1:82">
      <c r="A604" s="70" t="s">
        <v>2393</v>
      </c>
      <c r="B604" s="70">
        <v>42</v>
      </c>
      <c r="C604" s="70">
        <v>8</v>
      </c>
      <c r="D604" s="70">
        <v>3</v>
      </c>
      <c r="E604" s="70">
        <v>2011</v>
      </c>
      <c r="F604" s="70" t="s">
        <v>178</v>
      </c>
      <c r="G604" s="70" t="s">
        <v>2385</v>
      </c>
      <c r="H604" s="70" t="s">
        <v>2386</v>
      </c>
      <c r="I604" s="148"/>
      <c r="J604" s="71">
        <v>694.35057608794273</v>
      </c>
      <c r="K604" s="71">
        <v>11.68997136593581</v>
      </c>
      <c r="L604" s="71">
        <v>21.792060682165111</v>
      </c>
      <c r="M604" s="71">
        <v>243.60314129826929</v>
      </c>
      <c r="N604" s="71">
        <v>250.71433918814211</v>
      </c>
      <c r="O604" s="71">
        <v>212.67971003218781</v>
      </c>
      <c r="P604" s="71">
        <v>122.27144225301549</v>
      </c>
      <c r="Q604" s="71">
        <v>12.6262533613118</v>
      </c>
      <c r="R604" s="71">
        <v>17.248220595989391</v>
      </c>
      <c r="S604" s="71">
        <v>23.158384829549998</v>
      </c>
      <c r="T604" s="72"/>
      <c r="U604" s="71">
        <v>70390384</v>
      </c>
      <c r="V604" s="71">
        <v>4963</v>
      </c>
      <c r="W604" s="71">
        <v>481</v>
      </c>
      <c r="X604" s="71">
        <v>51347</v>
      </c>
      <c r="Y604" s="71">
        <v>66995</v>
      </c>
      <c r="Z604" s="71">
        <v>110361</v>
      </c>
      <c r="AA604" s="71">
        <v>24709</v>
      </c>
      <c r="AB604" s="71">
        <v>179920</v>
      </c>
      <c r="AC604" s="71">
        <v>3007050.5</v>
      </c>
      <c r="AD604" s="71">
        <v>23.158384829549998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306.56099999999998</v>
      </c>
      <c r="BK604" s="71">
        <v>0</v>
      </c>
      <c r="BL604" s="71">
        <v>68.775000000000006</v>
      </c>
      <c r="BM604" s="71">
        <v>0</v>
      </c>
      <c r="BN604" s="72"/>
      <c r="BO604" s="71">
        <v>0</v>
      </c>
      <c r="BP604" s="71">
        <v>0</v>
      </c>
      <c r="BQ604" s="71">
        <v>28</v>
      </c>
      <c r="BR604" s="71">
        <v>0</v>
      </c>
      <c r="BS604" s="71">
        <v>5</v>
      </c>
      <c r="BT604" s="71">
        <v>0</v>
      </c>
      <c r="BU604"/>
      <c r="BV604" s="70">
        <v>325.74599999999998</v>
      </c>
      <c r="BW604" s="70">
        <v>0</v>
      </c>
      <c r="BX604" s="70">
        <v>42.54</v>
      </c>
      <c r="BY604" s="70">
        <v>0</v>
      </c>
      <c r="BZ604" s="70">
        <v>0</v>
      </c>
      <c r="CA604" s="70">
        <v>0</v>
      </c>
      <c r="CB604" s="70">
        <v>0</v>
      </c>
      <c r="CC604" s="70">
        <v>7.05</v>
      </c>
      <c r="CD604" s="70">
        <v>0</v>
      </c>
    </row>
    <row r="605" spans="1:82">
      <c r="A605" s="70" t="s">
        <v>2394</v>
      </c>
      <c r="B605" s="70">
        <v>43</v>
      </c>
      <c r="C605" s="70">
        <v>9</v>
      </c>
      <c r="D605" s="70">
        <v>3</v>
      </c>
      <c r="E605" s="70">
        <v>2012</v>
      </c>
      <c r="F605" s="70" t="s">
        <v>179</v>
      </c>
      <c r="G605" s="70" t="s">
        <v>2385</v>
      </c>
      <c r="H605" s="70" t="s">
        <v>2386</v>
      </c>
      <c r="I605" s="148"/>
      <c r="J605" s="71">
        <v>719.56689156760035</v>
      </c>
      <c r="K605" s="71">
        <v>10.45432330506554</v>
      </c>
      <c r="L605" s="71">
        <v>21.228018170875469</v>
      </c>
      <c r="M605" s="71">
        <v>257.35715727869609</v>
      </c>
      <c r="N605" s="71">
        <v>265.40490139868388</v>
      </c>
      <c r="O605" s="71">
        <v>213.13411514937636</v>
      </c>
      <c r="P605" s="71">
        <v>121.75281281839369</v>
      </c>
      <c r="Q605" s="71">
        <v>14.097722156737699</v>
      </c>
      <c r="R605" s="71">
        <v>21.49728222763196</v>
      </c>
      <c r="S605" s="71">
        <v>22.358491158780001</v>
      </c>
      <c r="T605" s="72"/>
      <c r="U605" s="71">
        <v>78546063</v>
      </c>
      <c r="V605" s="71">
        <v>4963</v>
      </c>
      <c r="W605" s="71">
        <v>481</v>
      </c>
      <c r="X605" s="71">
        <v>51347</v>
      </c>
      <c r="Y605" s="71">
        <v>70157</v>
      </c>
      <c r="Z605" s="71">
        <v>111474</v>
      </c>
      <c r="AA605" s="71">
        <v>24465</v>
      </c>
      <c r="AB605" s="71">
        <v>184898</v>
      </c>
      <c r="AC605" s="71">
        <v>3650759</v>
      </c>
      <c r="AD605" s="71">
        <v>22.358491158780001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330.83499999999998</v>
      </c>
      <c r="BK605" s="71">
        <v>0</v>
      </c>
      <c r="BL605" s="71">
        <v>69.466000000000008</v>
      </c>
      <c r="BM605" s="71">
        <v>0</v>
      </c>
      <c r="BN605" s="72"/>
      <c r="BO605" s="71">
        <v>0</v>
      </c>
      <c r="BP605" s="71">
        <v>0</v>
      </c>
      <c r="BQ605" s="71">
        <v>28</v>
      </c>
      <c r="BR605" s="71">
        <v>0</v>
      </c>
      <c r="BS605" s="71">
        <v>6</v>
      </c>
      <c r="BT605" s="71">
        <v>0</v>
      </c>
      <c r="BU605"/>
      <c r="BV605" s="70">
        <v>361.85199999999998</v>
      </c>
      <c r="BW605" s="70">
        <v>0</v>
      </c>
      <c r="BX605" s="70">
        <v>38.448999999999998</v>
      </c>
      <c r="BY605" s="70">
        <v>0</v>
      </c>
      <c r="BZ605" s="70">
        <v>0</v>
      </c>
      <c r="CA605" s="70">
        <v>0</v>
      </c>
      <c r="CB605" s="70">
        <v>0</v>
      </c>
      <c r="CC605" s="70">
        <v>0</v>
      </c>
      <c r="CD605" s="70">
        <v>0</v>
      </c>
    </row>
    <row r="606" spans="1:82">
      <c r="A606" s="70" t="s">
        <v>2395</v>
      </c>
      <c r="B606" s="70">
        <v>44</v>
      </c>
      <c r="C606" s="70">
        <v>10</v>
      </c>
      <c r="D606" s="70">
        <v>3</v>
      </c>
      <c r="E606" s="70">
        <v>2013</v>
      </c>
      <c r="F606" s="70" t="s">
        <v>180</v>
      </c>
      <c r="G606" s="70" t="s">
        <v>2385</v>
      </c>
      <c r="H606" s="70" t="s">
        <v>2386</v>
      </c>
      <c r="I606" s="148"/>
      <c r="J606" s="71">
        <v>731.58721935781443</v>
      </c>
      <c r="K606" s="71">
        <v>8.883885280579646</v>
      </c>
      <c r="L606" s="71">
        <v>19.587481897217291</v>
      </c>
      <c r="M606" s="71">
        <v>256.2159290318823</v>
      </c>
      <c r="N606" s="71">
        <v>242.05254694137861</v>
      </c>
      <c r="O606" s="71">
        <v>206.7372083428433</v>
      </c>
      <c r="P606" s="71">
        <v>122.16162466084468</v>
      </c>
      <c r="Q606" s="71">
        <v>14.327131945009199</v>
      </c>
      <c r="R606" s="71">
        <v>19.976128664109901</v>
      </c>
      <c r="S606" s="71">
        <v>27.772296360532501</v>
      </c>
      <c r="T606" s="72"/>
      <c r="U606" s="71">
        <v>82373572</v>
      </c>
      <c r="V606" s="71">
        <v>4963</v>
      </c>
      <c r="W606" s="71">
        <v>481</v>
      </c>
      <c r="X606" s="71">
        <v>51347</v>
      </c>
      <c r="Y606" s="71">
        <v>70807</v>
      </c>
      <c r="Z606" s="71">
        <v>112956</v>
      </c>
      <c r="AA606" s="71">
        <v>24455</v>
      </c>
      <c r="AB606" s="71">
        <v>185213</v>
      </c>
      <c r="AC606" s="71">
        <v>3311479</v>
      </c>
      <c r="AD606" s="71">
        <v>27.772296360532501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332.15699999999998</v>
      </c>
      <c r="BK606" s="71">
        <v>0</v>
      </c>
      <c r="BL606" s="71">
        <v>69.35799999999999</v>
      </c>
      <c r="BM606" s="71">
        <v>0</v>
      </c>
      <c r="BN606" s="72"/>
      <c r="BO606" s="71">
        <v>0</v>
      </c>
      <c r="BP606" s="71">
        <v>0</v>
      </c>
      <c r="BQ606" s="71">
        <v>28</v>
      </c>
      <c r="BR606" s="71">
        <v>0</v>
      </c>
      <c r="BS606" s="71">
        <v>5</v>
      </c>
      <c r="BT606" s="71">
        <v>0</v>
      </c>
      <c r="BU606"/>
      <c r="BV606" s="70">
        <v>359.00400000000002</v>
      </c>
      <c r="BW606" s="70">
        <v>0</v>
      </c>
      <c r="BX606" s="70">
        <v>42.511000000000003</v>
      </c>
      <c r="BY606" s="70">
        <v>0</v>
      </c>
      <c r="BZ606" s="70">
        <v>0</v>
      </c>
      <c r="CA606" s="70">
        <v>0</v>
      </c>
      <c r="CB606" s="70">
        <v>0</v>
      </c>
      <c r="CC606" s="70">
        <v>0</v>
      </c>
      <c r="CD606" s="70">
        <v>0</v>
      </c>
    </row>
    <row r="607" spans="1:82">
      <c r="A607" s="70" t="s">
        <v>2396</v>
      </c>
      <c r="B607" s="70">
        <v>45</v>
      </c>
      <c r="C607" s="70">
        <v>11</v>
      </c>
      <c r="D607" s="70">
        <v>3</v>
      </c>
      <c r="E607" s="70">
        <v>2014</v>
      </c>
      <c r="F607" s="70" t="s">
        <v>181</v>
      </c>
      <c r="G607" s="70" t="s">
        <v>2385</v>
      </c>
      <c r="H607" s="70" t="s">
        <v>2386</v>
      </c>
      <c r="I607" s="148"/>
      <c r="J607" s="71">
        <v>663.56289551876557</v>
      </c>
      <c r="K607" s="71">
        <v>8.8571623521037157</v>
      </c>
      <c r="L607" s="71">
        <v>25.643281369755879</v>
      </c>
      <c r="M607" s="71">
        <v>243.0532075552868</v>
      </c>
      <c r="N607" s="71">
        <v>234.8127374884958</v>
      </c>
      <c r="O607" s="71">
        <v>196.21020982080805</v>
      </c>
      <c r="P607" s="71">
        <v>121.45088594049633</v>
      </c>
      <c r="Q607" s="71">
        <v>13.738459553778901</v>
      </c>
      <c r="R607" s="71">
        <v>17.560564628411001</v>
      </c>
      <c r="S607" s="71">
        <v>31.81498200475</v>
      </c>
      <c r="T607" s="72"/>
      <c r="U607" s="71">
        <v>81585546</v>
      </c>
      <c r="V607" s="71">
        <v>4286</v>
      </c>
      <c r="W607" s="71">
        <v>538</v>
      </c>
      <c r="X607" s="71">
        <v>52181</v>
      </c>
      <c r="Y607" s="71">
        <v>71633</v>
      </c>
      <c r="Z607" s="71">
        <v>112910</v>
      </c>
      <c r="AA607" s="71">
        <v>24187</v>
      </c>
      <c r="AB607" s="71">
        <v>185111</v>
      </c>
      <c r="AC607" s="71">
        <v>2920200</v>
      </c>
      <c r="AD607" s="71">
        <v>31.81498200475</v>
      </c>
      <c r="AE607" s="72"/>
      <c r="AF607" s="71"/>
      <c r="AG607" s="71"/>
      <c r="AH607" s="71"/>
      <c r="AI607" s="71"/>
      <c r="AJ607" s="71"/>
      <c r="AK607" s="71"/>
      <c r="AL607" s="71"/>
      <c r="AM607" s="71"/>
      <c r="AN607" s="71"/>
      <c r="AO607" s="71"/>
      <c r="AP607" s="71"/>
      <c r="AQ607" s="72"/>
      <c r="AR607" s="71">
        <v>4029</v>
      </c>
      <c r="AS607" s="71">
        <v>653</v>
      </c>
      <c r="AT607" s="71">
        <v>1</v>
      </c>
      <c r="AU607" s="71">
        <v>0</v>
      </c>
      <c r="AV607" s="71">
        <v>0</v>
      </c>
      <c r="AW607" s="71">
        <v>0</v>
      </c>
      <c r="AX607" s="71"/>
      <c r="AY607" s="72"/>
      <c r="AZ607" s="71">
        <v>16607.3</v>
      </c>
      <c r="BA607" s="71">
        <v>41249.300000000003</v>
      </c>
      <c r="BB607" s="71">
        <v>1670</v>
      </c>
      <c r="BC607" s="71">
        <v>0</v>
      </c>
      <c r="BD607" s="71">
        <v>0</v>
      </c>
      <c r="BE607" s="71">
        <v>0</v>
      </c>
      <c r="BF607" s="71"/>
      <c r="BG607" s="72"/>
      <c r="BH607" s="71">
        <v>0</v>
      </c>
      <c r="BI607" s="71">
        <v>0</v>
      </c>
      <c r="BJ607" s="71">
        <v>331.38200000000001</v>
      </c>
      <c r="BK607" s="71">
        <v>0</v>
      </c>
      <c r="BL607" s="71">
        <v>77.718999999999994</v>
      </c>
      <c r="BM607" s="71">
        <v>0</v>
      </c>
      <c r="BN607" s="72"/>
      <c r="BO607" s="71">
        <v>0</v>
      </c>
      <c r="BP607" s="71">
        <v>0</v>
      </c>
      <c r="BQ607" s="71">
        <v>28</v>
      </c>
      <c r="BR607" s="71">
        <v>0</v>
      </c>
      <c r="BS607" s="71">
        <v>6</v>
      </c>
      <c r="BT607" s="71">
        <v>0</v>
      </c>
      <c r="BU607"/>
      <c r="BV607" s="70">
        <v>353.16300000000001</v>
      </c>
      <c r="BW607" s="70">
        <v>0</v>
      </c>
      <c r="BX607" s="70">
        <v>47.226999999999997</v>
      </c>
      <c r="BY607" s="70">
        <v>0</v>
      </c>
      <c r="BZ607" s="70">
        <v>0</v>
      </c>
      <c r="CA607" s="70">
        <v>0</v>
      </c>
      <c r="CB607" s="70">
        <v>0</v>
      </c>
      <c r="CC607" s="70">
        <v>8.7110000000000003</v>
      </c>
      <c r="CD607" s="70">
        <v>0</v>
      </c>
    </row>
    <row r="608" spans="1:82">
      <c r="A608" s="70" t="s">
        <v>2397</v>
      </c>
      <c r="B608" s="70">
        <v>46</v>
      </c>
      <c r="C608" s="70">
        <v>12</v>
      </c>
      <c r="D608" s="70">
        <v>3</v>
      </c>
      <c r="E608" s="70">
        <v>2015</v>
      </c>
      <c r="F608" s="70" t="s">
        <v>182</v>
      </c>
      <c r="G608" s="70" t="s">
        <v>2385</v>
      </c>
      <c r="H608" s="70" t="s">
        <v>2386</v>
      </c>
      <c r="I608" s="148"/>
      <c r="J608" s="71">
        <v>558.74042106048182</v>
      </c>
      <c r="K608" s="71">
        <v>8.5882697059864963</v>
      </c>
      <c r="L608" s="71">
        <v>30.135613439738659</v>
      </c>
      <c r="M608" s="71">
        <v>231.68933208921729</v>
      </c>
      <c r="N608" s="71">
        <v>214.02913914170131</v>
      </c>
      <c r="O608" s="71">
        <v>197.7530245415299</v>
      </c>
      <c r="P608" s="71">
        <v>121.99911589569408</v>
      </c>
      <c r="Q608" s="71">
        <v>13.4608364339672</v>
      </c>
      <c r="R608" s="71">
        <v>17.153121585203465</v>
      </c>
      <c r="S608" s="71">
        <v>28.908595603799998</v>
      </c>
      <c r="T608" s="72"/>
      <c r="U608" s="71">
        <v>78742765</v>
      </c>
      <c r="V608" s="71">
        <v>4286</v>
      </c>
      <c r="W608" s="71">
        <v>538</v>
      </c>
      <c r="X608" s="71">
        <v>52181</v>
      </c>
      <c r="Y608" s="71">
        <v>72607</v>
      </c>
      <c r="Z608" s="71">
        <v>114893</v>
      </c>
      <c r="AA608" s="71">
        <v>24277</v>
      </c>
      <c r="AB608" s="71">
        <v>185273</v>
      </c>
      <c r="AC608" s="71">
        <v>2932046.25</v>
      </c>
      <c r="AD608" s="71">
        <v>28.908595603799998</v>
      </c>
      <c r="AE608" s="72"/>
      <c r="AF608" s="71">
        <v>415500754.04572862</v>
      </c>
      <c r="AG608" s="71">
        <v>7125626.998529139</v>
      </c>
      <c r="AH608" s="71">
        <v>6105498.563518839</v>
      </c>
      <c r="AI608" s="71">
        <v>313622798.23441893</v>
      </c>
      <c r="AJ608" s="71">
        <v>317762721.26240069</v>
      </c>
      <c r="AK608" s="71">
        <v>0</v>
      </c>
      <c r="AL608" s="71">
        <v>0</v>
      </c>
      <c r="AM608" s="71">
        <v>25390887.458995711</v>
      </c>
      <c r="AN608" s="71">
        <v>0</v>
      </c>
      <c r="AO608" s="71">
        <v>0</v>
      </c>
      <c r="AP608" s="71">
        <v>1085508286.563592</v>
      </c>
      <c r="AQ608" s="72"/>
      <c r="AR608" s="71">
        <v>4540</v>
      </c>
      <c r="AS608" s="71">
        <v>929</v>
      </c>
      <c r="AT608" s="71">
        <v>1</v>
      </c>
      <c r="AU608" s="71">
        <v>0</v>
      </c>
      <c r="AV608" s="71">
        <v>0</v>
      </c>
      <c r="AW608" s="71">
        <v>0</v>
      </c>
      <c r="AX608" s="71"/>
      <c r="AY608" s="72"/>
      <c r="AZ608" s="71">
        <v>19048</v>
      </c>
      <c r="BA608" s="71">
        <v>54764.800000000003</v>
      </c>
      <c r="BB608" s="71">
        <v>1670</v>
      </c>
      <c r="BC608" s="71">
        <v>0</v>
      </c>
      <c r="BD608" s="71">
        <v>0</v>
      </c>
      <c r="BE608" s="71">
        <v>0</v>
      </c>
      <c r="BF608" s="71"/>
      <c r="BG608" s="72"/>
      <c r="BH608" s="71">
        <v>0</v>
      </c>
      <c r="BI608" s="71">
        <v>0</v>
      </c>
      <c r="BJ608" s="71">
        <v>302.66899999999998</v>
      </c>
      <c r="BK608" s="71">
        <v>0</v>
      </c>
      <c r="BL608" s="71">
        <v>69.050999999999988</v>
      </c>
      <c r="BM608" s="71">
        <v>0</v>
      </c>
      <c r="BN608" s="72"/>
      <c r="BO608" s="71">
        <v>0</v>
      </c>
      <c r="BP608" s="71">
        <v>0</v>
      </c>
      <c r="BQ608" s="71">
        <v>28</v>
      </c>
      <c r="BR608" s="71">
        <v>0</v>
      </c>
      <c r="BS608" s="71">
        <v>7</v>
      </c>
      <c r="BT608" s="71">
        <v>0</v>
      </c>
      <c r="BU608"/>
      <c r="BV608" s="70">
        <v>330.06400000000002</v>
      </c>
      <c r="BW608" s="70">
        <v>0</v>
      </c>
      <c r="BX608" s="70">
        <v>38.645000000000003</v>
      </c>
      <c r="BY608" s="70">
        <v>0</v>
      </c>
      <c r="BZ608" s="70">
        <v>0</v>
      </c>
      <c r="CA608" s="70">
        <v>0</v>
      </c>
      <c r="CB608" s="70">
        <v>0</v>
      </c>
      <c r="CC608" s="70">
        <v>3.0110000000000001</v>
      </c>
      <c r="CD608" s="70">
        <v>0</v>
      </c>
    </row>
    <row r="609" spans="1:82">
      <c r="A609" s="70" t="s">
        <v>2398</v>
      </c>
      <c r="B609" s="70">
        <v>47</v>
      </c>
      <c r="C609" s="70">
        <v>13</v>
      </c>
      <c r="D609" s="70">
        <v>3</v>
      </c>
      <c r="E609" s="70">
        <v>2016</v>
      </c>
      <c r="F609" s="70" t="s">
        <v>155</v>
      </c>
      <c r="G609" s="70" t="s">
        <v>2385</v>
      </c>
      <c r="H609" s="70" t="s">
        <v>2386</v>
      </c>
      <c r="I609" s="148"/>
      <c r="J609" s="71">
        <v>612.99221364405582</v>
      </c>
      <c r="K609" s="71">
        <v>8.6431387422900858</v>
      </c>
      <c r="L609" s="71">
        <v>31.907320966708593</v>
      </c>
      <c r="M609" s="71">
        <v>201.00080388712468</v>
      </c>
      <c r="N609" s="71">
        <v>214.19320267963241</v>
      </c>
      <c r="O609" s="71">
        <v>197.32225249815622</v>
      </c>
      <c r="P609" s="71">
        <v>120.00557304936568</v>
      </c>
      <c r="Q609" s="71">
        <v>13.125761631691763</v>
      </c>
      <c r="R609" s="71">
        <v>15.909619343975203</v>
      </c>
      <c r="S609" s="71">
        <v>33.123639255300006</v>
      </c>
      <c r="T609" s="72"/>
      <c r="U609" s="71">
        <v>80082530</v>
      </c>
      <c r="V609" s="71">
        <v>4286</v>
      </c>
      <c r="W609" s="71">
        <v>538</v>
      </c>
      <c r="X609" s="71">
        <v>52181</v>
      </c>
      <c r="Y609" s="71">
        <v>73759</v>
      </c>
      <c r="Z609" s="71">
        <v>116052</v>
      </c>
      <c r="AA609" s="71">
        <v>24699</v>
      </c>
      <c r="AB609" s="71">
        <v>185833</v>
      </c>
      <c r="AC609" s="71">
        <v>2717206.3779303911</v>
      </c>
      <c r="AD609" s="71">
        <v>33.123639255300013</v>
      </c>
      <c r="AE609" s="72"/>
      <c r="AF609" s="71">
        <v>431602141.16407198</v>
      </c>
      <c r="AG609" s="71">
        <v>6766785.6828799834</v>
      </c>
      <c r="AH609" s="71">
        <v>4910451.0831102896</v>
      </c>
      <c r="AI609" s="71">
        <v>310942045.00127268</v>
      </c>
      <c r="AJ609" s="71">
        <v>307079916.24300879</v>
      </c>
      <c r="AK609" s="71">
        <v>0</v>
      </c>
      <c r="AL609" s="71">
        <v>0</v>
      </c>
      <c r="AM609" s="71">
        <v>25487418.961948689</v>
      </c>
      <c r="AN609" s="71">
        <v>0</v>
      </c>
      <c r="AO609" s="71">
        <v>0</v>
      </c>
      <c r="AP609" s="71">
        <v>1086788758.1362925</v>
      </c>
      <c r="AQ609" s="72"/>
      <c r="AR609" s="71">
        <v>5066</v>
      </c>
      <c r="AS609" s="71">
        <v>1160</v>
      </c>
      <c r="AT609" s="71">
        <v>1</v>
      </c>
      <c r="AU609" s="71">
        <v>0</v>
      </c>
      <c r="AV609" s="71">
        <v>0</v>
      </c>
      <c r="AW609" s="71">
        <v>0</v>
      </c>
      <c r="AX609" s="71"/>
      <c r="AY609" s="72"/>
      <c r="AZ609" s="71">
        <v>21553</v>
      </c>
      <c r="BA609" s="71">
        <v>59219.5</v>
      </c>
      <c r="BB609" s="71">
        <v>1670</v>
      </c>
      <c r="BC609" s="71">
        <v>0</v>
      </c>
      <c r="BD609" s="71">
        <v>0</v>
      </c>
      <c r="BE609" s="71">
        <v>0</v>
      </c>
      <c r="BF609" s="71"/>
      <c r="BG609" s="72"/>
      <c r="BH609" s="71">
        <v>0</v>
      </c>
      <c r="BI609" s="71">
        <v>0</v>
      </c>
      <c r="BJ609" s="71">
        <v>311.77</v>
      </c>
      <c r="BK609" s="71">
        <v>0</v>
      </c>
      <c r="BL609" s="71">
        <v>70.051999999999992</v>
      </c>
      <c r="BM609" s="71">
        <v>0</v>
      </c>
      <c r="BN609" s="72"/>
      <c r="BO609" s="71">
        <v>0</v>
      </c>
      <c r="BP609" s="71">
        <v>0</v>
      </c>
      <c r="BQ609" s="71">
        <v>30</v>
      </c>
      <c r="BR609" s="71">
        <v>0</v>
      </c>
      <c r="BS609" s="71">
        <v>6</v>
      </c>
      <c r="BT609" s="71">
        <v>0</v>
      </c>
      <c r="BU609"/>
      <c r="BV609" s="70">
        <v>338.48099999999999</v>
      </c>
      <c r="BW609" s="70">
        <v>0</v>
      </c>
      <c r="BX609" s="70">
        <v>39.875</v>
      </c>
      <c r="BY609" s="70">
        <v>0</v>
      </c>
      <c r="BZ609" s="70">
        <v>0</v>
      </c>
      <c r="CA609" s="70">
        <v>0</v>
      </c>
      <c r="CB609" s="70">
        <v>0</v>
      </c>
      <c r="CC609" s="70">
        <v>3.4660000000000002</v>
      </c>
      <c r="CD609" s="70">
        <v>0</v>
      </c>
    </row>
    <row r="610" spans="1:82">
      <c r="A610" s="70" t="s">
        <v>2399</v>
      </c>
      <c r="B610" s="70">
        <v>48</v>
      </c>
      <c r="C610" s="70">
        <v>14</v>
      </c>
      <c r="D610" s="70">
        <v>3</v>
      </c>
      <c r="E610" s="70">
        <v>2017</v>
      </c>
      <c r="F610" s="70" t="s">
        <v>156</v>
      </c>
      <c r="G610" s="70" t="s">
        <v>2385</v>
      </c>
      <c r="H610" s="70" t="s">
        <v>2386</v>
      </c>
      <c r="I610" s="148"/>
      <c r="J610" s="71">
        <v>625.1108827043571</v>
      </c>
      <c r="K610" s="71">
        <v>8.8242760663015929</v>
      </c>
      <c r="L610" s="71">
        <v>29.682235041883249</v>
      </c>
      <c r="M610" s="71">
        <v>199.19758976716352</v>
      </c>
      <c r="N610" s="71">
        <v>222.21532885952561</v>
      </c>
      <c r="O610" s="71">
        <v>195.88703114613827</v>
      </c>
      <c r="P610" s="71">
        <v>118.90259659628219</v>
      </c>
      <c r="Q610" s="71">
        <v>12.7049249469098</v>
      </c>
      <c r="R610" s="71">
        <v>16.609946867361248</v>
      </c>
      <c r="S610" s="71">
        <v>33.870325657079995</v>
      </c>
      <c r="T610" s="72"/>
      <c r="U610" s="71">
        <v>87011932</v>
      </c>
      <c r="V610" s="71">
        <v>4286</v>
      </c>
      <c r="W610" s="71">
        <v>538</v>
      </c>
      <c r="X610" s="71">
        <v>52181</v>
      </c>
      <c r="Y610" s="71">
        <v>74805</v>
      </c>
      <c r="Z610" s="71">
        <v>117119</v>
      </c>
      <c r="AA610" s="71">
        <v>24628</v>
      </c>
      <c r="AB610" s="71">
        <v>186009</v>
      </c>
      <c r="AC610" s="71">
        <v>2893103.7499999991</v>
      </c>
      <c r="AD610" s="71">
        <v>33.870325657080002</v>
      </c>
      <c r="AE610" s="72"/>
      <c r="AF610" s="71">
        <v>469470437.03087682</v>
      </c>
      <c r="AG610" s="71">
        <v>7003390.87260212</v>
      </c>
      <c r="AH610" s="71">
        <v>6257754.0369025106</v>
      </c>
      <c r="AI610" s="71">
        <v>315951735.98597687</v>
      </c>
      <c r="AJ610" s="71">
        <v>328812752.51178181</v>
      </c>
      <c r="AK610" s="71">
        <v>0</v>
      </c>
      <c r="AL610" s="71">
        <v>0</v>
      </c>
      <c r="AM610" s="71">
        <v>25551476.386569388</v>
      </c>
      <c r="AN610" s="71">
        <v>0</v>
      </c>
      <c r="AO610" s="71">
        <v>0</v>
      </c>
      <c r="AP610" s="71">
        <v>1153047546.8247097</v>
      </c>
      <c r="AQ610" s="72"/>
      <c r="AR610" s="71">
        <v>5443</v>
      </c>
      <c r="AS610" s="71">
        <v>1320</v>
      </c>
      <c r="AT610" s="71">
        <v>1</v>
      </c>
      <c r="AU610" s="71">
        <v>0</v>
      </c>
      <c r="AV610" s="71">
        <v>0</v>
      </c>
      <c r="AW610" s="71">
        <v>0</v>
      </c>
      <c r="AX610" s="71"/>
      <c r="AY610" s="72"/>
      <c r="AZ610" s="71">
        <v>23369.7</v>
      </c>
      <c r="BA610" s="71">
        <v>65576.300000000017</v>
      </c>
      <c r="BB610" s="71">
        <v>1670</v>
      </c>
      <c r="BC610" s="71">
        <v>0</v>
      </c>
      <c r="BD610" s="71">
        <v>0</v>
      </c>
      <c r="BE610" s="71">
        <v>0</v>
      </c>
      <c r="BF610" s="71"/>
      <c r="BG610" s="72"/>
      <c r="BH610" s="71">
        <v>0</v>
      </c>
      <c r="BI610" s="71">
        <v>0</v>
      </c>
      <c r="BJ610" s="71">
        <v>325.42899999999997</v>
      </c>
      <c r="BK610" s="71">
        <v>0</v>
      </c>
      <c r="BL610" s="71">
        <v>71.765999999999991</v>
      </c>
      <c r="BM610" s="71">
        <v>0</v>
      </c>
      <c r="BN610" s="72"/>
      <c r="BO610" s="71">
        <v>0</v>
      </c>
      <c r="BP610" s="71">
        <v>0</v>
      </c>
      <c r="BQ610" s="71">
        <v>30</v>
      </c>
      <c r="BR610" s="71">
        <v>0</v>
      </c>
      <c r="BS610" s="71">
        <v>6</v>
      </c>
      <c r="BT610" s="71">
        <v>0</v>
      </c>
      <c r="BU610"/>
      <c r="BV610" s="70">
        <v>354.19799999999998</v>
      </c>
      <c r="BW610" s="70">
        <v>0</v>
      </c>
      <c r="BX610" s="70">
        <v>42.997</v>
      </c>
      <c r="BY610" s="70">
        <v>0</v>
      </c>
      <c r="BZ610" s="70">
        <v>0</v>
      </c>
      <c r="CA610" s="70">
        <v>0</v>
      </c>
      <c r="CB610" s="70">
        <v>0</v>
      </c>
      <c r="CC610" s="70">
        <v>0</v>
      </c>
      <c r="CD610" s="70">
        <v>0</v>
      </c>
    </row>
    <row r="611" spans="1:82">
      <c r="A611" s="70" t="s">
        <v>2400</v>
      </c>
      <c r="B611" s="70">
        <v>49</v>
      </c>
      <c r="C611" s="70">
        <v>15</v>
      </c>
      <c r="D611" s="70">
        <v>3</v>
      </c>
      <c r="E611" s="70">
        <v>2018</v>
      </c>
      <c r="F611" s="70" t="s">
        <v>183</v>
      </c>
      <c r="G611" s="70" t="s">
        <v>2385</v>
      </c>
      <c r="H611" s="70" t="s">
        <v>2386</v>
      </c>
      <c r="I611" s="148"/>
      <c r="J611" s="71">
        <v>564.02750542118451</v>
      </c>
      <c r="K611" s="71">
        <v>8.2383448925329521</v>
      </c>
      <c r="L611" s="71">
        <v>27.641176997869685</v>
      </c>
      <c r="M611" s="71">
        <v>202.2966722687292</v>
      </c>
      <c r="N611" s="71">
        <v>205.20625404514971</v>
      </c>
      <c r="O611" s="71">
        <v>193.5475392298456</v>
      </c>
      <c r="P611" s="71">
        <v>118.93788264535395</v>
      </c>
      <c r="Q611" s="71">
        <v>11.817609907071599</v>
      </c>
      <c r="R611" s="71">
        <v>18.294714084688252</v>
      </c>
      <c r="S611" s="71">
        <v>24.932734931999995</v>
      </c>
      <c r="T611" s="72"/>
      <c r="U611" s="71">
        <v>81930743</v>
      </c>
      <c r="V611" s="71">
        <v>4286</v>
      </c>
      <c r="W611" s="71">
        <v>538</v>
      </c>
      <c r="X611" s="71">
        <v>52181</v>
      </c>
      <c r="Y611" s="71">
        <v>76153</v>
      </c>
      <c r="Z611" s="71">
        <v>117936</v>
      </c>
      <c r="AA611" s="71">
        <v>24883</v>
      </c>
      <c r="AB611" s="71">
        <v>186454</v>
      </c>
      <c r="AC611" s="71">
        <v>3174066.25</v>
      </c>
      <c r="AD611" s="71">
        <v>24.932734931999999</v>
      </c>
      <c r="AE611" s="72"/>
      <c r="AF611" s="71">
        <v>426180590.2195431</v>
      </c>
      <c r="AG611" s="71">
        <v>6221834.4652484162</v>
      </c>
      <c r="AH611" s="71">
        <v>5901452.2279690718</v>
      </c>
      <c r="AI611" s="71">
        <v>304855562.75572163</v>
      </c>
      <c r="AJ611" s="71">
        <v>299869862.17230427</v>
      </c>
      <c r="AK611" s="71">
        <v>0</v>
      </c>
      <c r="AL611" s="71">
        <v>0</v>
      </c>
      <c r="AM611" s="71">
        <v>25665600.196629781</v>
      </c>
      <c r="AN611" s="71">
        <v>0</v>
      </c>
      <c r="AO611" s="71">
        <v>0</v>
      </c>
      <c r="AP611" s="71">
        <v>1068694902.0374163</v>
      </c>
      <c r="AQ611" s="72"/>
      <c r="AR611" s="71">
        <v>5877</v>
      </c>
      <c r="AS611" s="71">
        <v>1548</v>
      </c>
      <c r="AT611" s="71">
        <v>1</v>
      </c>
      <c r="AU611" s="71">
        <v>1</v>
      </c>
      <c r="AV611" s="71">
        <v>0</v>
      </c>
      <c r="AW611" s="71">
        <v>0</v>
      </c>
      <c r="AX611" s="71"/>
      <c r="AY611" s="72"/>
      <c r="AZ611" s="71">
        <v>25467.3</v>
      </c>
      <c r="BA611" s="71">
        <v>72410</v>
      </c>
      <c r="BB611" s="71">
        <v>1670</v>
      </c>
      <c r="BC611" s="71">
        <v>50</v>
      </c>
      <c r="BD611" s="71">
        <v>0</v>
      </c>
      <c r="BE611" s="71">
        <v>0</v>
      </c>
      <c r="BF611" s="71"/>
      <c r="BG611" s="72"/>
      <c r="BH611" s="71">
        <v>0</v>
      </c>
      <c r="BI611" s="71">
        <v>0</v>
      </c>
      <c r="BJ611" s="71">
        <v>320.46800000000002</v>
      </c>
      <c r="BK611" s="71">
        <v>0</v>
      </c>
      <c r="BL611" s="71">
        <v>73.602999999999994</v>
      </c>
      <c r="BM611" s="71">
        <v>0</v>
      </c>
      <c r="BN611" s="72"/>
      <c r="BO611" s="71">
        <v>0</v>
      </c>
      <c r="BP611" s="71">
        <v>0</v>
      </c>
      <c r="BQ611" s="71">
        <v>30</v>
      </c>
      <c r="BR611" s="71">
        <v>0</v>
      </c>
      <c r="BS611" s="71">
        <v>6</v>
      </c>
      <c r="BT611" s="71">
        <v>0</v>
      </c>
      <c r="BU611"/>
      <c r="BV611" s="70">
        <v>350.77800000000002</v>
      </c>
      <c r="BW611" s="70">
        <v>0</v>
      </c>
      <c r="BX611" s="70">
        <v>43.292999999999999</v>
      </c>
      <c r="BY611" s="70">
        <v>0</v>
      </c>
      <c r="BZ611" s="70">
        <v>0</v>
      </c>
      <c r="CA611" s="70">
        <v>0</v>
      </c>
      <c r="CB611" s="70">
        <v>0</v>
      </c>
      <c r="CC611" s="70">
        <v>0</v>
      </c>
      <c r="CD611" s="70">
        <v>0</v>
      </c>
    </row>
    <row r="612" spans="1:82">
      <c r="A612" s="70" t="s">
        <v>2401</v>
      </c>
      <c r="B612" s="70">
        <v>50</v>
      </c>
      <c r="C612" s="70">
        <v>16</v>
      </c>
      <c r="D612" s="70">
        <v>3</v>
      </c>
      <c r="E612" s="70">
        <v>2019</v>
      </c>
      <c r="F612" s="70" t="s">
        <v>158</v>
      </c>
      <c r="G612" s="70" t="s">
        <v>2385</v>
      </c>
      <c r="H612" s="70" t="s">
        <v>2386</v>
      </c>
      <c r="I612" s="148"/>
      <c r="J612" s="71">
        <v>540.73319719847291</v>
      </c>
      <c r="K612" s="71">
        <v>7.3916637259684981</v>
      </c>
      <c r="L612" s="71">
        <v>27.7897483220192</v>
      </c>
      <c r="M612" s="71">
        <v>192.84087354151447</v>
      </c>
      <c r="N612" s="71">
        <v>202.63234705087569</v>
      </c>
      <c r="O612" s="71">
        <v>189.81035138792791</v>
      </c>
      <c r="P612" s="71">
        <v>117.65805332424907</v>
      </c>
      <c r="Q612" s="71">
        <v>11.527592431253501</v>
      </c>
      <c r="R612" s="71">
        <v>16.699586347766719</v>
      </c>
      <c r="S612" s="71">
        <v>20.785650901149999</v>
      </c>
      <c r="T612" s="72"/>
      <c r="U612" s="71">
        <v>82197296</v>
      </c>
      <c r="V612" s="71">
        <v>4286</v>
      </c>
      <c r="W612" s="71">
        <v>538</v>
      </c>
      <c r="X612" s="71">
        <v>52181</v>
      </c>
      <c r="Y612" s="71">
        <v>77473</v>
      </c>
      <c r="Z612" s="71">
        <v>118834</v>
      </c>
      <c r="AA612" s="71">
        <v>24431</v>
      </c>
      <c r="AB612" s="71">
        <v>186802</v>
      </c>
      <c r="AC612" s="71">
        <v>2944772</v>
      </c>
      <c r="AD612" s="71">
        <v>20.785650901149999</v>
      </c>
      <c r="AE612" s="72"/>
      <c r="AF612" s="71">
        <v>415489130.06776971</v>
      </c>
      <c r="AG612" s="71">
        <v>5998619.700441313</v>
      </c>
      <c r="AH612" s="71">
        <v>6338638.9657494985</v>
      </c>
      <c r="AI612" s="71">
        <v>314724970.30367053</v>
      </c>
      <c r="AJ612" s="71">
        <v>330048087.33125168</v>
      </c>
      <c r="AK612" s="71">
        <v>0</v>
      </c>
      <c r="AL612" s="71">
        <v>0</v>
      </c>
      <c r="AM612" s="71">
        <v>25441026.155296899</v>
      </c>
      <c r="AN612" s="71">
        <v>0</v>
      </c>
      <c r="AO612" s="71">
        <v>0</v>
      </c>
      <c r="AP612" s="71">
        <v>1098040472.5241795</v>
      </c>
      <c r="AQ612" s="72"/>
      <c r="AR612" s="71">
        <v>6320</v>
      </c>
      <c r="AS612" s="71">
        <v>1734</v>
      </c>
      <c r="AT612" s="71">
        <v>1</v>
      </c>
      <c r="AU612" s="71">
        <v>1</v>
      </c>
      <c r="AV612" s="71">
        <v>0</v>
      </c>
      <c r="AW612" s="71">
        <v>0</v>
      </c>
      <c r="AX612" s="71"/>
      <c r="AY612" s="72"/>
      <c r="AZ612" s="71">
        <v>27639.99999999996</v>
      </c>
      <c r="BA612" s="71">
        <v>81345.400000000038</v>
      </c>
      <c r="BB612" s="71">
        <v>1670</v>
      </c>
      <c r="BC612" s="71">
        <v>49.9</v>
      </c>
      <c r="BD612" s="71">
        <v>0</v>
      </c>
      <c r="BE612" s="71">
        <v>0</v>
      </c>
      <c r="BF612" s="71"/>
      <c r="BG612" s="72"/>
      <c r="BH612" s="71">
        <v>0</v>
      </c>
      <c r="BI612" s="71">
        <v>0</v>
      </c>
      <c r="BJ612" s="71">
        <v>299.37799999999999</v>
      </c>
      <c r="BK612" s="71">
        <v>0</v>
      </c>
      <c r="BL612" s="71">
        <v>65.646000000000001</v>
      </c>
      <c r="BM612" s="71">
        <v>0</v>
      </c>
      <c r="BN612" s="72"/>
      <c r="BO612" s="71">
        <v>0</v>
      </c>
      <c r="BP612" s="71">
        <v>0</v>
      </c>
      <c r="BQ612" s="71">
        <v>31</v>
      </c>
      <c r="BR612" s="71">
        <v>0</v>
      </c>
      <c r="BS612" s="71">
        <v>6</v>
      </c>
      <c r="BT612" s="71">
        <v>0</v>
      </c>
      <c r="BU612"/>
      <c r="BV612" s="70">
        <v>328.85</v>
      </c>
      <c r="BW612" s="70">
        <v>0</v>
      </c>
      <c r="BX612" s="70">
        <v>36.173999999999999</v>
      </c>
      <c r="BY612" s="70">
        <v>0</v>
      </c>
      <c r="BZ612" s="70">
        <v>0</v>
      </c>
      <c r="CA612" s="70">
        <v>0</v>
      </c>
      <c r="CB612" s="70">
        <v>0</v>
      </c>
      <c r="CC612" s="70">
        <v>0</v>
      </c>
      <c r="CD612" s="70">
        <v>0</v>
      </c>
    </row>
    <row r="613" spans="1:82">
      <c r="A613" s="70" t="s">
        <v>2402</v>
      </c>
      <c r="B613" s="70">
        <v>51</v>
      </c>
      <c r="C613" s="70">
        <v>17</v>
      </c>
      <c r="D613" s="70">
        <v>3</v>
      </c>
      <c r="E613" s="70">
        <v>2020</v>
      </c>
      <c r="F613" s="70" t="s">
        <v>159</v>
      </c>
      <c r="G613" s="70" t="s">
        <v>2385</v>
      </c>
      <c r="H613" s="70" t="s">
        <v>2386</v>
      </c>
      <c r="I613" s="148"/>
      <c r="J613" s="71">
        <v>511.96891515834108</v>
      </c>
      <c r="K613" s="71">
        <v>7.2640667188067063</v>
      </c>
      <c r="L613" s="71">
        <v>30.065442961341578</v>
      </c>
      <c r="M613" s="71">
        <v>176.56373922991855</v>
      </c>
      <c r="N613" s="71">
        <v>203.32225025085745</v>
      </c>
      <c r="O613" s="71">
        <v>166.62397373133911</v>
      </c>
      <c r="P613" s="71">
        <v>111.12631417918051</v>
      </c>
      <c r="Q613" s="71">
        <v>11.0128607986204</v>
      </c>
      <c r="R613" s="71">
        <v>15.682134089739371</v>
      </c>
      <c r="S613" s="71">
        <v>36.598747844959988</v>
      </c>
      <c r="T613" s="72"/>
      <c r="U613" s="71">
        <v>76289498</v>
      </c>
      <c r="V613" s="71">
        <v>3927</v>
      </c>
      <c r="W613" s="71">
        <v>644</v>
      </c>
      <c r="X613" s="71">
        <v>53971</v>
      </c>
      <c r="Y613" s="71">
        <v>78495</v>
      </c>
      <c r="Z613" s="71">
        <v>119065</v>
      </c>
      <c r="AA613" s="71">
        <v>24526</v>
      </c>
      <c r="AB613" s="71">
        <v>186783</v>
      </c>
      <c r="AC613" s="71">
        <v>2779968.2499999995</v>
      </c>
      <c r="AD613" s="71">
        <v>36.598747844959988</v>
      </c>
      <c r="AE613" s="72"/>
      <c r="AF613" s="71">
        <v>399089976.06089061</v>
      </c>
      <c r="AG613" s="71">
        <v>5602486.6463242229</v>
      </c>
      <c r="AH613" s="71">
        <v>7225227.4736183267</v>
      </c>
      <c r="AI613" s="71">
        <v>300588660.84941179</v>
      </c>
      <c r="AJ613" s="71">
        <v>344645529.66880548</v>
      </c>
      <c r="AK613" s="71"/>
      <c r="AL613" s="71"/>
      <c r="AM613" s="71">
        <v>24377256.70241259</v>
      </c>
      <c r="AN613" s="71"/>
      <c r="AO613" s="71"/>
      <c r="AP613" s="71">
        <v>1081529137.401463</v>
      </c>
      <c r="AQ613" s="72"/>
      <c r="AR613" s="71">
        <v>6826</v>
      </c>
      <c r="AS613" s="71">
        <v>1787</v>
      </c>
      <c r="AT613" s="71">
        <v>1</v>
      </c>
      <c r="AU613" s="71">
        <v>1</v>
      </c>
      <c r="AV613" s="71">
        <v>0</v>
      </c>
      <c r="AW613" s="71">
        <v>0</v>
      </c>
      <c r="AX613" s="71"/>
      <c r="AY613" s="72"/>
      <c r="AZ613" s="71">
        <v>30298.400000000049</v>
      </c>
      <c r="BA613" s="71">
        <v>85197.09999999986</v>
      </c>
      <c r="BB613" s="71">
        <v>1670</v>
      </c>
      <c r="BC613" s="71">
        <v>49.9</v>
      </c>
      <c r="BD613" s="71">
        <v>0</v>
      </c>
      <c r="BE613" s="71">
        <v>0</v>
      </c>
      <c r="BF613" s="71"/>
      <c r="BG613" s="72"/>
      <c r="BH613" s="71">
        <v>0</v>
      </c>
      <c r="BI613" s="71">
        <v>0</v>
      </c>
      <c r="BJ613" s="71">
        <v>253.084</v>
      </c>
      <c r="BK613" s="71">
        <v>0</v>
      </c>
      <c r="BL613" s="71">
        <v>71.498999999999995</v>
      </c>
      <c r="BM613" s="71">
        <v>0</v>
      </c>
      <c r="BN613" s="72"/>
      <c r="BO613" s="71">
        <v>0</v>
      </c>
      <c r="BP613" s="71">
        <v>0</v>
      </c>
      <c r="BQ613" s="71">
        <v>30</v>
      </c>
      <c r="BR613" s="71">
        <v>0</v>
      </c>
      <c r="BS613" s="71">
        <v>6</v>
      </c>
      <c r="BT613" s="71">
        <v>0</v>
      </c>
      <c r="BU613"/>
      <c r="BV613" s="70">
        <v>280.452</v>
      </c>
      <c r="BW613" s="70">
        <v>0</v>
      </c>
      <c r="BX613" s="70">
        <v>44.131</v>
      </c>
      <c r="BY613" s="70">
        <v>0</v>
      </c>
      <c r="BZ613" s="70">
        <v>0</v>
      </c>
      <c r="CA613" s="70">
        <v>0</v>
      </c>
      <c r="CB613" s="70">
        <v>0</v>
      </c>
      <c r="CC613" s="70">
        <v>0</v>
      </c>
      <c r="CD613" s="70">
        <v>0</v>
      </c>
    </row>
    <row r="614" spans="1:82">
      <c r="A614" s="70" t="s">
        <v>2403</v>
      </c>
      <c r="B614" s="70">
        <v>51</v>
      </c>
      <c r="C614" s="70">
        <v>18</v>
      </c>
      <c r="D614" s="70">
        <v>3</v>
      </c>
      <c r="E614" s="70">
        <v>2021</v>
      </c>
      <c r="F614" s="70" t="s">
        <v>160</v>
      </c>
      <c r="G614" s="70" t="s">
        <v>2385</v>
      </c>
      <c r="H614" s="70" t="s">
        <v>2386</v>
      </c>
      <c r="I614" s="148"/>
      <c r="J614" s="71">
        <v>522.22630644541812</v>
      </c>
      <c r="K614" s="71">
        <v>8.2309374895737815</v>
      </c>
      <c r="L614" s="71">
        <v>28.66532787235904</v>
      </c>
      <c r="M614" s="71">
        <v>199.83420835146396</v>
      </c>
      <c r="N614" s="71">
        <v>202.72859845748718</v>
      </c>
      <c r="O614" s="71">
        <v>161.59035775040735</v>
      </c>
      <c r="P614" s="71">
        <v>114.46923492660446</v>
      </c>
      <c r="Q614" s="71">
        <v>10.9052519841561</v>
      </c>
      <c r="R614" s="71">
        <v>16.468600087541127</v>
      </c>
      <c r="S614" s="71">
        <v>26.625412089720001</v>
      </c>
      <c r="T614" s="72"/>
      <c r="U614" s="71">
        <v>81953618</v>
      </c>
      <c r="V614" s="71">
        <v>3927</v>
      </c>
      <c r="W614" s="71">
        <v>644</v>
      </c>
      <c r="X614" s="71">
        <v>53971</v>
      </c>
      <c r="Y614" s="71">
        <v>79566</v>
      </c>
      <c r="Z614" s="71">
        <v>118892</v>
      </c>
      <c r="AA614" s="71">
        <v>24635</v>
      </c>
      <c r="AB614" s="71">
        <v>186775</v>
      </c>
      <c r="AC614" s="71">
        <v>2832145.75</v>
      </c>
      <c r="AD614" s="71">
        <v>26.625412089720001</v>
      </c>
      <c r="AE614" s="72"/>
      <c r="AF614" s="71">
        <v>402071430.64190841</v>
      </c>
      <c r="AG614" s="71">
        <v>6238748.439045324</v>
      </c>
      <c r="AH614" s="71">
        <v>6647549.4171273066</v>
      </c>
      <c r="AI614" s="71">
        <v>320743952.89172941</v>
      </c>
      <c r="AJ614" s="71">
        <v>318833345.72225708</v>
      </c>
      <c r="AK614" s="71">
        <v>0</v>
      </c>
      <c r="AL614" s="71">
        <v>0</v>
      </c>
      <c r="AM614" s="71">
        <v>24516812.645302393</v>
      </c>
      <c r="AN614" s="71">
        <v>0</v>
      </c>
      <c r="AO614" s="71">
        <v>0</v>
      </c>
      <c r="AP614" s="71">
        <v>1079051839.7573698</v>
      </c>
      <c r="AQ614" s="72"/>
      <c r="AR614" s="71">
        <v>7357</v>
      </c>
      <c r="AS614" s="71">
        <v>1809</v>
      </c>
      <c r="AT614" s="71">
        <v>1</v>
      </c>
      <c r="AU614" s="71">
        <v>1</v>
      </c>
      <c r="AV614" s="71">
        <v>0</v>
      </c>
      <c r="AW614" s="71">
        <v>0</v>
      </c>
      <c r="AX614" s="71"/>
      <c r="AY614" s="72"/>
      <c r="AZ614" s="71">
        <v>33224.400000000183</v>
      </c>
      <c r="BA614" s="71">
        <v>88472.499999999884</v>
      </c>
      <c r="BB614" s="71">
        <v>1670</v>
      </c>
      <c r="BC614" s="71">
        <v>49.9</v>
      </c>
      <c r="BD614" s="71">
        <v>0</v>
      </c>
      <c r="BE614" s="71">
        <v>0</v>
      </c>
      <c r="BF614" s="71"/>
      <c r="BG614" s="72"/>
      <c r="BH614" s="71">
        <v>0</v>
      </c>
      <c r="BI614" s="71">
        <v>0</v>
      </c>
      <c r="BJ614" s="71">
        <v>264.18700000000001</v>
      </c>
      <c r="BK614" s="71">
        <v>0</v>
      </c>
      <c r="BL614" s="71">
        <v>67.548000000000002</v>
      </c>
      <c r="BM614" s="71">
        <v>0</v>
      </c>
      <c r="BN614" s="72"/>
      <c r="BO614" s="71">
        <v>0</v>
      </c>
      <c r="BP614" s="71">
        <v>0</v>
      </c>
      <c r="BQ614" s="71">
        <v>30</v>
      </c>
      <c r="BR614" s="71">
        <v>0</v>
      </c>
      <c r="BS614" s="71">
        <v>6</v>
      </c>
      <c r="BT614" s="71">
        <v>0</v>
      </c>
      <c r="BU614"/>
      <c r="BV614" s="70">
        <v>291.22500000000002</v>
      </c>
      <c r="BW614" s="70">
        <v>0</v>
      </c>
      <c r="BX614" s="70">
        <v>40.51</v>
      </c>
      <c r="BY614" s="70">
        <v>0</v>
      </c>
      <c r="BZ614" s="70">
        <v>0</v>
      </c>
      <c r="CA614" s="70">
        <v>0</v>
      </c>
      <c r="CB614" s="70">
        <v>0</v>
      </c>
      <c r="CC614" s="70">
        <v>0</v>
      </c>
      <c r="CD614" s="70">
        <v>0</v>
      </c>
    </row>
    <row r="615" spans="1:82">
      <c r="A615" s="70" t="s">
        <v>2404</v>
      </c>
      <c r="B615" s="70">
        <v>51</v>
      </c>
      <c r="C615" s="70">
        <v>19</v>
      </c>
      <c r="D615" s="70">
        <v>3</v>
      </c>
      <c r="E615" s="70">
        <v>2022</v>
      </c>
      <c r="F615" s="70" t="s">
        <v>161</v>
      </c>
      <c r="G615" s="1064" t="s">
        <v>2385</v>
      </c>
      <c r="H615" s="70" t="s">
        <v>2386</v>
      </c>
      <c r="I615" s="148"/>
      <c r="J615" s="71">
        <v>454.26079605388742</v>
      </c>
      <c r="K615" s="71">
        <v>7.413172153189139</v>
      </c>
      <c r="L615" s="71">
        <v>26.818505882303285</v>
      </c>
      <c r="M615" s="71">
        <v>188.73147446830868</v>
      </c>
      <c r="N615" s="71">
        <v>202.28706049371021</v>
      </c>
      <c r="O615" s="71">
        <v>171.23594419646631</v>
      </c>
      <c r="P615" s="71">
        <v>114.5765786486172</v>
      </c>
      <c r="Q615" s="71">
        <v>10.980638503791385</v>
      </c>
      <c r="R615" s="71">
        <v>16.358297902043407</v>
      </c>
      <c r="S615" s="71">
        <v>28.775242390879999</v>
      </c>
      <c r="T615" s="72"/>
      <c r="U615" s="71">
        <v>86315312</v>
      </c>
      <c r="V615" s="71">
        <v>3927</v>
      </c>
      <c r="W615" s="71">
        <v>644</v>
      </c>
      <c r="X615" s="71">
        <v>53971</v>
      </c>
      <c r="Y615" s="71">
        <v>80499</v>
      </c>
      <c r="Z615" s="71">
        <v>119703</v>
      </c>
      <c r="AA615" s="71">
        <v>25034</v>
      </c>
      <c r="AB615" s="71">
        <v>186524</v>
      </c>
      <c r="AC615" s="71">
        <v>2848508.7499999995</v>
      </c>
      <c r="AD615" s="71">
        <v>28.775242390879999</v>
      </c>
      <c r="AE615" s="72"/>
      <c r="AF615" s="71">
        <v>359875796.03713363</v>
      </c>
      <c r="AG615" s="71">
        <v>5996203.0091859307</v>
      </c>
      <c r="AH615" s="71">
        <v>7306586.8023676891</v>
      </c>
      <c r="AI615" s="71">
        <v>313697169.30219686</v>
      </c>
      <c r="AJ615" s="71">
        <v>333520507.46833467</v>
      </c>
      <c r="AK615" s="71">
        <v>0</v>
      </c>
      <c r="AL615" s="71">
        <v>0</v>
      </c>
      <c r="AM615" s="71">
        <v>24085339.461992823</v>
      </c>
      <c r="AN615" s="71">
        <v>0</v>
      </c>
      <c r="AO615" s="71">
        <v>0</v>
      </c>
      <c r="AP615" s="71">
        <v>1044481602.0812117</v>
      </c>
      <c r="AQ615" s="72"/>
      <c r="AR615" s="71">
        <v>7980</v>
      </c>
      <c r="AS615" s="71">
        <v>1833</v>
      </c>
      <c r="AT615" s="71">
        <v>0</v>
      </c>
      <c r="AU615" s="71">
        <v>1</v>
      </c>
      <c r="AV615" s="71">
        <v>0</v>
      </c>
      <c r="AW615" s="71">
        <v>0</v>
      </c>
      <c r="AX615" s="71"/>
      <c r="AY615" s="72"/>
      <c r="AZ615" s="71">
        <v>36606.100000000326</v>
      </c>
      <c r="BA615" s="71">
        <v>89973.499999999869</v>
      </c>
      <c r="BB615" s="71">
        <v>0</v>
      </c>
      <c r="BC615" s="71">
        <v>49.9</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2405</v>
      </c>
      <c r="B616" s="70">
        <v>51</v>
      </c>
      <c r="C616" s="70">
        <v>20</v>
      </c>
      <c r="D616" s="70">
        <v>3</v>
      </c>
      <c r="E616" s="70">
        <v>2023</v>
      </c>
      <c r="F616" s="70" t="s">
        <v>1539</v>
      </c>
      <c r="G616" s="1064" t="s">
        <v>2385</v>
      </c>
      <c r="H616" s="70" t="s">
        <v>2386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8567</v>
      </c>
      <c r="AS616" s="71">
        <v>1855</v>
      </c>
      <c r="AT616" s="71">
        <v>0</v>
      </c>
      <c r="AU616" s="71">
        <v>1</v>
      </c>
      <c r="AV616" s="71">
        <v>0</v>
      </c>
      <c r="AW616" s="71">
        <v>0</v>
      </c>
      <c r="AX616" s="71"/>
      <c r="AY616" s="72"/>
      <c r="AZ616" s="71">
        <v>39931.300000000483</v>
      </c>
      <c r="BA616" s="71">
        <v>90736.299999999872</v>
      </c>
      <c r="BB616" s="71">
        <v>0</v>
      </c>
      <c r="BC616" s="71">
        <v>49.9</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2406</v>
      </c>
      <c r="B617" s="70">
        <v>51</v>
      </c>
      <c r="C617" s="70">
        <v>21</v>
      </c>
      <c r="D617" s="70">
        <v>3</v>
      </c>
      <c r="E617" s="70">
        <v>2024</v>
      </c>
      <c r="F617" s="70" t="s">
        <v>1554</v>
      </c>
      <c r="G617" s="70" t="s">
        <v>2385</v>
      </c>
      <c r="H617" s="70" t="s">
        <v>2386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2427</v>
      </c>
      <c r="B618" s="70">
        <v>511</v>
      </c>
      <c r="C618" s="70">
        <v>1</v>
      </c>
      <c r="D618" s="70">
        <v>31</v>
      </c>
      <c r="E618" s="70">
        <v>1990</v>
      </c>
      <c r="F618" s="70" t="s">
        <v>787</v>
      </c>
      <c r="G618" s="70" t="s">
        <v>2428</v>
      </c>
      <c r="H618" s="70" t="s">
        <v>2429</v>
      </c>
      <c r="I618" s="148"/>
      <c r="J618" s="71">
        <v>4185.8606280528938</v>
      </c>
      <c r="K618" s="71">
        <v>251.2213507144653</v>
      </c>
      <c r="L618" s="71">
        <v>272.89707229476528</v>
      </c>
      <c r="M618" s="71">
        <v>1409.7375110299081</v>
      </c>
      <c r="N618" s="71">
        <v>1724.6261242656531</v>
      </c>
      <c r="O618" s="71">
        <v>1891.6432764690189</v>
      </c>
      <c r="P618" s="71">
        <v>2059.1439747085042</v>
      </c>
      <c r="Q618" s="71">
        <v>121.100724834616</v>
      </c>
      <c r="R618" s="71">
        <v>0</v>
      </c>
      <c r="S618" s="71">
        <v>128.62983</v>
      </c>
      <c r="T618" s="72"/>
      <c r="U618" s="71">
        <v>810660015</v>
      </c>
      <c r="V618" s="71">
        <v>88571</v>
      </c>
      <c r="W618" s="71">
        <v>3739</v>
      </c>
      <c r="X618" s="71">
        <v>560488</v>
      </c>
      <c r="Y618" s="71">
        <v>603198</v>
      </c>
      <c r="Z618" s="71">
        <v>778055</v>
      </c>
      <c r="AA618" s="71">
        <v>499983</v>
      </c>
      <c r="AB618" s="71">
        <v>1966265</v>
      </c>
      <c r="AC618" s="71">
        <v>0</v>
      </c>
      <c r="AD618" s="71">
        <v>128.62983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2430</v>
      </c>
      <c r="B619" s="70">
        <v>512</v>
      </c>
      <c r="C619" s="70">
        <v>2</v>
      </c>
      <c r="D619" s="70">
        <v>31</v>
      </c>
      <c r="E619" s="70">
        <v>2005</v>
      </c>
      <c r="F619" s="70" t="s">
        <v>789</v>
      </c>
      <c r="G619" s="70" t="s">
        <v>2428</v>
      </c>
      <c r="H619" s="70" t="s">
        <v>2429</v>
      </c>
      <c r="I619" s="148"/>
      <c r="J619" s="71">
        <v>4357.5224348490519</v>
      </c>
      <c r="K619" s="71">
        <v>163.9246970374854</v>
      </c>
      <c r="L619" s="71">
        <v>295.10072770953582</v>
      </c>
      <c r="M619" s="71">
        <v>2451.5451291671839</v>
      </c>
      <c r="N619" s="71">
        <v>2521.1862277642122</v>
      </c>
      <c r="O619" s="71">
        <v>2716.8891303410519</v>
      </c>
      <c r="P619" s="71">
        <v>2026.621795026904</v>
      </c>
      <c r="Q619" s="71">
        <v>119.00910004949</v>
      </c>
      <c r="R619" s="71">
        <v>0</v>
      </c>
      <c r="S619" s="71">
        <v>284.12722212011488</v>
      </c>
      <c r="T619" s="72"/>
      <c r="U619" s="71">
        <v>773867743</v>
      </c>
      <c r="V619" s="71">
        <v>72779</v>
      </c>
      <c r="W619" s="71">
        <v>3773</v>
      </c>
      <c r="X619" s="71">
        <v>533475</v>
      </c>
      <c r="Y619" s="71">
        <v>737189</v>
      </c>
      <c r="Z619" s="71">
        <v>1293147</v>
      </c>
      <c r="AA619" s="71">
        <v>403014</v>
      </c>
      <c r="AB619" s="71">
        <v>2020037</v>
      </c>
      <c r="AC619" s="71">
        <v>0</v>
      </c>
      <c r="AD619" s="71">
        <v>284.12722212011488</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2431</v>
      </c>
      <c r="B620" s="70">
        <v>513</v>
      </c>
      <c r="C620" s="70">
        <v>3</v>
      </c>
      <c r="D620" s="70">
        <v>31</v>
      </c>
      <c r="E620" s="70">
        <v>2006</v>
      </c>
      <c r="F620" s="70" t="s">
        <v>790</v>
      </c>
      <c r="G620" s="70" t="s">
        <v>2428</v>
      </c>
      <c r="H620" s="70" t="s">
        <v>2429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2432</v>
      </c>
      <c r="B621" s="70">
        <v>514</v>
      </c>
      <c r="C621" s="70">
        <v>4</v>
      </c>
      <c r="D621" s="70">
        <v>31</v>
      </c>
      <c r="E621" s="70">
        <v>2007</v>
      </c>
      <c r="F621" s="70" t="s">
        <v>791</v>
      </c>
      <c r="G621" s="70" t="s">
        <v>2428</v>
      </c>
      <c r="H621" s="70" t="s">
        <v>2429</v>
      </c>
      <c r="I621" s="148"/>
      <c r="J621" s="71">
        <v>4546.6657976087017</v>
      </c>
      <c r="K621" s="71">
        <v>160.4595621161659</v>
      </c>
      <c r="L621" s="71">
        <v>186.58132003652921</v>
      </c>
      <c r="M621" s="71">
        <v>2746.6754060936642</v>
      </c>
      <c r="N621" s="71">
        <v>2531.444929979918</v>
      </c>
      <c r="O621" s="71">
        <v>2639.234062896217</v>
      </c>
      <c r="P621" s="71">
        <v>2003.0609237344811</v>
      </c>
      <c r="Q621" s="71">
        <v>125.163087528245</v>
      </c>
      <c r="R621" s="71">
        <v>0</v>
      </c>
      <c r="S621" s="71">
        <v>277.18383442074759</v>
      </c>
      <c r="T621" s="72"/>
      <c r="U621" s="71">
        <v>814419691</v>
      </c>
      <c r="V621" s="71">
        <v>68524</v>
      </c>
      <c r="W621" s="71">
        <v>4431</v>
      </c>
      <c r="X621" s="71">
        <v>640521</v>
      </c>
      <c r="Y621" s="71">
        <v>752614</v>
      </c>
      <c r="Z621" s="71">
        <v>1305870</v>
      </c>
      <c r="AA621" s="71">
        <v>392257</v>
      </c>
      <c r="AB621" s="71">
        <v>2012151</v>
      </c>
      <c r="AC621" s="71">
        <v>0</v>
      </c>
      <c r="AD621" s="71">
        <v>277.18383442074759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2433</v>
      </c>
      <c r="B622" s="70">
        <v>515</v>
      </c>
      <c r="C622" s="70">
        <v>5</v>
      </c>
      <c r="D622" s="70">
        <v>31</v>
      </c>
      <c r="E622" s="70">
        <v>2008</v>
      </c>
      <c r="F622" s="70" t="s">
        <v>792</v>
      </c>
      <c r="G622" s="70" t="s">
        <v>2428</v>
      </c>
      <c r="H622" s="70" t="s">
        <v>2429</v>
      </c>
      <c r="I622" s="148"/>
      <c r="J622" s="71">
        <v>4428.2182779684817</v>
      </c>
      <c r="K622" s="71">
        <v>119.87498946262809</v>
      </c>
      <c r="L622" s="71">
        <v>164.4375535303223</v>
      </c>
      <c r="M622" s="71">
        <v>2911.9077525135658</v>
      </c>
      <c r="N622" s="71">
        <v>2641.4764953480681</v>
      </c>
      <c r="O622" s="71">
        <v>2561.1374974610758</v>
      </c>
      <c r="P622" s="71">
        <v>1946.6803081868691</v>
      </c>
      <c r="Q622" s="71">
        <v>122.935233308466</v>
      </c>
      <c r="R622" s="71">
        <v>0</v>
      </c>
      <c r="S622" s="71">
        <v>296.70405199114998</v>
      </c>
      <c r="T622" s="72"/>
      <c r="U622" s="71">
        <v>831800565</v>
      </c>
      <c r="V622" s="71">
        <v>68524</v>
      </c>
      <c r="W622" s="71">
        <v>4431</v>
      </c>
      <c r="X622" s="71">
        <v>640521</v>
      </c>
      <c r="Y622" s="71">
        <v>759967</v>
      </c>
      <c r="Z622" s="71">
        <v>1311706</v>
      </c>
      <c r="AA622" s="71">
        <v>381651</v>
      </c>
      <c r="AB622" s="71">
        <v>2008842</v>
      </c>
      <c r="AC622" s="71">
        <v>0</v>
      </c>
      <c r="AD622" s="71">
        <v>296.70405199115021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2434</v>
      </c>
      <c r="B623" s="70">
        <v>516</v>
      </c>
      <c r="C623" s="70">
        <v>6</v>
      </c>
      <c r="D623" s="70">
        <v>31</v>
      </c>
      <c r="E623" s="70">
        <v>2009</v>
      </c>
      <c r="F623" s="70" t="s">
        <v>176</v>
      </c>
      <c r="G623" s="70" t="s">
        <v>2428</v>
      </c>
      <c r="H623" s="70" t="s">
        <v>2429</v>
      </c>
      <c r="I623" s="148"/>
      <c r="J623" s="71">
        <v>3964.1286771783921</v>
      </c>
      <c r="K623" s="71">
        <v>115.9593820570331</v>
      </c>
      <c r="L623" s="71">
        <v>190.37711554391799</v>
      </c>
      <c r="M623" s="71">
        <v>2903.3130024550169</v>
      </c>
      <c r="N623" s="71">
        <v>2363.4147001545548</v>
      </c>
      <c r="O623" s="71">
        <v>2607.8700398671949</v>
      </c>
      <c r="P623" s="71">
        <v>1856.429133408154</v>
      </c>
      <c r="Q623" s="71">
        <v>116.87372787028301</v>
      </c>
      <c r="R623" s="71">
        <v>0</v>
      </c>
      <c r="S623" s="71">
        <v>270.02838492813999</v>
      </c>
      <c r="T623" s="72"/>
      <c r="U623" s="71">
        <v>670630211</v>
      </c>
      <c r="V623" s="71">
        <v>70069</v>
      </c>
      <c r="W623" s="71">
        <v>7427</v>
      </c>
      <c r="X623" s="71">
        <v>683306</v>
      </c>
      <c r="Y623" s="71">
        <v>766784</v>
      </c>
      <c r="Z623" s="71">
        <v>1318342</v>
      </c>
      <c r="AA623" s="71">
        <v>373643</v>
      </c>
      <c r="AB623" s="71">
        <v>2004786</v>
      </c>
      <c r="AC623" s="71">
        <v>0</v>
      </c>
      <c r="AD623" s="71">
        <v>270.02838492813999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3679.6135399999998</v>
      </c>
      <c r="BK623" s="71">
        <v>8.5050000000000008</v>
      </c>
      <c r="BL623" s="71">
        <v>510.33799999999997</v>
      </c>
      <c r="BM623" s="71">
        <v>5.25</v>
      </c>
      <c r="BN623" s="72"/>
      <c r="BO623" s="71">
        <v>0</v>
      </c>
      <c r="BP623" s="71">
        <v>0</v>
      </c>
      <c r="BQ623" s="71">
        <v>244</v>
      </c>
      <c r="BR623" s="71">
        <v>3</v>
      </c>
      <c r="BS623" s="71">
        <v>59</v>
      </c>
      <c r="BT623" s="71">
        <v>1</v>
      </c>
      <c r="BU623"/>
      <c r="BV623" s="70">
        <v>3582.2275399999999</v>
      </c>
      <c r="BW623" s="70">
        <v>21.594999999999999</v>
      </c>
      <c r="BX623" s="70">
        <v>231.79300000000001</v>
      </c>
      <c r="BY623" s="70">
        <v>0</v>
      </c>
      <c r="BZ623" s="70">
        <v>6.0510000000000002</v>
      </c>
      <c r="CA623" s="70">
        <v>26.036000000000001</v>
      </c>
      <c r="CB623" s="70">
        <v>150.24299999999999</v>
      </c>
      <c r="CC623" s="70">
        <v>185.761</v>
      </c>
      <c r="CD623" s="70">
        <v>0</v>
      </c>
    </row>
    <row r="624" spans="1:82">
      <c r="A624" s="70" t="s">
        <v>2435</v>
      </c>
      <c r="B624" s="70">
        <v>517</v>
      </c>
      <c r="C624" s="70">
        <v>7</v>
      </c>
      <c r="D624" s="70">
        <v>31</v>
      </c>
      <c r="E624" s="70">
        <v>2010</v>
      </c>
      <c r="F624" s="70" t="s">
        <v>177</v>
      </c>
      <c r="G624" s="70" t="s">
        <v>2428</v>
      </c>
      <c r="H624" s="70" t="s">
        <v>2429</v>
      </c>
      <c r="I624" s="148"/>
      <c r="J624" s="71">
        <v>4137.2289772806234</v>
      </c>
      <c r="K624" s="71">
        <v>123.6536469788695</v>
      </c>
      <c r="L624" s="71">
        <v>182.96108902382679</v>
      </c>
      <c r="M624" s="71">
        <v>3005.5766840159108</v>
      </c>
      <c r="N624" s="71">
        <v>2535.2027197738448</v>
      </c>
      <c r="O624" s="71">
        <v>2611.8630204639521</v>
      </c>
      <c r="P624" s="71">
        <v>1873.027124163684</v>
      </c>
      <c r="Q624" s="71">
        <v>121.59020261281501</v>
      </c>
      <c r="R624" s="71">
        <v>0</v>
      </c>
      <c r="S624" s="71">
        <v>282.19450935464391</v>
      </c>
      <c r="T624" s="72"/>
      <c r="U624" s="71">
        <v>752664289</v>
      </c>
      <c r="V624" s="71">
        <v>70069</v>
      </c>
      <c r="W624" s="71">
        <v>7427</v>
      </c>
      <c r="X624" s="71">
        <v>683306</v>
      </c>
      <c r="Y624" s="71">
        <v>772913</v>
      </c>
      <c r="Z624" s="71">
        <v>1326496</v>
      </c>
      <c r="AA624" s="71">
        <v>367569</v>
      </c>
      <c r="AB624" s="71">
        <v>1998558</v>
      </c>
      <c r="AC624" s="71">
        <v>0</v>
      </c>
      <c r="AD624" s="71">
        <v>282.19450935464403</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3681.5880000000002</v>
      </c>
      <c r="BK624" s="71">
        <v>8.0069999999999997</v>
      </c>
      <c r="BL624" s="71">
        <v>570.40599999999995</v>
      </c>
      <c r="BM624" s="71">
        <v>5.47</v>
      </c>
      <c r="BN624" s="72"/>
      <c r="BO624" s="71">
        <v>0</v>
      </c>
      <c r="BP624" s="71">
        <v>0</v>
      </c>
      <c r="BQ624" s="71">
        <v>252</v>
      </c>
      <c r="BR624" s="71">
        <v>3</v>
      </c>
      <c r="BS624" s="71">
        <v>66</v>
      </c>
      <c r="BT624" s="71">
        <v>1</v>
      </c>
      <c r="BU624"/>
      <c r="BV624" s="70">
        <v>3764.75</v>
      </c>
      <c r="BW624" s="70">
        <v>19.960999999999999</v>
      </c>
      <c r="BX624" s="70">
        <v>253.13300000000001</v>
      </c>
      <c r="BY624" s="70">
        <v>0</v>
      </c>
      <c r="BZ624" s="70">
        <v>0</v>
      </c>
      <c r="CA624" s="70">
        <v>20.91</v>
      </c>
      <c r="CB624" s="70">
        <v>87.081999999999994</v>
      </c>
      <c r="CC624" s="70">
        <v>119.63500000000001</v>
      </c>
      <c r="CD624" s="70">
        <v>0</v>
      </c>
    </row>
    <row r="625" spans="1:82">
      <c r="A625" s="70" t="s">
        <v>2436</v>
      </c>
      <c r="B625" s="70">
        <v>518</v>
      </c>
      <c r="C625" s="70">
        <v>8</v>
      </c>
      <c r="D625" s="70">
        <v>31</v>
      </c>
      <c r="E625" s="70">
        <v>2011</v>
      </c>
      <c r="F625" s="70" t="s">
        <v>178</v>
      </c>
      <c r="G625" s="70" t="s">
        <v>2428</v>
      </c>
      <c r="H625" s="70" t="s">
        <v>2429</v>
      </c>
      <c r="I625" s="148"/>
      <c r="J625" s="71">
        <v>4571.2097707483208</v>
      </c>
      <c r="K625" s="71">
        <v>161.61664180421241</v>
      </c>
      <c r="L625" s="71">
        <v>288.09915023531101</v>
      </c>
      <c r="M625" s="71">
        <v>3547.3791608017141</v>
      </c>
      <c r="N625" s="71">
        <v>2709.8236701568121</v>
      </c>
      <c r="O625" s="71">
        <v>2584.0408436751195</v>
      </c>
      <c r="P625" s="71">
        <v>1805.3062489631159</v>
      </c>
      <c r="Q625" s="71">
        <v>139.71856031671601</v>
      </c>
      <c r="R625" s="71">
        <v>0</v>
      </c>
      <c r="S625" s="71">
        <v>293.75045698861612</v>
      </c>
      <c r="T625" s="72"/>
      <c r="U625" s="71">
        <v>738325597</v>
      </c>
      <c r="V625" s="71">
        <v>70069</v>
      </c>
      <c r="W625" s="71">
        <v>7427</v>
      </c>
      <c r="X625" s="71">
        <v>683306</v>
      </c>
      <c r="Y625" s="71">
        <v>778481</v>
      </c>
      <c r="Z625" s="71">
        <v>1340877</v>
      </c>
      <c r="AA625" s="71">
        <v>364822</v>
      </c>
      <c r="AB625" s="71">
        <v>1990944</v>
      </c>
      <c r="AC625" s="71">
        <v>0</v>
      </c>
      <c r="AD625" s="71">
        <v>293.75045698861601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3482.8879999999999</v>
      </c>
      <c r="BK625" s="71">
        <v>7.3940000000000001</v>
      </c>
      <c r="BL625" s="71">
        <v>493.84</v>
      </c>
      <c r="BM625" s="71">
        <v>5.6059999999999999</v>
      </c>
      <c r="BN625" s="72"/>
      <c r="BO625" s="71">
        <v>0</v>
      </c>
      <c r="BP625" s="71">
        <v>0</v>
      </c>
      <c r="BQ625" s="71">
        <v>254</v>
      </c>
      <c r="BR625" s="71">
        <v>3</v>
      </c>
      <c r="BS625" s="71">
        <v>63</v>
      </c>
      <c r="BT625" s="71">
        <v>1</v>
      </c>
      <c r="BU625"/>
      <c r="BV625" s="70">
        <v>3569.7669999999998</v>
      </c>
      <c r="BW625" s="70">
        <v>15.255000000000001</v>
      </c>
      <c r="BX625" s="70">
        <v>196.82499999999999</v>
      </c>
      <c r="BY625" s="70">
        <v>0</v>
      </c>
      <c r="BZ625" s="70">
        <v>15.731999999999999</v>
      </c>
      <c r="CA625" s="70">
        <v>14.705</v>
      </c>
      <c r="CB625" s="70">
        <v>71.376999999999995</v>
      </c>
      <c r="CC625" s="70">
        <v>106.06699999999999</v>
      </c>
      <c r="CD625" s="70">
        <v>0</v>
      </c>
    </row>
    <row r="626" spans="1:82">
      <c r="A626" s="70" t="s">
        <v>2437</v>
      </c>
      <c r="B626" s="70">
        <v>519</v>
      </c>
      <c r="C626" s="70">
        <v>9</v>
      </c>
      <c r="D626" s="70">
        <v>31</v>
      </c>
      <c r="E626" s="70">
        <v>2012</v>
      </c>
      <c r="F626" s="70" t="s">
        <v>179</v>
      </c>
      <c r="G626" s="70" t="s">
        <v>2428</v>
      </c>
      <c r="H626" s="70" t="s">
        <v>2429</v>
      </c>
      <c r="I626" s="148"/>
      <c r="J626" s="71">
        <v>4877.8693042162513</v>
      </c>
      <c r="K626" s="71">
        <v>153.7732790350575</v>
      </c>
      <c r="L626" s="71">
        <v>285.22342451678469</v>
      </c>
      <c r="M626" s="71">
        <v>3616.0221969368731</v>
      </c>
      <c r="N626" s="71">
        <v>3282.1581327627759</v>
      </c>
      <c r="O626" s="71">
        <v>2596.5942985255278</v>
      </c>
      <c r="P626" s="71">
        <v>1788.7834675584629</v>
      </c>
      <c r="Q626" s="71">
        <v>154.274666318426</v>
      </c>
      <c r="R626" s="71">
        <v>0</v>
      </c>
      <c r="S626" s="71">
        <v>306.08353368849998</v>
      </c>
      <c r="T626" s="72"/>
      <c r="U626" s="71">
        <v>745241664</v>
      </c>
      <c r="V626" s="71">
        <v>70069</v>
      </c>
      <c r="W626" s="71">
        <v>7427</v>
      </c>
      <c r="X626" s="71">
        <v>683306</v>
      </c>
      <c r="Y626" s="71">
        <v>803368</v>
      </c>
      <c r="Z626" s="71">
        <v>1358078</v>
      </c>
      <c r="AA626" s="71">
        <v>359438</v>
      </c>
      <c r="AB626" s="71">
        <v>2023382</v>
      </c>
      <c r="AC626" s="71">
        <v>0</v>
      </c>
      <c r="AD626" s="71">
        <v>306.08353368849993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3908.6529999999998</v>
      </c>
      <c r="BK626" s="71">
        <v>44.161000000000001</v>
      </c>
      <c r="BL626" s="71">
        <v>522.53199999999993</v>
      </c>
      <c r="BM626" s="71">
        <v>0</v>
      </c>
      <c r="BN626" s="72"/>
      <c r="BO626" s="71">
        <v>0</v>
      </c>
      <c r="BP626" s="71">
        <v>0</v>
      </c>
      <c r="BQ626" s="71">
        <v>271</v>
      </c>
      <c r="BR626" s="71">
        <v>4</v>
      </c>
      <c r="BS626" s="71">
        <v>63</v>
      </c>
      <c r="BT626" s="71">
        <v>0</v>
      </c>
      <c r="BU626"/>
      <c r="BV626" s="70">
        <v>4033.3530000000001</v>
      </c>
      <c r="BW626" s="70">
        <v>29.876000000000001</v>
      </c>
      <c r="BX626" s="70">
        <v>189.40199999999999</v>
      </c>
      <c r="BY626" s="70">
        <v>3.0859999999999999</v>
      </c>
      <c r="BZ626" s="70">
        <v>33.243000000000002</v>
      </c>
      <c r="CA626" s="70">
        <v>15.016999999999999</v>
      </c>
      <c r="CB626" s="70">
        <v>53.311999999999998</v>
      </c>
      <c r="CC626" s="70">
        <v>118.057</v>
      </c>
      <c r="CD626" s="70">
        <v>0</v>
      </c>
    </row>
    <row r="627" spans="1:82">
      <c r="A627" s="70" t="s">
        <v>2438</v>
      </c>
      <c r="B627" s="70">
        <v>520</v>
      </c>
      <c r="C627" s="70">
        <v>10</v>
      </c>
      <c r="D627" s="70">
        <v>31</v>
      </c>
      <c r="E627" s="70">
        <v>2013</v>
      </c>
      <c r="F627" s="70" t="s">
        <v>180</v>
      </c>
      <c r="G627" s="70" t="s">
        <v>2428</v>
      </c>
      <c r="H627" s="70" t="s">
        <v>2429</v>
      </c>
      <c r="I627" s="148"/>
      <c r="J627" s="71">
        <v>5250.0359308047045</v>
      </c>
      <c r="K627" s="71">
        <v>132.4317106798016</v>
      </c>
      <c r="L627" s="71">
        <v>275.67296173034367</v>
      </c>
      <c r="M627" s="71">
        <v>3437.3577293784779</v>
      </c>
      <c r="N627" s="71">
        <v>2726.889462515277</v>
      </c>
      <c r="O627" s="71">
        <v>2519.1992941297035</v>
      </c>
      <c r="P627" s="71">
        <v>1782.5456611725947</v>
      </c>
      <c r="Q627" s="71">
        <v>156.23267339020401</v>
      </c>
      <c r="R627" s="71">
        <v>0</v>
      </c>
      <c r="S627" s="71">
        <v>275.09969782346678</v>
      </c>
      <c r="T627" s="72"/>
      <c r="U627" s="71">
        <v>772245410</v>
      </c>
      <c r="V627" s="71">
        <v>70069</v>
      </c>
      <c r="W627" s="71">
        <v>7427</v>
      </c>
      <c r="X627" s="71">
        <v>683306</v>
      </c>
      <c r="Y627" s="71">
        <v>808409</v>
      </c>
      <c r="Z627" s="71">
        <v>1376427</v>
      </c>
      <c r="AA627" s="71">
        <v>356840</v>
      </c>
      <c r="AB627" s="71">
        <v>2019687</v>
      </c>
      <c r="AC627" s="71">
        <v>0</v>
      </c>
      <c r="AD627" s="71">
        <v>275.0996978234669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4236.1530000000002</v>
      </c>
      <c r="BK627" s="71">
        <v>32.090000000000003</v>
      </c>
      <c r="BL627" s="71">
        <v>518.38100000000009</v>
      </c>
      <c r="BM627" s="71">
        <v>0</v>
      </c>
      <c r="BN627" s="72"/>
      <c r="BO627" s="71">
        <v>0</v>
      </c>
      <c r="BP627" s="71">
        <v>0</v>
      </c>
      <c r="BQ627" s="71">
        <v>269</v>
      </c>
      <c r="BR627" s="71">
        <v>3</v>
      </c>
      <c r="BS627" s="71">
        <v>60</v>
      </c>
      <c r="BT627" s="71">
        <v>0</v>
      </c>
      <c r="BU627"/>
      <c r="BV627" s="70">
        <v>4398.8220000000001</v>
      </c>
      <c r="BW627" s="70">
        <v>27.654</v>
      </c>
      <c r="BX627" s="70">
        <v>188.083</v>
      </c>
      <c r="BY627" s="70">
        <v>0</v>
      </c>
      <c r="BZ627" s="70">
        <v>31.670999999999999</v>
      </c>
      <c r="CA627" s="70">
        <v>14.865</v>
      </c>
      <c r="CB627" s="70">
        <v>47.536999999999999</v>
      </c>
      <c r="CC627" s="70">
        <v>77.992000000000004</v>
      </c>
      <c r="CD627" s="70">
        <v>0</v>
      </c>
    </row>
    <row r="628" spans="1:82">
      <c r="A628" s="70" t="s">
        <v>2439</v>
      </c>
      <c r="B628" s="70">
        <v>521</v>
      </c>
      <c r="C628" s="70">
        <v>11</v>
      </c>
      <c r="D628" s="70">
        <v>31</v>
      </c>
      <c r="E628" s="70">
        <v>2014</v>
      </c>
      <c r="F628" s="70" t="s">
        <v>181</v>
      </c>
      <c r="G628" s="70" t="s">
        <v>2428</v>
      </c>
      <c r="H628" s="70" t="s">
        <v>2429</v>
      </c>
      <c r="I628" s="148"/>
      <c r="J628" s="71">
        <v>4749.2075946437071</v>
      </c>
      <c r="K628" s="71">
        <v>128.29560420673101</v>
      </c>
      <c r="L628" s="71">
        <v>171.9558216203045</v>
      </c>
      <c r="M628" s="71">
        <v>3293.2684966296861</v>
      </c>
      <c r="N628" s="71">
        <v>2844.075363508488</v>
      </c>
      <c r="O628" s="71">
        <v>2415.0312372364692</v>
      </c>
      <c r="P628" s="71">
        <v>1779.0468428058866</v>
      </c>
      <c r="Q628" s="71">
        <v>149.34050126406601</v>
      </c>
      <c r="R628" s="71">
        <v>0</v>
      </c>
      <c r="S628" s="71">
        <v>261.05381562075928</v>
      </c>
      <c r="T628" s="72"/>
      <c r="U628" s="71">
        <v>836325825</v>
      </c>
      <c r="V628" s="71">
        <v>60387</v>
      </c>
      <c r="W628" s="71">
        <v>7303</v>
      </c>
      <c r="X628" s="71">
        <v>675161</v>
      </c>
      <c r="Y628" s="71">
        <v>815489</v>
      </c>
      <c r="Z628" s="71">
        <v>1389740</v>
      </c>
      <c r="AA628" s="71">
        <v>354298</v>
      </c>
      <c r="AB628" s="71">
        <v>2012203</v>
      </c>
      <c r="AC628" s="71">
        <v>0</v>
      </c>
      <c r="AD628" s="71">
        <v>261.05381562075928</v>
      </c>
      <c r="AE628" s="72"/>
      <c r="AF628" s="71"/>
      <c r="AG628" s="71"/>
      <c r="AH628" s="71"/>
      <c r="AI628" s="71"/>
      <c r="AJ628" s="71"/>
      <c r="AK628" s="71"/>
      <c r="AL628" s="71"/>
      <c r="AM628" s="71"/>
      <c r="AN628" s="71"/>
      <c r="AO628" s="71"/>
      <c r="AP628" s="71"/>
      <c r="AQ628" s="72"/>
      <c r="AR628" s="71">
        <v>43648</v>
      </c>
      <c r="AS628" s="71">
        <v>9860</v>
      </c>
      <c r="AT628" s="71">
        <v>2</v>
      </c>
      <c r="AU628" s="71">
        <v>17</v>
      </c>
      <c r="AV628" s="71">
        <v>0</v>
      </c>
      <c r="AW628" s="71">
        <v>4</v>
      </c>
      <c r="AX628" s="71"/>
      <c r="AY628" s="72"/>
      <c r="AZ628" s="71">
        <v>181374.7</v>
      </c>
      <c r="BA628" s="71">
        <v>517427.7</v>
      </c>
      <c r="BB628" s="71">
        <v>340</v>
      </c>
      <c r="BC628" s="71">
        <v>7761</v>
      </c>
      <c r="BD628" s="71">
        <v>0</v>
      </c>
      <c r="BE628" s="71">
        <v>20081.599999999999</v>
      </c>
      <c r="BF628" s="71"/>
      <c r="BG628" s="72"/>
      <c r="BH628" s="71">
        <v>0</v>
      </c>
      <c r="BI628" s="71">
        <v>0</v>
      </c>
      <c r="BJ628" s="71">
        <v>4081.2190000000001</v>
      </c>
      <c r="BK628" s="71">
        <v>36.719000000000001</v>
      </c>
      <c r="BL628" s="71">
        <v>561.62900000000002</v>
      </c>
      <c r="BM628" s="71">
        <v>0</v>
      </c>
      <c r="BN628" s="72"/>
      <c r="BO628" s="71">
        <v>0</v>
      </c>
      <c r="BP628" s="71">
        <v>0</v>
      </c>
      <c r="BQ628" s="71">
        <v>274</v>
      </c>
      <c r="BR628" s="71">
        <v>2</v>
      </c>
      <c r="BS628" s="71">
        <v>62</v>
      </c>
      <c r="BT628" s="71">
        <v>0</v>
      </c>
      <c r="BU628"/>
      <c r="BV628" s="70">
        <v>4318.6970000000001</v>
      </c>
      <c r="BW628" s="70">
        <v>20.683</v>
      </c>
      <c r="BX628" s="70">
        <v>206.23699999999999</v>
      </c>
      <c r="BY628" s="70">
        <v>3.11</v>
      </c>
      <c r="BZ628" s="70">
        <v>34.813000000000002</v>
      </c>
      <c r="CA628" s="70">
        <v>8.1999999999999993</v>
      </c>
      <c r="CB628" s="70">
        <v>44.055</v>
      </c>
      <c r="CC628" s="70">
        <v>43.771999999999998</v>
      </c>
      <c r="CD628" s="70">
        <v>0</v>
      </c>
    </row>
    <row r="629" spans="1:82">
      <c r="A629" s="70" t="s">
        <v>2440</v>
      </c>
      <c r="B629" s="70">
        <v>522</v>
      </c>
      <c r="C629" s="70">
        <v>12</v>
      </c>
      <c r="D629" s="70">
        <v>31</v>
      </c>
      <c r="E629" s="70">
        <v>2015</v>
      </c>
      <c r="F629" s="70" t="s">
        <v>182</v>
      </c>
      <c r="G629" s="70" t="s">
        <v>2428</v>
      </c>
      <c r="H629" s="70" t="s">
        <v>2429</v>
      </c>
      <c r="I629" s="148"/>
      <c r="J629" s="71">
        <v>4472.4534883965998</v>
      </c>
      <c r="K629" s="71">
        <v>128.8110406064101</v>
      </c>
      <c r="L629" s="71">
        <v>184.8936046011369</v>
      </c>
      <c r="M629" s="71">
        <v>3274.078274801348</v>
      </c>
      <c r="N629" s="71">
        <v>2646.4637509980012</v>
      </c>
      <c r="O629" s="71">
        <v>2406.0367274188552</v>
      </c>
      <c r="P629" s="71">
        <v>1768.5173152926777</v>
      </c>
      <c r="Q629" s="71">
        <v>145.69464799384201</v>
      </c>
      <c r="R629" s="71">
        <v>0</v>
      </c>
      <c r="S629" s="71">
        <v>276.7510905669543</v>
      </c>
      <c r="T629" s="72"/>
      <c r="U629" s="71">
        <v>905010945</v>
      </c>
      <c r="V629" s="71">
        <v>60387</v>
      </c>
      <c r="W629" s="71">
        <v>7303</v>
      </c>
      <c r="X629" s="71">
        <v>675161</v>
      </c>
      <c r="Y629" s="71">
        <v>823565</v>
      </c>
      <c r="Z629" s="71">
        <v>1397889</v>
      </c>
      <c r="AA629" s="71">
        <v>351923</v>
      </c>
      <c r="AB629" s="71">
        <v>2005320</v>
      </c>
      <c r="AC629" s="71">
        <v>0</v>
      </c>
      <c r="AD629" s="71">
        <v>276.7510905669543</v>
      </c>
      <c r="AE629" s="72"/>
      <c r="AF629" s="71">
        <v>6173345738.9321384</v>
      </c>
      <c r="AG629" s="71">
        <v>100525769.2560885</v>
      </c>
      <c r="AH629" s="71">
        <v>39040240.721023597</v>
      </c>
      <c r="AI629" s="71">
        <v>4302784650.769146</v>
      </c>
      <c r="AJ629" s="71">
        <v>3700819480.2842531</v>
      </c>
      <c r="AK629" s="71"/>
      <c r="AL629" s="71"/>
      <c r="AM629" s="71">
        <v>274820693.99898142</v>
      </c>
      <c r="AN629" s="71"/>
      <c r="AO629" s="71"/>
      <c r="AP629" s="71">
        <v>14591336573.961632</v>
      </c>
      <c r="AQ629" s="72"/>
      <c r="AR629" s="71">
        <v>48287</v>
      </c>
      <c r="AS629" s="71">
        <v>15452</v>
      </c>
      <c r="AT629" s="71">
        <v>2</v>
      </c>
      <c r="AU629" s="71">
        <v>17</v>
      </c>
      <c r="AV629" s="71">
        <v>0</v>
      </c>
      <c r="AW629" s="71">
        <v>6</v>
      </c>
      <c r="AX629" s="71"/>
      <c r="AY629" s="72"/>
      <c r="AZ629" s="71">
        <v>203324.1</v>
      </c>
      <c r="BA629" s="71">
        <v>824179.20000000019</v>
      </c>
      <c r="BB629" s="71">
        <v>340</v>
      </c>
      <c r="BC629" s="71">
        <v>7761</v>
      </c>
      <c r="BD629" s="71">
        <v>0</v>
      </c>
      <c r="BE629" s="71">
        <v>20426.599999999999</v>
      </c>
      <c r="BF629" s="71"/>
      <c r="BG629" s="72"/>
      <c r="BH629" s="71">
        <v>0</v>
      </c>
      <c r="BI629" s="71">
        <v>0</v>
      </c>
      <c r="BJ629" s="71">
        <v>4024.8820000000001</v>
      </c>
      <c r="BK629" s="71">
        <v>34.119999999999997</v>
      </c>
      <c r="BL629" s="71">
        <v>526.63200000000006</v>
      </c>
      <c r="BM629" s="71">
        <v>0</v>
      </c>
      <c r="BN629" s="72"/>
      <c r="BO629" s="71">
        <v>0</v>
      </c>
      <c r="BP629" s="71">
        <v>0</v>
      </c>
      <c r="BQ629" s="71">
        <v>274</v>
      </c>
      <c r="BR629" s="71">
        <v>2</v>
      </c>
      <c r="BS629" s="71">
        <v>60</v>
      </c>
      <c r="BT629" s="71">
        <v>0</v>
      </c>
      <c r="BU629"/>
      <c r="BV629" s="70">
        <v>4181.6419999999998</v>
      </c>
      <c r="BW629" s="70">
        <v>21.876999999999999</v>
      </c>
      <c r="BX629" s="70">
        <v>203.58500000000001</v>
      </c>
      <c r="BY629" s="70">
        <v>3.5110000000000001</v>
      </c>
      <c r="BZ629" s="70">
        <v>31.646999999999998</v>
      </c>
      <c r="CA629" s="70">
        <v>7.3</v>
      </c>
      <c r="CB629" s="70">
        <v>44.771999999999998</v>
      </c>
      <c r="CC629" s="70">
        <v>15.9</v>
      </c>
      <c r="CD629" s="70">
        <v>75.400000000000006</v>
      </c>
    </row>
    <row r="630" spans="1:82">
      <c r="A630" s="70" t="s">
        <v>2441</v>
      </c>
      <c r="B630" s="70">
        <v>523</v>
      </c>
      <c r="C630" s="70">
        <v>13</v>
      </c>
      <c r="D630" s="70">
        <v>31</v>
      </c>
      <c r="E630" s="70">
        <v>2016</v>
      </c>
      <c r="F630" s="70" t="s">
        <v>155</v>
      </c>
      <c r="G630" s="70" t="s">
        <v>2428</v>
      </c>
      <c r="H630" s="70" t="s">
        <v>2429</v>
      </c>
      <c r="I630" s="148"/>
      <c r="J630" s="71">
        <v>4415.918309611282</v>
      </c>
      <c r="K630" s="71">
        <v>128.63263439377999</v>
      </c>
      <c r="L630" s="71">
        <v>199.72452646133124</v>
      </c>
      <c r="M630" s="71">
        <v>2741.9838400089284</v>
      </c>
      <c r="N630" s="71">
        <v>2639.1094499964147</v>
      </c>
      <c r="O630" s="71">
        <v>2393.4275151207821</v>
      </c>
      <c r="P630" s="71">
        <v>1719.385083137671</v>
      </c>
      <c r="Q630" s="71">
        <v>141.14221545456869</v>
      </c>
      <c r="R630" s="71">
        <v>0</v>
      </c>
      <c r="S630" s="71">
        <v>256.23970667834345</v>
      </c>
      <c r="T630" s="72"/>
      <c r="U630" s="71">
        <v>869911447</v>
      </c>
      <c r="V630" s="71">
        <v>60387</v>
      </c>
      <c r="W630" s="71">
        <v>7303</v>
      </c>
      <c r="X630" s="71">
        <v>675161</v>
      </c>
      <c r="Y630" s="71">
        <v>831970</v>
      </c>
      <c r="Z630" s="71">
        <v>1407657</v>
      </c>
      <c r="AA630" s="71">
        <v>353876</v>
      </c>
      <c r="AB630" s="71">
        <v>1998275</v>
      </c>
      <c r="AC630" s="71">
        <v>0</v>
      </c>
      <c r="AD630" s="71">
        <v>256.23970667834351</v>
      </c>
      <c r="AE630" s="72"/>
      <c r="AF630" s="71">
        <v>6059287747.0470543</v>
      </c>
      <c r="AG630" s="71">
        <v>96663466.793792203</v>
      </c>
      <c r="AH630" s="71">
        <v>32419747.232349999</v>
      </c>
      <c r="AI630" s="71">
        <v>4248472572.507</v>
      </c>
      <c r="AJ630" s="71">
        <v>3609029389.6395249</v>
      </c>
      <c r="AK630" s="71"/>
      <c r="AL630" s="71"/>
      <c r="AM630" s="71">
        <v>274067964.92650932</v>
      </c>
      <c r="AN630" s="71"/>
      <c r="AO630" s="71"/>
      <c r="AP630" s="71">
        <v>14319940888.146231</v>
      </c>
      <c r="AQ630" s="72"/>
      <c r="AR630" s="71">
        <v>52736</v>
      </c>
      <c r="AS630" s="71">
        <v>18846</v>
      </c>
      <c r="AT630" s="71">
        <v>3</v>
      </c>
      <c r="AU630" s="71">
        <v>20</v>
      </c>
      <c r="AV630" s="71">
        <v>0</v>
      </c>
      <c r="AW630" s="71">
        <v>6</v>
      </c>
      <c r="AX630" s="71"/>
      <c r="AY630" s="72"/>
      <c r="AZ630" s="71">
        <v>226451.8</v>
      </c>
      <c r="BA630" s="71">
        <v>1062426.2</v>
      </c>
      <c r="BB630" s="71">
        <v>343</v>
      </c>
      <c r="BC630" s="71">
        <v>9825.1</v>
      </c>
      <c r="BD630" s="71">
        <v>0</v>
      </c>
      <c r="BE630" s="71">
        <v>19815</v>
      </c>
      <c r="BF630" s="71"/>
      <c r="BG630" s="72"/>
      <c r="BH630" s="71">
        <v>0</v>
      </c>
      <c r="BI630" s="71">
        <v>0</v>
      </c>
      <c r="BJ630" s="71">
        <v>4151.8599999999997</v>
      </c>
      <c r="BK630" s="71">
        <v>34.167999999999999</v>
      </c>
      <c r="BL630" s="71">
        <v>526.56999999999994</v>
      </c>
      <c r="BM630" s="71">
        <v>0</v>
      </c>
      <c r="BN630" s="72"/>
      <c r="BO630" s="71">
        <v>0</v>
      </c>
      <c r="BP630" s="71">
        <v>0</v>
      </c>
      <c r="BQ630" s="71">
        <v>273</v>
      </c>
      <c r="BR630" s="71">
        <v>2</v>
      </c>
      <c r="BS630" s="71">
        <v>64</v>
      </c>
      <c r="BT630" s="71">
        <v>0</v>
      </c>
      <c r="BU630"/>
      <c r="BV630" s="70">
        <v>4180.241</v>
      </c>
      <c r="BW630" s="70">
        <v>27.161000000000001</v>
      </c>
      <c r="BX630" s="70">
        <v>200.386</v>
      </c>
      <c r="BY630" s="70">
        <v>3.512</v>
      </c>
      <c r="BZ630" s="70">
        <v>31.553000000000001</v>
      </c>
      <c r="CA630" s="70">
        <v>9</v>
      </c>
      <c r="CB630" s="70">
        <v>46.502000000000002</v>
      </c>
      <c r="CC630" s="70">
        <v>25.042999999999999</v>
      </c>
      <c r="CD630" s="70">
        <v>189.2</v>
      </c>
    </row>
    <row r="631" spans="1:82">
      <c r="A631" s="70" t="s">
        <v>2442</v>
      </c>
      <c r="B631" s="70">
        <v>524</v>
      </c>
      <c r="C631" s="70">
        <v>14</v>
      </c>
      <c r="D631" s="70">
        <v>31</v>
      </c>
      <c r="E631" s="70">
        <v>2017</v>
      </c>
      <c r="F631" s="70" t="s">
        <v>156</v>
      </c>
      <c r="G631" s="70" t="s">
        <v>2428</v>
      </c>
      <c r="H631" s="70" t="s">
        <v>2429</v>
      </c>
      <c r="I631" s="148"/>
      <c r="J631" s="71">
        <v>4356.7465246498969</v>
      </c>
      <c r="K631" s="71">
        <v>129.66717288682534</v>
      </c>
      <c r="L631" s="71">
        <v>176.20098320113041</v>
      </c>
      <c r="M631" s="71">
        <v>2589.0989372014988</v>
      </c>
      <c r="N631" s="71">
        <v>2565.3805183303734</v>
      </c>
      <c r="O631" s="71">
        <v>2367.808050984695</v>
      </c>
      <c r="P631" s="71">
        <v>1696.8145968791437</v>
      </c>
      <c r="Q631" s="71">
        <v>135.96234763113301</v>
      </c>
      <c r="R631" s="71">
        <v>0</v>
      </c>
      <c r="S631" s="71">
        <v>271.15892573698773</v>
      </c>
      <c r="T631" s="72"/>
      <c r="U631" s="71">
        <v>901711597</v>
      </c>
      <c r="V631" s="71">
        <v>60387</v>
      </c>
      <c r="W631" s="71">
        <v>7303</v>
      </c>
      <c r="X631" s="71">
        <v>675161</v>
      </c>
      <c r="Y631" s="71">
        <v>841085</v>
      </c>
      <c r="Z631" s="71">
        <v>1415690</v>
      </c>
      <c r="AA631" s="71">
        <v>351457</v>
      </c>
      <c r="AB631" s="71">
        <v>1990584</v>
      </c>
      <c r="AC631" s="71">
        <v>0</v>
      </c>
      <c r="AD631" s="71">
        <v>271.15892573698773</v>
      </c>
      <c r="AE631" s="72"/>
      <c r="AF631" s="71">
        <v>6234937986.7997952</v>
      </c>
      <c r="AG631" s="71">
        <v>98023412.284289986</v>
      </c>
      <c r="AH631" s="71">
        <v>37718603.866802223</v>
      </c>
      <c r="AI631" s="71">
        <v>4175803481.995687</v>
      </c>
      <c r="AJ631" s="71">
        <v>3693945889.650703</v>
      </c>
      <c r="AK631" s="71"/>
      <c r="AL631" s="71"/>
      <c r="AM631" s="71">
        <v>273440317.78829432</v>
      </c>
      <c r="AN631" s="71"/>
      <c r="AO631" s="71"/>
      <c r="AP631" s="71">
        <v>14513869692.385572</v>
      </c>
      <c r="AQ631" s="72"/>
      <c r="AR631" s="71">
        <v>56340</v>
      </c>
      <c r="AS631" s="71">
        <v>21815</v>
      </c>
      <c r="AT631" s="71">
        <v>3</v>
      </c>
      <c r="AU631" s="71">
        <v>24</v>
      </c>
      <c r="AV631" s="71">
        <v>0</v>
      </c>
      <c r="AW631" s="71">
        <v>8</v>
      </c>
      <c r="AX631" s="71"/>
      <c r="AY631" s="72"/>
      <c r="AZ631" s="71">
        <v>245717.1</v>
      </c>
      <c r="BA631" s="71">
        <v>1320802.6000000001</v>
      </c>
      <c r="BB631" s="71">
        <v>343</v>
      </c>
      <c r="BC631" s="71">
        <v>10183.799999999999</v>
      </c>
      <c r="BD631" s="71">
        <v>0</v>
      </c>
      <c r="BE631" s="71">
        <v>26610</v>
      </c>
      <c r="BF631" s="71"/>
      <c r="BG631" s="72"/>
      <c r="BH631" s="71">
        <v>3.3079999999999998</v>
      </c>
      <c r="BI631" s="71">
        <v>0</v>
      </c>
      <c r="BJ631" s="71">
        <v>4099.335</v>
      </c>
      <c r="BK631" s="71">
        <v>34.573</v>
      </c>
      <c r="BL631" s="71">
        <v>494.44599999999997</v>
      </c>
      <c r="BM631" s="71">
        <v>0</v>
      </c>
      <c r="BN631" s="72"/>
      <c r="BO631" s="71">
        <v>1</v>
      </c>
      <c r="BP631" s="71">
        <v>0</v>
      </c>
      <c r="BQ631" s="71">
        <v>275</v>
      </c>
      <c r="BR631" s="71">
        <v>2</v>
      </c>
      <c r="BS631" s="71">
        <v>61</v>
      </c>
      <c r="BT631" s="71">
        <v>0</v>
      </c>
      <c r="BU631"/>
      <c r="BV631" s="70">
        <v>4289.0309999999999</v>
      </c>
      <c r="BW631" s="70">
        <v>21.477</v>
      </c>
      <c r="BX631" s="70">
        <v>190.67</v>
      </c>
      <c r="BY631" s="70">
        <v>3.5459999999999998</v>
      </c>
      <c r="BZ631" s="70">
        <v>31.861999999999998</v>
      </c>
      <c r="CA631" s="70">
        <v>15.122</v>
      </c>
      <c r="CB631" s="70">
        <v>27.774000000000001</v>
      </c>
      <c r="CC631" s="70">
        <v>16.079999999999998</v>
      </c>
      <c r="CD631" s="70">
        <v>36.1</v>
      </c>
    </row>
    <row r="632" spans="1:82">
      <c r="A632" s="70" t="s">
        <v>2443</v>
      </c>
      <c r="B632" s="70">
        <v>525</v>
      </c>
      <c r="C632" s="70">
        <v>15</v>
      </c>
      <c r="D632" s="70">
        <v>31</v>
      </c>
      <c r="E632" s="70">
        <v>2018</v>
      </c>
      <c r="F632" s="70" t="s">
        <v>183</v>
      </c>
      <c r="G632" s="70" t="s">
        <v>2428</v>
      </c>
      <c r="H632" s="70" t="s">
        <v>2429</v>
      </c>
      <c r="I632" s="148"/>
      <c r="J632" s="71">
        <v>4461.2939978598561</v>
      </c>
      <c r="K632" s="71">
        <v>121.86711653678401</v>
      </c>
      <c r="L632" s="71">
        <v>158.78599052592503</v>
      </c>
      <c r="M632" s="71">
        <v>2553.1702804123156</v>
      </c>
      <c r="N632" s="71">
        <v>2687.3548405367437</v>
      </c>
      <c r="O632" s="71">
        <v>2329.8373655460814</v>
      </c>
      <c r="P632" s="71">
        <v>1674.9912601373696</v>
      </c>
      <c r="Q632" s="71">
        <v>125.570233854517</v>
      </c>
      <c r="R632" s="71">
        <v>0</v>
      </c>
      <c r="S632" s="71">
        <v>287.4552024701494</v>
      </c>
      <c r="T632" s="72"/>
      <c r="U632" s="71">
        <v>912476055</v>
      </c>
      <c r="V632" s="71">
        <v>60387</v>
      </c>
      <c r="W632" s="71">
        <v>7303</v>
      </c>
      <c r="X632" s="71">
        <v>675161</v>
      </c>
      <c r="Y632" s="71">
        <v>848111</v>
      </c>
      <c r="Z632" s="71">
        <v>1419660</v>
      </c>
      <c r="AA632" s="71">
        <v>350425</v>
      </c>
      <c r="AB632" s="71">
        <v>1981202</v>
      </c>
      <c r="AC632" s="71">
        <v>0</v>
      </c>
      <c r="AD632" s="71">
        <v>287.4552024701494</v>
      </c>
      <c r="AE632" s="72"/>
      <c r="AF632" s="71">
        <v>6429930171.6533623</v>
      </c>
      <c r="AG632" s="71">
        <v>86678737.472226083</v>
      </c>
      <c r="AH632" s="71">
        <v>35688850.213360563</v>
      </c>
      <c r="AI632" s="71">
        <v>4002472329.5166411</v>
      </c>
      <c r="AJ632" s="71">
        <v>3642371577.4348459</v>
      </c>
      <c r="AK632" s="71"/>
      <c r="AL632" s="71"/>
      <c r="AM632" s="71">
        <v>272714655.84414017</v>
      </c>
      <c r="AN632" s="71"/>
      <c r="AO632" s="71"/>
      <c r="AP632" s="71">
        <v>14469856322.134577</v>
      </c>
      <c r="AQ632" s="72"/>
      <c r="AR632" s="71">
        <v>63936</v>
      </c>
      <c r="AS632" s="71">
        <v>24695</v>
      </c>
      <c r="AT632" s="71">
        <v>4</v>
      </c>
      <c r="AU632" s="71">
        <v>31</v>
      </c>
      <c r="AV632" s="71">
        <v>0</v>
      </c>
      <c r="AW632" s="71">
        <v>8</v>
      </c>
      <c r="AX632" s="71"/>
      <c r="AY632" s="72"/>
      <c r="AZ632" s="71">
        <v>280012.20000000158</v>
      </c>
      <c r="BA632" s="71">
        <v>1496931.1</v>
      </c>
      <c r="BB632" s="71">
        <v>346</v>
      </c>
      <c r="BC632" s="71">
        <v>17419</v>
      </c>
      <c r="BD632" s="71">
        <v>0</v>
      </c>
      <c r="BE632" s="71">
        <v>26660</v>
      </c>
      <c r="BF632" s="71"/>
      <c r="BG632" s="72"/>
      <c r="BH632" s="71">
        <v>3.2789999999999999</v>
      </c>
      <c r="BI632" s="71">
        <v>0</v>
      </c>
      <c r="BJ632" s="71">
        <v>4082.7310000000002</v>
      </c>
      <c r="BK632" s="71">
        <v>33.823</v>
      </c>
      <c r="BL632" s="71">
        <v>448.19900000000001</v>
      </c>
      <c r="BM632" s="71">
        <v>0</v>
      </c>
      <c r="BN632" s="72"/>
      <c r="BO632" s="71">
        <v>1</v>
      </c>
      <c r="BP632" s="71">
        <v>0</v>
      </c>
      <c r="BQ632" s="71">
        <v>277</v>
      </c>
      <c r="BR632" s="71">
        <v>2</v>
      </c>
      <c r="BS632" s="71">
        <v>59</v>
      </c>
      <c r="BT632" s="71">
        <v>0</v>
      </c>
      <c r="BU632"/>
      <c r="BV632" s="70">
        <v>4278.9780000000001</v>
      </c>
      <c r="BW632" s="70">
        <v>24.138999999999999</v>
      </c>
      <c r="BX632" s="70">
        <v>153.71</v>
      </c>
      <c r="BY632" s="70">
        <v>3.4740000000000002</v>
      </c>
      <c r="BZ632" s="70">
        <v>30.216999999999999</v>
      </c>
      <c r="CA632" s="70">
        <v>11.471</v>
      </c>
      <c r="CB632" s="70">
        <v>38.4</v>
      </c>
      <c r="CC632" s="70">
        <v>16.042999999999999</v>
      </c>
      <c r="CD632" s="70">
        <v>11.6</v>
      </c>
    </row>
    <row r="633" spans="1:82">
      <c r="A633" s="70" t="s">
        <v>2444</v>
      </c>
      <c r="B633" s="70">
        <v>526</v>
      </c>
      <c r="C633" s="70">
        <v>16</v>
      </c>
      <c r="D633" s="70">
        <v>31</v>
      </c>
      <c r="E633" s="70">
        <v>2019</v>
      </c>
      <c r="F633" s="70" t="s">
        <v>158</v>
      </c>
      <c r="G633" s="70" t="s">
        <v>2428</v>
      </c>
      <c r="H633" s="70" t="s">
        <v>2429</v>
      </c>
      <c r="I633" s="148"/>
      <c r="J633" s="71">
        <v>4200.8185421482867</v>
      </c>
      <c r="K633" s="71">
        <v>111.64504860972794</v>
      </c>
      <c r="L633" s="71">
        <v>160.05614424400298</v>
      </c>
      <c r="M633" s="71">
        <v>2413.4811556073569</v>
      </c>
      <c r="N633" s="71">
        <v>2372.0636987489265</v>
      </c>
      <c r="O633" s="71">
        <v>2272.1784844571202</v>
      </c>
      <c r="P633" s="71">
        <v>1660.6154874179358</v>
      </c>
      <c r="Q633" s="71">
        <v>121.534513068465</v>
      </c>
      <c r="R633" s="71">
        <v>0</v>
      </c>
      <c r="S633" s="71">
        <v>294.80835771874013</v>
      </c>
      <c r="T633" s="72"/>
      <c r="U633" s="71">
        <v>897182813</v>
      </c>
      <c r="V633" s="71">
        <v>60387</v>
      </c>
      <c r="W633" s="71">
        <v>7303</v>
      </c>
      <c r="X633" s="71">
        <v>675161</v>
      </c>
      <c r="Y633" s="71">
        <v>855165</v>
      </c>
      <c r="Z633" s="71">
        <v>1422536</v>
      </c>
      <c r="AA633" s="71">
        <v>344817</v>
      </c>
      <c r="AB633" s="71">
        <v>1969439</v>
      </c>
      <c r="AC633" s="71">
        <v>0</v>
      </c>
      <c r="AD633" s="71">
        <v>294.80835771874013</v>
      </c>
      <c r="AE633" s="72"/>
      <c r="AF633" s="71">
        <v>6195640903.9396048</v>
      </c>
      <c r="AG633" s="71">
        <v>83810127.667802706</v>
      </c>
      <c r="AH633" s="71">
        <v>37694307.042764448</v>
      </c>
      <c r="AI633" s="71">
        <v>3928636415.082417</v>
      </c>
      <c r="AJ633" s="71">
        <v>3321341177.802866</v>
      </c>
      <c r="AK633" s="71">
        <v>0</v>
      </c>
      <c r="AL633" s="71">
        <v>0</v>
      </c>
      <c r="AM633" s="71">
        <v>268222765.87114581</v>
      </c>
      <c r="AN633" s="71">
        <v>0</v>
      </c>
      <c r="AO633" s="71">
        <v>0</v>
      </c>
      <c r="AP633" s="71">
        <v>13835345697.406601</v>
      </c>
      <c r="AQ633" s="72"/>
      <c r="AR633" s="71">
        <v>64304</v>
      </c>
      <c r="AS633" s="71">
        <v>27350</v>
      </c>
      <c r="AT633" s="71">
        <v>4</v>
      </c>
      <c r="AU633" s="71">
        <v>31</v>
      </c>
      <c r="AV633" s="71">
        <v>0</v>
      </c>
      <c r="AW633" s="71">
        <v>9</v>
      </c>
      <c r="AX633" s="71"/>
      <c r="AY633" s="72"/>
      <c r="AZ633" s="71">
        <v>287566.00000000052</v>
      </c>
      <c r="BA633" s="71">
        <v>1769696.2999999991</v>
      </c>
      <c r="BB633" s="71">
        <v>56</v>
      </c>
      <c r="BC633" s="71">
        <v>17418.599999999999</v>
      </c>
      <c r="BD633" s="71">
        <v>0</v>
      </c>
      <c r="BE633" s="71">
        <v>26700</v>
      </c>
      <c r="BF633" s="71"/>
      <c r="BG633" s="72"/>
      <c r="BH633" s="71">
        <v>3.2669999999999999</v>
      </c>
      <c r="BI633" s="71">
        <v>0</v>
      </c>
      <c r="BJ633" s="71">
        <v>3876.5790000000002</v>
      </c>
      <c r="BK633" s="71">
        <v>35.042000000000002</v>
      </c>
      <c r="BL633" s="71">
        <v>433.37099999999998</v>
      </c>
      <c r="BM633" s="71">
        <v>0</v>
      </c>
      <c r="BN633" s="72"/>
      <c r="BO633" s="71">
        <v>1</v>
      </c>
      <c r="BP633" s="71">
        <v>0</v>
      </c>
      <c r="BQ633" s="71">
        <v>277</v>
      </c>
      <c r="BR633" s="71">
        <v>2</v>
      </c>
      <c r="BS633" s="71">
        <v>56</v>
      </c>
      <c r="BT633" s="71">
        <v>0</v>
      </c>
      <c r="BU633"/>
      <c r="BV633" s="70">
        <v>4119.0929999999998</v>
      </c>
      <c r="BW633" s="70">
        <v>27.414000000000001</v>
      </c>
      <c r="BX633" s="70">
        <v>138.24700000000001</v>
      </c>
      <c r="BY633" s="70">
        <v>3.6040000000000001</v>
      </c>
      <c r="BZ633" s="70">
        <v>32.414999999999999</v>
      </c>
      <c r="CA633" s="70">
        <v>6.4859999999999998</v>
      </c>
      <c r="CB633" s="70">
        <v>11.4</v>
      </c>
      <c r="CC633" s="70">
        <v>5.7</v>
      </c>
      <c r="CD633" s="70">
        <v>3.9</v>
      </c>
    </row>
    <row r="634" spans="1:82">
      <c r="A634" s="70" t="s">
        <v>2445</v>
      </c>
      <c r="B634" s="70">
        <v>527</v>
      </c>
      <c r="C634" s="70">
        <v>17</v>
      </c>
      <c r="D634" s="70">
        <v>31</v>
      </c>
      <c r="E634" s="70">
        <v>2020</v>
      </c>
      <c r="F634" s="70" t="s">
        <v>159</v>
      </c>
      <c r="G634" s="1064" t="s">
        <v>2428</v>
      </c>
      <c r="H634" s="70" t="s">
        <v>2429</v>
      </c>
      <c r="I634" s="148"/>
      <c r="J634" s="71">
        <v>4102.3716559921331</v>
      </c>
      <c r="K634" s="71">
        <v>121.08091385622278</v>
      </c>
      <c r="L634" s="71">
        <v>173.89685804326757</v>
      </c>
      <c r="M634" s="71">
        <v>2301.2768184733727</v>
      </c>
      <c r="N634" s="71">
        <v>2254.6124641349338</v>
      </c>
      <c r="O634" s="71">
        <v>1992.9663080693288</v>
      </c>
      <c r="P634" s="71">
        <v>1563.7881969304942</v>
      </c>
      <c r="Q634" s="71">
        <v>115.456004148913</v>
      </c>
      <c r="R634" s="71">
        <v>0</v>
      </c>
      <c r="S634" s="71">
        <v>277.95399195202998</v>
      </c>
      <c r="T634" s="72"/>
      <c r="U634" s="71">
        <v>788891895</v>
      </c>
      <c r="V634" s="71">
        <v>56513</v>
      </c>
      <c r="W634" s="71">
        <v>9734</v>
      </c>
      <c r="X634" s="71">
        <v>673753</v>
      </c>
      <c r="Y634" s="71">
        <v>862320</v>
      </c>
      <c r="Z634" s="71">
        <v>1424120</v>
      </c>
      <c r="AA634" s="71">
        <v>345134</v>
      </c>
      <c r="AB634" s="71">
        <v>1958185</v>
      </c>
      <c r="AC634" s="71">
        <v>0</v>
      </c>
      <c r="AD634" s="71">
        <v>277.95399195202998</v>
      </c>
      <c r="AE634" s="72"/>
      <c r="AF634" s="71">
        <v>6139399793.8404799</v>
      </c>
      <c r="AG634" s="71">
        <v>85513395.44076319</v>
      </c>
      <c r="AH634" s="71">
        <v>43719800.382704847</v>
      </c>
      <c r="AI634" s="71">
        <v>3812305733.8720469</v>
      </c>
      <c r="AJ634" s="71">
        <v>3440353029.5441809</v>
      </c>
      <c r="AK634" s="71">
        <v>0</v>
      </c>
      <c r="AL634" s="71">
        <v>0</v>
      </c>
      <c r="AM634" s="71">
        <v>255564898.38911355</v>
      </c>
      <c r="AN634" s="71">
        <v>0</v>
      </c>
      <c r="AO634" s="71">
        <v>0</v>
      </c>
      <c r="AP634" s="71">
        <v>13776856651.469292</v>
      </c>
      <c r="AQ634" s="72"/>
      <c r="AR634" s="71">
        <v>68025</v>
      </c>
      <c r="AS634" s="71">
        <v>29281</v>
      </c>
      <c r="AT634" s="71">
        <v>4</v>
      </c>
      <c r="AU634" s="71">
        <v>33</v>
      </c>
      <c r="AV634" s="71">
        <v>0</v>
      </c>
      <c r="AW634" s="71">
        <v>12</v>
      </c>
      <c r="AX634" s="71"/>
      <c r="AY634" s="72"/>
      <c r="AZ634" s="71">
        <v>308699.90000000101</v>
      </c>
      <c r="BA634" s="71">
        <v>1949343.8000000019</v>
      </c>
      <c r="BB634" s="71">
        <v>56</v>
      </c>
      <c r="BC634" s="71">
        <v>28748.5</v>
      </c>
      <c r="BD634" s="71">
        <v>0</v>
      </c>
      <c r="BE634" s="71">
        <v>26825</v>
      </c>
      <c r="BF634" s="71"/>
      <c r="BG634" s="72"/>
      <c r="BH634" s="71">
        <v>3.2829999999999999</v>
      </c>
      <c r="BI634" s="71">
        <v>0</v>
      </c>
      <c r="BJ634" s="71">
        <v>3209.42</v>
      </c>
      <c r="BK634" s="71">
        <v>35.494999999999997</v>
      </c>
      <c r="BL634" s="71">
        <v>400.78999999999996</v>
      </c>
      <c r="BM634" s="71">
        <v>0</v>
      </c>
      <c r="BN634" s="72"/>
      <c r="BO634" s="71">
        <v>1</v>
      </c>
      <c r="BP634" s="71">
        <v>0</v>
      </c>
      <c r="BQ634" s="71">
        <v>265</v>
      </c>
      <c r="BR634" s="71">
        <v>2</v>
      </c>
      <c r="BS634" s="71">
        <v>56</v>
      </c>
      <c r="BT634" s="71">
        <v>0</v>
      </c>
      <c r="BU634"/>
      <c r="BV634" s="70">
        <v>3429.5659999999998</v>
      </c>
      <c r="BW634" s="70">
        <v>24.565999999999999</v>
      </c>
      <c r="BX634" s="70">
        <v>129.74100000000001</v>
      </c>
      <c r="BY634" s="70">
        <v>3.6379999999999999</v>
      </c>
      <c r="BZ634" s="70">
        <v>32.719000000000001</v>
      </c>
      <c r="CA634" s="70">
        <v>0.2</v>
      </c>
      <c r="CB634" s="70">
        <v>11.3</v>
      </c>
      <c r="CC634" s="70">
        <v>13.458</v>
      </c>
      <c r="CD634" s="70">
        <v>3.8</v>
      </c>
    </row>
    <row r="635" spans="1:82">
      <c r="A635" s="70" t="s">
        <v>2446</v>
      </c>
      <c r="B635" s="70">
        <v>527</v>
      </c>
      <c r="C635" s="70">
        <v>18</v>
      </c>
      <c r="D635" s="70">
        <v>31</v>
      </c>
      <c r="E635" s="70">
        <v>2021</v>
      </c>
      <c r="F635" s="70" t="s">
        <v>160</v>
      </c>
      <c r="G635" s="1064" t="s">
        <v>2428</v>
      </c>
      <c r="H635" s="70" t="s">
        <v>2429</v>
      </c>
      <c r="I635" s="148"/>
      <c r="J635" s="71">
        <v>4104.5785224679876</v>
      </c>
      <c r="K635" s="71">
        <v>132.90023318670094</v>
      </c>
      <c r="L635" s="71">
        <v>170.31680103247371</v>
      </c>
      <c r="M635" s="71">
        <v>2561.7904122261452</v>
      </c>
      <c r="N635" s="71">
        <v>2475.1685574096773</v>
      </c>
      <c r="O635" s="71">
        <v>1935.0463009374951</v>
      </c>
      <c r="P635" s="71">
        <v>1604.4000532737041</v>
      </c>
      <c r="Q635" s="71">
        <v>113.48509387385199</v>
      </c>
      <c r="R635" s="71">
        <v>0</v>
      </c>
      <c r="S635" s="71">
        <v>273.97040490984602</v>
      </c>
      <c r="T635" s="72"/>
      <c r="U635" s="71">
        <v>838314705</v>
      </c>
      <c r="V635" s="71">
        <v>56513</v>
      </c>
      <c r="W635" s="71">
        <v>9734</v>
      </c>
      <c r="X635" s="71">
        <v>673753</v>
      </c>
      <c r="Y635" s="71">
        <v>866229</v>
      </c>
      <c r="Z635" s="71">
        <v>1423733</v>
      </c>
      <c r="AA635" s="71">
        <v>345284</v>
      </c>
      <c r="AB635" s="71">
        <v>1943667</v>
      </c>
      <c r="AC635" s="71">
        <v>0</v>
      </c>
      <c r="AD635" s="71">
        <v>273.97040490984602</v>
      </c>
      <c r="AE635" s="72"/>
      <c r="AF635" s="71">
        <v>6039340558.6929331</v>
      </c>
      <c r="AG635" s="71">
        <v>92413885.260537595</v>
      </c>
      <c r="AH635" s="71">
        <v>40867199.007067032</v>
      </c>
      <c r="AI635" s="71">
        <v>4196794152.5691886</v>
      </c>
      <c r="AJ635" s="71">
        <v>3656459770.597888</v>
      </c>
      <c r="AK635" s="71">
        <v>0</v>
      </c>
      <c r="AL635" s="71">
        <v>0</v>
      </c>
      <c r="AM635" s="71">
        <v>255133287.02372876</v>
      </c>
      <c r="AN635" s="71">
        <v>0</v>
      </c>
      <c r="AO635" s="71">
        <v>0</v>
      </c>
      <c r="AP635" s="71">
        <v>14281008853.151342</v>
      </c>
      <c r="AQ635" s="72"/>
      <c r="AR635" s="71">
        <v>75448</v>
      </c>
      <c r="AS635" s="71">
        <v>30521</v>
      </c>
      <c r="AT635" s="71">
        <v>4</v>
      </c>
      <c r="AU635" s="71">
        <v>36</v>
      </c>
      <c r="AV635" s="71">
        <v>0</v>
      </c>
      <c r="AW635" s="71">
        <v>15</v>
      </c>
      <c r="AX635" s="71"/>
      <c r="AY635" s="72"/>
      <c r="AZ635" s="71">
        <v>345506.39999997738</v>
      </c>
      <c r="BA635" s="71">
        <v>2235911.8999999659</v>
      </c>
      <c r="BB635" s="71">
        <v>56</v>
      </c>
      <c r="BC635" s="71">
        <v>41116.5</v>
      </c>
      <c r="BD635" s="71">
        <v>0</v>
      </c>
      <c r="BE635" s="71">
        <v>32249</v>
      </c>
      <c r="BF635" s="71"/>
      <c r="BG635" s="72"/>
      <c r="BH635" s="71">
        <v>3.2810000000000001</v>
      </c>
      <c r="BI635" s="71">
        <v>0</v>
      </c>
      <c r="BJ635" s="71">
        <v>3659.5970000000002</v>
      </c>
      <c r="BK635" s="71">
        <v>33.481999999999999</v>
      </c>
      <c r="BL635" s="71">
        <v>387.72799999999995</v>
      </c>
      <c r="BM635" s="71">
        <v>0</v>
      </c>
      <c r="BN635" s="72"/>
      <c r="BO635" s="71">
        <v>1</v>
      </c>
      <c r="BP635" s="71">
        <v>0</v>
      </c>
      <c r="BQ635" s="71">
        <v>282</v>
      </c>
      <c r="BR635" s="71">
        <v>1</v>
      </c>
      <c r="BS635" s="71">
        <v>56</v>
      </c>
      <c r="BT635" s="71">
        <v>0</v>
      </c>
      <c r="BU635"/>
      <c r="BV635" s="70">
        <v>3872.6689999999999</v>
      </c>
      <c r="BW635" s="70">
        <v>23.866</v>
      </c>
      <c r="BX635" s="70">
        <v>119.98099999999999</v>
      </c>
      <c r="BY635" s="70">
        <v>3.452</v>
      </c>
      <c r="BZ635" s="70">
        <v>30.03</v>
      </c>
      <c r="CA635" s="70">
        <v>7.16</v>
      </c>
      <c r="CB635" s="70">
        <v>16.574999999999999</v>
      </c>
      <c r="CC635" s="70">
        <v>10.355</v>
      </c>
      <c r="CD635" s="70">
        <v>0</v>
      </c>
    </row>
    <row r="636" spans="1:82">
      <c r="A636" s="70" t="s">
        <v>2447</v>
      </c>
      <c r="B636" s="70">
        <v>527</v>
      </c>
      <c r="C636" s="70">
        <v>19</v>
      </c>
      <c r="D636" s="70">
        <v>31</v>
      </c>
      <c r="E636" s="70">
        <v>2022</v>
      </c>
      <c r="F636" s="70" t="s">
        <v>161</v>
      </c>
      <c r="G636" s="70" t="s">
        <v>2428</v>
      </c>
      <c r="H636" s="70" t="s">
        <v>2429</v>
      </c>
      <c r="I636" s="148"/>
      <c r="J636" s="71">
        <v>3987.8420841411535</v>
      </c>
      <c r="K636" s="71">
        <v>117.51275580970399</v>
      </c>
      <c r="L636" s="71">
        <v>164.61588919144791</v>
      </c>
      <c r="M636" s="71">
        <v>2463.0308328688952</v>
      </c>
      <c r="N636" s="71">
        <v>2682.9118136455822</v>
      </c>
      <c r="O636" s="71">
        <v>2043.6276018382871</v>
      </c>
      <c r="P636" s="71">
        <v>1590.4193914014511</v>
      </c>
      <c r="Q636" s="71">
        <v>113.67625300495955</v>
      </c>
      <c r="R636" s="71">
        <v>0</v>
      </c>
      <c r="S636" s="71">
        <v>266.71109061884266</v>
      </c>
      <c r="T636" s="72"/>
      <c r="U636" s="71">
        <v>956236430</v>
      </c>
      <c r="V636" s="71">
        <v>56513</v>
      </c>
      <c r="W636" s="71">
        <v>9734</v>
      </c>
      <c r="X636" s="71">
        <v>673753</v>
      </c>
      <c r="Y636" s="71">
        <v>872782</v>
      </c>
      <c r="Z636" s="71">
        <v>1428604</v>
      </c>
      <c r="AA636" s="71">
        <v>347493</v>
      </c>
      <c r="AB636" s="71">
        <v>1930976</v>
      </c>
      <c r="AC636" s="71">
        <v>0</v>
      </c>
      <c r="AD636" s="71">
        <v>266.71109061884266</v>
      </c>
      <c r="AE636" s="72"/>
      <c r="AF636" s="71">
        <v>5776681082.7409563</v>
      </c>
      <c r="AG636" s="71">
        <v>87972198.050223261</v>
      </c>
      <c r="AH636" s="71">
        <v>46235486.643161826</v>
      </c>
      <c r="AI636" s="71">
        <v>3939248162.940526</v>
      </c>
      <c r="AJ636" s="71">
        <v>4245066629.0580883</v>
      </c>
      <c r="AK636" s="71">
        <v>0</v>
      </c>
      <c r="AL636" s="71">
        <v>0</v>
      </c>
      <c r="AM636" s="71">
        <v>249341706.44507441</v>
      </c>
      <c r="AN636" s="71">
        <v>0</v>
      </c>
      <c r="AO636" s="71">
        <v>0</v>
      </c>
      <c r="AP636" s="71">
        <v>14344545265.878029</v>
      </c>
      <c r="AQ636" s="72"/>
      <c r="AR636" s="71">
        <v>80150</v>
      </c>
      <c r="AS636" s="71">
        <v>31158</v>
      </c>
      <c r="AT636" s="71">
        <v>4</v>
      </c>
      <c r="AU636" s="71">
        <v>39</v>
      </c>
      <c r="AV636" s="71">
        <v>0</v>
      </c>
      <c r="AW636" s="71">
        <v>16</v>
      </c>
      <c r="AX636" s="71"/>
      <c r="AY636" s="72"/>
      <c r="AZ636" s="71">
        <v>373757.79999997147</v>
      </c>
      <c r="BA636" s="71">
        <v>2349583.1999999713</v>
      </c>
      <c r="BB636" s="71">
        <v>56</v>
      </c>
      <c r="BC636" s="71">
        <v>64355.5</v>
      </c>
      <c r="BD636" s="71">
        <v>0</v>
      </c>
      <c r="BE636" s="71">
        <v>32569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2448</v>
      </c>
      <c r="B637" s="70">
        <v>527</v>
      </c>
      <c r="C637" s="70">
        <v>20</v>
      </c>
      <c r="D637" s="70">
        <v>31</v>
      </c>
      <c r="E637" s="70">
        <v>2023</v>
      </c>
      <c r="F637" s="70" t="s">
        <v>1539</v>
      </c>
      <c r="G637" s="70" t="s">
        <v>2428</v>
      </c>
      <c r="H637" s="70" t="s">
        <v>2429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84622</v>
      </c>
      <c r="AS637" s="71">
        <v>31571</v>
      </c>
      <c r="AT637" s="71">
        <v>4</v>
      </c>
      <c r="AU637" s="71">
        <v>42</v>
      </c>
      <c r="AV637" s="71">
        <v>0</v>
      </c>
      <c r="AW637" s="71">
        <v>16</v>
      </c>
      <c r="AX637" s="71"/>
      <c r="AY637" s="72"/>
      <c r="AZ637" s="71">
        <v>399515.69999998645</v>
      </c>
      <c r="BA637" s="71">
        <v>2397747.899999972</v>
      </c>
      <c r="BB637" s="71">
        <v>56</v>
      </c>
      <c r="BC637" s="71">
        <v>77883.399999999994</v>
      </c>
      <c r="BD637" s="71">
        <v>0</v>
      </c>
      <c r="BE637" s="71">
        <v>32569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2449</v>
      </c>
      <c r="B638" s="70">
        <v>527</v>
      </c>
      <c r="C638" s="70">
        <v>21</v>
      </c>
      <c r="D638" s="70">
        <v>31</v>
      </c>
      <c r="E638" s="70">
        <v>2024</v>
      </c>
      <c r="F638" s="70" t="s">
        <v>1554</v>
      </c>
      <c r="G638" s="70" t="s">
        <v>2428</v>
      </c>
      <c r="H638" s="70" t="s">
        <v>2429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1882</v>
      </c>
      <c r="B9" s="70">
        <v>1</v>
      </c>
      <c r="C9" s="70">
        <v>1</v>
      </c>
      <c r="D9" s="70">
        <v>1</v>
      </c>
      <c r="E9" s="70">
        <v>1990</v>
      </c>
      <c r="F9" s="70" t="s">
        <v>787</v>
      </c>
      <c r="G9" s="1073" t="s">
        <v>1883</v>
      </c>
      <c r="H9" s="70" t="s">
        <v>1884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1885</v>
      </c>
      <c r="B10" s="70">
        <v>2</v>
      </c>
      <c r="C10" s="70">
        <v>2</v>
      </c>
      <c r="D10" s="70">
        <v>1</v>
      </c>
      <c r="E10" s="70">
        <v>2005</v>
      </c>
      <c r="F10" s="70" t="s">
        <v>789</v>
      </c>
      <c r="G10" s="1073" t="s">
        <v>1883</v>
      </c>
      <c r="H10" s="70" t="s">
        <v>1884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1886</v>
      </c>
      <c r="B11" s="70">
        <v>3</v>
      </c>
      <c r="C11" s="70">
        <v>3</v>
      </c>
      <c r="D11" s="70">
        <v>1</v>
      </c>
      <c r="E11" s="70">
        <v>2006</v>
      </c>
      <c r="F11" s="70" t="s">
        <v>790</v>
      </c>
      <c r="G11" s="1073" t="s">
        <v>1883</v>
      </c>
      <c r="H11" s="70" t="s">
        <v>1884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1887</v>
      </c>
      <c r="B12" s="70">
        <v>4</v>
      </c>
      <c r="C12" s="70">
        <v>4</v>
      </c>
      <c r="D12" s="70">
        <v>1</v>
      </c>
      <c r="E12" s="70">
        <v>2007</v>
      </c>
      <c r="F12" s="70" t="s">
        <v>791</v>
      </c>
      <c r="G12" s="1073" t="s">
        <v>1883</v>
      </c>
      <c r="H12" s="70" t="s">
        <v>1884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1888</v>
      </c>
      <c r="B13" s="70">
        <v>5</v>
      </c>
      <c r="C13" s="70">
        <v>5</v>
      </c>
      <c r="D13" s="70">
        <v>1</v>
      </c>
      <c r="E13" s="70">
        <v>2008</v>
      </c>
      <c r="F13" s="70" t="s">
        <v>792</v>
      </c>
      <c r="G13" s="1073" t="s">
        <v>1883</v>
      </c>
      <c r="H13" s="70" t="s">
        <v>1884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1889</v>
      </c>
      <c r="B14" s="70">
        <v>6</v>
      </c>
      <c r="C14" s="70">
        <v>6</v>
      </c>
      <c r="D14" s="70">
        <v>1</v>
      </c>
      <c r="E14" s="70">
        <v>2009</v>
      </c>
      <c r="F14" s="70" t="s">
        <v>176</v>
      </c>
      <c r="G14" s="1073" t="s">
        <v>1883</v>
      </c>
      <c r="H14" s="70" t="s">
        <v>1884</v>
      </c>
      <c r="I14" s="1066"/>
      <c r="J14" s="73">
        <v>0</v>
      </c>
      <c r="K14" s="73">
        <v>0</v>
      </c>
      <c r="L14" s="73">
        <v>0</v>
      </c>
      <c r="M14" s="73">
        <v>0</v>
      </c>
      <c r="N14" s="73">
        <v>0</v>
      </c>
      <c r="O14" s="73">
        <v>0</v>
      </c>
      <c r="P14" s="73">
        <v>0</v>
      </c>
      <c r="Q14" s="73">
        <v>0</v>
      </c>
      <c r="R14" s="73">
        <v>7.42</v>
      </c>
      <c r="S14" s="73">
        <v>28.76</v>
      </c>
      <c r="T14" s="73">
        <v>0</v>
      </c>
      <c r="U14" s="73">
        <v>0</v>
      </c>
      <c r="V14" s="73">
        <v>0</v>
      </c>
      <c r="W14" s="73">
        <v>4.67</v>
      </c>
      <c r="X14" s="73">
        <v>0</v>
      </c>
      <c r="Y14" s="73">
        <v>128.75</v>
      </c>
      <c r="Z14" s="73">
        <v>0</v>
      </c>
      <c r="AA14" s="73">
        <v>34.29</v>
      </c>
      <c r="AB14" s="73">
        <v>23.8</v>
      </c>
      <c r="AC14" s="73">
        <v>0</v>
      </c>
      <c r="AD14" s="73">
        <v>0</v>
      </c>
      <c r="AE14" s="73">
        <v>128.74</v>
      </c>
      <c r="AF14" s="73">
        <v>0</v>
      </c>
      <c r="AG14" s="73">
        <v>7.9969999999999999</v>
      </c>
      <c r="AH14" s="73">
        <v>6.5620000000000003</v>
      </c>
      <c r="AI14" s="73">
        <v>0</v>
      </c>
      <c r="AJ14" s="73">
        <v>0</v>
      </c>
      <c r="AK14" s="73">
        <v>0</v>
      </c>
      <c r="AL14" s="73">
        <v>15.345000000000001</v>
      </c>
      <c r="AM14" s="73">
        <v>5.17</v>
      </c>
      <c r="AN14" s="73">
        <v>221.56</v>
      </c>
      <c r="AO14" s="73">
        <v>0</v>
      </c>
      <c r="AP14" s="73">
        <v>0.35499999999999998</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3.17</v>
      </c>
      <c r="BN14" s="73">
        <v>0</v>
      </c>
      <c r="BO14" s="73">
        <v>0</v>
      </c>
      <c r="BP14" s="73">
        <v>0</v>
      </c>
      <c r="BQ14" s="73">
        <v>3.23</v>
      </c>
      <c r="BR14" s="73">
        <v>0</v>
      </c>
      <c r="BS14" s="73">
        <v>0</v>
      </c>
      <c r="BT14" s="73">
        <v>0</v>
      </c>
      <c r="BU14" s="73">
        <v>0</v>
      </c>
      <c r="BV14" s="73">
        <v>0</v>
      </c>
      <c r="BW14" s="73">
        <v>0</v>
      </c>
      <c r="BX14" s="73">
        <v>0</v>
      </c>
      <c r="BY14" s="73">
        <v>0</v>
      </c>
      <c r="BZ14" s="73">
        <v>3.35</v>
      </c>
      <c r="CA14" s="73">
        <v>0</v>
      </c>
      <c r="CB14" s="73">
        <v>0</v>
      </c>
      <c r="CC14" s="73">
        <v>0</v>
      </c>
      <c r="CD14" s="73">
        <v>0</v>
      </c>
      <c r="CE14" s="73">
        <v>0</v>
      </c>
      <c r="CF14" s="73">
        <v>0</v>
      </c>
      <c r="CG14" s="73">
        <v>0</v>
      </c>
      <c r="CH14" s="73">
        <v>0</v>
      </c>
      <c r="CI14" s="73">
        <v>5.4470000000000001</v>
      </c>
      <c r="CJ14" s="73">
        <v>0</v>
      </c>
      <c r="CK14" s="73">
        <v>0</v>
      </c>
      <c r="CL14" s="73">
        <v>0</v>
      </c>
      <c r="CM14" s="73">
        <v>0</v>
      </c>
      <c r="CN14" s="73">
        <v>10.71</v>
      </c>
      <c r="CO14" s="73">
        <v>0</v>
      </c>
      <c r="CP14" s="73">
        <v>0</v>
      </c>
      <c r="CQ14" s="73">
        <v>0</v>
      </c>
      <c r="CR14" s="73">
        <v>0</v>
      </c>
      <c r="CS14" s="73">
        <v>21.18</v>
      </c>
      <c r="CT14" s="73">
        <v>0</v>
      </c>
      <c r="CU14" s="73">
        <v>0</v>
      </c>
      <c r="CV14" s="73">
        <v>0</v>
      </c>
      <c r="CW14" s="73">
        <v>0</v>
      </c>
      <c r="CX14" s="73">
        <v>0</v>
      </c>
      <c r="CY14" s="73">
        <v>0</v>
      </c>
      <c r="CZ14" s="73">
        <v>0</v>
      </c>
      <c r="DA14" s="73">
        <v>0</v>
      </c>
      <c r="DB14" s="73">
        <v>0</v>
      </c>
      <c r="DC14" s="73">
        <v>0</v>
      </c>
      <c r="DD14" s="73">
        <v>0</v>
      </c>
      <c r="DE14" s="73">
        <v>0</v>
      </c>
      <c r="DF14" s="73">
        <v>0</v>
      </c>
      <c r="DG14" s="73">
        <v>0.35499999999999998</v>
      </c>
      <c r="DH14" s="73">
        <v>0</v>
      </c>
      <c r="DI14" s="73">
        <v>0</v>
      </c>
      <c r="DJ14" s="73">
        <v>0</v>
      </c>
      <c r="DK14" s="73">
        <v>0</v>
      </c>
      <c r="DL14" s="73">
        <v>0</v>
      </c>
      <c r="DM14" s="73">
        <v>0</v>
      </c>
      <c r="DN14" s="73">
        <v>0</v>
      </c>
      <c r="DO14" s="73">
        <v>0</v>
      </c>
      <c r="DP14" s="73">
        <v>0</v>
      </c>
      <c r="DQ14" s="73">
        <v>0</v>
      </c>
      <c r="DR14" s="73">
        <v>0</v>
      </c>
      <c r="DS14" s="73">
        <v>7.42</v>
      </c>
      <c r="DT14" s="73">
        <v>28.76</v>
      </c>
      <c r="DU14" s="73">
        <v>0</v>
      </c>
      <c r="DV14" s="73">
        <v>0</v>
      </c>
      <c r="DW14" s="73">
        <v>0</v>
      </c>
      <c r="DX14" s="73">
        <v>4.67</v>
      </c>
      <c r="DY14" s="73">
        <v>0</v>
      </c>
      <c r="DZ14" s="73">
        <v>128.75</v>
      </c>
      <c r="EA14" s="73">
        <v>0</v>
      </c>
      <c r="EB14" s="73">
        <v>34.29</v>
      </c>
      <c r="EC14" s="73">
        <v>23.8</v>
      </c>
      <c r="ED14" s="73">
        <v>0</v>
      </c>
      <c r="EE14" s="73">
        <v>0</v>
      </c>
      <c r="EF14" s="73">
        <v>128.74</v>
      </c>
      <c r="EG14" s="73">
        <v>0</v>
      </c>
      <c r="EH14" s="73">
        <v>7.9969999999999999</v>
      </c>
      <c r="EI14" s="73">
        <v>6.5620000000000003</v>
      </c>
      <c r="EJ14" s="73">
        <v>0</v>
      </c>
      <c r="EK14" s="73">
        <v>0</v>
      </c>
      <c r="EL14" s="73">
        <v>0</v>
      </c>
      <c r="EM14" s="73">
        <v>15.345000000000001</v>
      </c>
      <c r="EN14" s="73">
        <v>5.17</v>
      </c>
      <c r="EO14" s="73">
        <v>221.56</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3.17</v>
      </c>
      <c r="FO14" s="73">
        <v>0</v>
      </c>
      <c r="FP14" s="73">
        <v>0</v>
      </c>
      <c r="FQ14" s="73">
        <v>0</v>
      </c>
      <c r="FR14" s="73">
        <v>3.23</v>
      </c>
      <c r="FS14" s="73">
        <v>0</v>
      </c>
      <c r="FT14" s="73">
        <v>0</v>
      </c>
      <c r="FU14" s="73">
        <v>0</v>
      </c>
      <c r="FV14" s="73">
        <v>0</v>
      </c>
      <c r="FW14" s="73">
        <v>0</v>
      </c>
      <c r="FX14" s="73">
        <v>0</v>
      </c>
      <c r="FY14" s="73">
        <v>0</v>
      </c>
      <c r="FZ14" s="73">
        <v>0</v>
      </c>
      <c r="GA14" s="73">
        <v>3.35</v>
      </c>
      <c r="GB14" s="73">
        <v>0</v>
      </c>
      <c r="GC14" s="73">
        <v>0</v>
      </c>
      <c r="GD14" s="73">
        <v>0</v>
      </c>
      <c r="GE14" s="73">
        <v>0</v>
      </c>
      <c r="GF14" s="73">
        <v>0</v>
      </c>
      <c r="GG14" s="73">
        <v>0</v>
      </c>
      <c r="GH14" s="73">
        <v>0</v>
      </c>
      <c r="GI14" s="73">
        <v>0</v>
      </c>
      <c r="GJ14" s="73">
        <v>5.4470000000000001</v>
      </c>
      <c r="GK14" s="73">
        <v>0</v>
      </c>
      <c r="GL14" s="73">
        <v>0</v>
      </c>
      <c r="GM14" s="73">
        <v>0</v>
      </c>
      <c r="GN14" s="73">
        <v>0</v>
      </c>
      <c r="GO14" s="73">
        <v>10.71</v>
      </c>
      <c r="GP14" s="73">
        <v>0</v>
      </c>
      <c r="GQ14" s="73">
        <v>0</v>
      </c>
      <c r="GR14" s="73">
        <v>0</v>
      </c>
      <c r="GS14" s="73">
        <v>0</v>
      </c>
      <c r="GT14" s="73">
        <v>21.18</v>
      </c>
      <c r="GU14" s="73">
        <v>0</v>
      </c>
      <c r="GV14" s="73">
        <v>0</v>
      </c>
      <c r="GW14" s="73">
        <v>0</v>
      </c>
      <c r="GX14" s="73">
        <v>0</v>
      </c>
      <c r="GY14" s="73">
        <v>0</v>
      </c>
      <c r="GZ14" s="73">
        <v>0</v>
      </c>
      <c r="HA14" s="73">
        <v>0</v>
      </c>
      <c r="HB14" s="73">
        <v>0</v>
      </c>
      <c r="HC14" s="73">
        <v>0</v>
      </c>
      <c r="HD14" s="73">
        <v>0</v>
      </c>
      <c r="HE14" s="73">
        <v>0</v>
      </c>
      <c r="HF14" s="73">
        <v>0.35499999999999998</v>
      </c>
      <c r="HG14" s="73">
        <v>0</v>
      </c>
      <c r="HH14" s="73">
        <v>0</v>
      </c>
      <c r="HI14" s="73">
        <v>0</v>
      </c>
      <c r="HJ14" s="73">
        <v>0</v>
      </c>
      <c r="HK14" s="73">
        <v>613.06399999999996</v>
      </c>
      <c r="HL14" s="73">
        <v>0</v>
      </c>
      <c r="HM14" s="73">
        <v>0</v>
      </c>
      <c r="HN14" s="73">
        <v>0</v>
      </c>
      <c r="HO14" s="73">
        <v>6.4</v>
      </c>
      <c r="HP14" s="73">
        <v>0</v>
      </c>
      <c r="HQ14" s="73">
        <v>3.35</v>
      </c>
      <c r="HR14" s="73">
        <v>0</v>
      </c>
      <c r="HS14" s="73">
        <v>0</v>
      </c>
      <c r="HT14" s="73">
        <v>5.4470000000000001</v>
      </c>
      <c r="HU14" s="73">
        <v>0</v>
      </c>
      <c r="HV14" s="73">
        <v>10.71</v>
      </c>
      <c r="HW14" s="73">
        <v>0</v>
      </c>
      <c r="HX14" s="73">
        <v>21.18</v>
      </c>
      <c r="HY14" s="73">
        <v>0</v>
      </c>
      <c r="HZ14" s="73">
        <v>0</v>
      </c>
      <c r="IA14" s="73">
        <v>0.35499999999999998</v>
      </c>
      <c r="IB14" s="73">
        <v>0</v>
      </c>
      <c r="IC14" s="73">
        <v>0</v>
      </c>
      <c r="ID14" s="73">
        <v>0</v>
      </c>
      <c r="IE14" s="73">
        <v>0</v>
      </c>
      <c r="IF14" s="73">
        <v>613.06399999999996</v>
      </c>
      <c r="IG14" s="73">
        <v>0.35499999999999998</v>
      </c>
      <c r="IH14" s="73">
        <v>0</v>
      </c>
      <c r="II14" s="73">
        <v>0</v>
      </c>
      <c r="IJ14" s="73">
        <v>6.4</v>
      </c>
      <c r="IK14" s="73">
        <v>0</v>
      </c>
      <c r="IL14" s="73">
        <v>3.35</v>
      </c>
      <c r="IM14" s="73">
        <v>0</v>
      </c>
      <c r="IN14" s="73">
        <v>0</v>
      </c>
      <c r="IO14" s="73">
        <v>5.4470000000000001</v>
      </c>
      <c r="IP14" s="73">
        <v>0</v>
      </c>
      <c r="IQ14" s="73">
        <v>10.71</v>
      </c>
      <c r="IR14" s="73">
        <v>0</v>
      </c>
      <c r="IS14" s="73">
        <v>21.18</v>
      </c>
      <c r="IT14" s="73">
        <v>0</v>
      </c>
      <c r="IU14" s="73">
        <v>0</v>
      </c>
      <c r="IV14" s="74">
        <v>0</v>
      </c>
      <c r="IW14" s="71">
        <v>0</v>
      </c>
      <c r="IX14" s="71">
        <v>0</v>
      </c>
      <c r="IY14" s="71">
        <v>0</v>
      </c>
      <c r="IZ14" s="71">
        <v>0</v>
      </c>
      <c r="JA14" s="71">
        <v>0</v>
      </c>
      <c r="JB14" s="71">
        <v>0</v>
      </c>
      <c r="JC14" s="71">
        <v>0</v>
      </c>
      <c r="JD14" s="71">
        <v>0</v>
      </c>
      <c r="JE14" s="71">
        <v>2</v>
      </c>
      <c r="JF14" s="71">
        <v>4</v>
      </c>
      <c r="JG14" s="71">
        <v>0</v>
      </c>
      <c r="JH14" s="71">
        <v>0</v>
      </c>
      <c r="JI14" s="71">
        <v>0</v>
      </c>
      <c r="JJ14" s="71">
        <v>1</v>
      </c>
      <c r="JK14" s="71">
        <v>0</v>
      </c>
      <c r="JL14" s="71">
        <v>3</v>
      </c>
      <c r="JM14" s="71">
        <v>0</v>
      </c>
      <c r="JN14" s="71">
        <v>7</v>
      </c>
      <c r="JO14" s="71">
        <v>1</v>
      </c>
      <c r="JP14" s="71">
        <v>0</v>
      </c>
      <c r="JQ14" s="71">
        <v>0</v>
      </c>
      <c r="JR14" s="71">
        <v>5</v>
      </c>
      <c r="JS14" s="71">
        <v>0</v>
      </c>
      <c r="JT14" s="71">
        <v>2</v>
      </c>
      <c r="JU14" s="71">
        <v>1</v>
      </c>
      <c r="JV14" s="71">
        <v>0</v>
      </c>
      <c r="JW14" s="71">
        <v>0</v>
      </c>
      <c r="JX14" s="71">
        <v>0</v>
      </c>
      <c r="JY14" s="71">
        <v>3</v>
      </c>
      <c r="JZ14" s="71">
        <v>1</v>
      </c>
      <c r="KA14" s="71">
        <v>12</v>
      </c>
      <c r="KB14" s="71">
        <v>0</v>
      </c>
      <c r="KC14" s="71">
        <v>1</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1</v>
      </c>
      <c r="LE14" s="71">
        <v>0</v>
      </c>
      <c r="LF14" s="71">
        <v>0</v>
      </c>
      <c r="LG14" s="71">
        <v>0</v>
      </c>
      <c r="LH14" s="71">
        <v>0</v>
      </c>
      <c r="LI14" s="71">
        <v>0</v>
      </c>
      <c r="LJ14" s="71">
        <v>0</v>
      </c>
      <c r="LK14" s="71">
        <v>0</v>
      </c>
      <c r="LL14" s="71">
        <v>0</v>
      </c>
      <c r="LM14" s="71">
        <v>1</v>
      </c>
      <c r="LN14" s="71">
        <v>0</v>
      </c>
      <c r="LO14" s="71">
        <v>0</v>
      </c>
      <c r="LP14" s="71">
        <v>0</v>
      </c>
      <c r="LQ14" s="71">
        <v>0</v>
      </c>
      <c r="LR14" s="71">
        <v>0</v>
      </c>
      <c r="LS14" s="71">
        <v>0</v>
      </c>
      <c r="LT14" s="71">
        <v>0</v>
      </c>
      <c r="LU14" s="71">
        <v>0</v>
      </c>
      <c r="LV14" s="71">
        <v>1</v>
      </c>
      <c r="LW14" s="71">
        <v>0</v>
      </c>
      <c r="LX14" s="71">
        <v>0</v>
      </c>
      <c r="LY14" s="71">
        <v>0</v>
      </c>
      <c r="LZ14" s="71">
        <v>0</v>
      </c>
      <c r="MA14" s="71">
        <v>2</v>
      </c>
      <c r="MB14" s="71">
        <v>0</v>
      </c>
      <c r="MC14" s="71">
        <v>0</v>
      </c>
      <c r="MD14" s="71">
        <v>0</v>
      </c>
      <c r="ME14" s="71">
        <v>0</v>
      </c>
      <c r="MF14" s="71">
        <v>2</v>
      </c>
      <c r="MG14" s="71">
        <v>0</v>
      </c>
      <c r="MH14" s="71">
        <v>0</v>
      </c>
      <c r="MI14" s="71">
        <v>0</v>
      </c>
      <c r="MJ14" s="71">
        <v>0</v>
      </c>
      <c r="MK14" s="71">
        <v>0</v>
      </c>
      <c r="ML14" s="71">
        <v>0</v>
      </c>
      <c r="MM14" s="71">
        <v>0</v>
      </c>
      <c r="MN14" s="71">
        <v>0</v>
      </c>
      <c r="MO14" s="71">
        <v>0</v>
      </c>
      <c r="MP14" s="71">
        <v>0</v>
      </c>
      <c r="MQ14" s="71">
        <v>0</v>
      </c>
      <c r="MR14" s="71">
        <v>0</v>
      </c>
      <c r="MS14" s="71">
        <v>0</v>
      </c>
      <c r="MT14" s="71">
        <v>1</v>
      </c>
      <c r="MU14" s="71">
        <v>0</v>
      </c>
      <c r="MV14" s="71">
        <v>0</v>
      </c>
      <c r="MW14" s="71">
        <v>0</v>
      </c>
      <c r="MX14" s="71">
        <v>0</v>
      </c>
      <c r="MY14" s="71">
        <v>0</v>
      </c>
      <c r="MZ14" s="71">
        <v>0</v>
      </c>
      <c r="NA14" s="71">
        <v>0</v>
      </c>
      <c r="NB14" s="71">
        <v>0</v>
      </c>
      <c r="NC14" s="71">
        <v>0</v>
      </c>
      <c r="ND14" s="71">
        <v>0</v>
      </c>
      <c r="NE14" s="71">
        <v>0</v>
      </c>
      <c r="NF14" s="71">
        <v>2</v>
      </c>
      <c r="NG14" s="71">
        <v>4</v>
      </c>
      <c r="NH14" s="71">
        <v>0</v>
      </c>
      <c r="NI14" s="71">
        <v>0</v>
      </c>
      <c r="NJ14" s="71">
        <v>0</v>
      </c>
      <c r="NK14" s="71">
        <v>1</v>
      </c>
      <c r="NL14" s="71">
        <v>0</v>
      </c>
      <c r="NM14" s="71">
        <v>3</v>
      </c>
      <c r="NN14" s="71">
        <v>0</v>
      </c>
      <c r="NO14" s="71">
        <v>7</v>
      </c>
      <c r="NP14" s="71">
        <v>1</v>
      </c>
      <c r="NQ14" s="71">
        <v>0</v>
      </c>
      <c r="NR14" s="71">
        <v>0</v>
      </c>
      <c r="NS14" s="71">
        <v>5</v>
      </c>
      <c r="NT14" s="71">
        <v>0</v>
      </c>
      <c r="NU14" s="71">
        <v>2</v>
      </c>
      <c r="NV14" s="71">
        <v>1</v>
      </c>
      <c r="NW14" s="71">
        <v>0</v>
      </c>
      <c r="NX14" s="71">
        <v>0</v>
      </c>
      <c r="NY14" s="71">
        <v>0</v>
      </c>
      <c r="NZ14" s="71">
        <v>3</v>
      </c>
      <c r="OA14" s="71">
        <v>1</v>
      </c>
      <c r="OB14" s="71">
        <v>12</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1</v>
      </c>
      <c r="PF14" s="71">
        <v>0</v>
      </c>
      <c r="PG14" s="71">
        <v>0</v>
      </c>
      <c r="PH14" s="71">
        <v>0</v>
      </c>
      <c r="PI14" s="71">
        <v>0</v>
      </c>
      <c r="PJ14" s="71">
        <v>0</v>
      </c>
      <c r="PK14" s="71">
        <v>0</v>
      </c>
      <c r="PL14" s="71">
        <v>0</v>
      </c>
      <c r="PM14" s="71">
        <v>0</v>
      </c>
      <c r="PN14" s="71">
        <v>1</v>
      </c>
      <c r="PO14" s="71">
        <v>0</v>
      </c>
      <c r="PP14" s="71">
        <v>0</v>
      </c>
      <c r="PQ14" s="71">
        <v>0</v>
      </c>
      <c r="PR14" s="71">
        <v>0</v>
      </c>
      <c r="PS14" s="71">
        <v>0</v>
      </c>
      <c r="PT14" s="71">
        <v>0</v>
      </c>
      <c r="PU14" s="71">
        <v>0</v>
      </c>
      <c r="PV14" s="71">
        <v>0</v>
      </c>
      <c r="PW14" s="71">
        <v>1</v>
      </c>
      <c r="PX14" s="71">
        <v>0</v>
      </c>
      <c r="PY14" s="71">
        <v>0</v>
      </c>
      <c r="PZ14" s="71">
        <v>0</v>
      </c>
      <c r="QA14" s="71">
        <v>0</v>
      </c>
      <c r="QB14" s="71">
        <v>2</v>
      </c>
      <c r="QC14" s="71">
        <v>0</v>
      </c>
      <c r="QD14" s="71">
        <v>0</v>
      </c>
      <c r="QE14" s="71">
        <v>0</v>
      </c>
      <c r="QF14" s="71">
        <v>0</v>
      </c>
      <c r="QG14" s="71">
        <v>2</v>
      </c>
      <c r="QH14" s="71">
        <v>0</v>
      </c>
      <c r="QI14" s="71">
        <v>0</v>
      </c>
      <c r="QJ14" s="71">
        <v>0</v>
      </c>
      <c r="QK14" s="71">
        <v>0</v>
      </c>
      <c r="QL14" s="71">
        <v>0</v>
      </c>
      <c r="QM14" s="71">
        <v>0</v>
      </c>
      <c r="QN14" s="71">
        <v>0</v>
      </c>
      <c r="QO14" s="71">
        <v>0</v>
      </c>
      <c r="QP14" s="71">
        <v>0</v>
      </c>
      <c r="QQ14" s="71">
        <v>0</v>
      </c>
      <c r="QR14" s="71">
        <v>0</v>
      </c>
      <c r="QS14" s="71">
        <v>1</v>
      </c>
      <c r="QT14" s="71">
        <v>0</v>
      </c>
      <c r="QU14" s="71">
        <v>0</v>
      </c>
      <c r="QV14" s="71">
        <v>0</v>
      </c>
      <c r="QW14" s="71">
        <v>0</v>
      </c>
      <c r="QX14" s="71">
        <v>42</v>
      </c>
      <c r="QY14" s="71">
        <v>0</v>
      </c>
      <c r="QZ14" s="71">
        <v>0</v>
      </c>
      <c r="RA14" s="71">
        <v>0</v>
      </c>
      <c r="RB14" s="71">
        <v>2</v>
      </c>
      <c r="RC14" s="71">
        <v>0</v>
      </c>
      <c r="RD14" s="71">
        <v>1</v>
      </c>
      <c r="RE14" s="71">
        <v>0</v>
      </c>
      <c r="RF14" s="71">
        <v>0</v>
      </c>
      <c r="RG14" s="71">
        <v>1</v>
      </c>
      <c r="RH14" s="71">
        <v>0</v>
      </c>
      <c r="RI14" s="71">
        <v>2</v>
      </c>
      <c r="RJ14" s="71">
        <v>0</v>
      </c>
      <c r="RK14" s="71">
        <v>2</v>
      </c>
      <c r="RL14" s="71">
        <v>0</v>
      </c>
      <c r="RM14" s="71">
        <v>0</v>
      </c>
      <c r="RN14" s="71">
        <v>1</v>
      </c>
      <c r="RO14" s="71">
        <v>0</v>
      </c>
      <c r="RP14" s="71">
        <v>0</v>
      </c>
      <c r="RQ14" s="71">
        <v>0</v>
      </c>
      <c r="RR14" s="71">
        <v>0</v>
      </c>
      <c r="RS14" s="71">
        <v>42</v>
      </c>
      <c r="RT14" s="71">
        <v>1</v>
      </c>
      <c r="RU14" s="71">
        <v>0</v>
      </c>
      <c r="RV14" s="71">
        <v>0</v>
      </c>
      <c r="RW14" s="71">
        <v>2</v>
      </c>
      <c r="RX14" s="71">
        <v>0</v>
      </c>
      <c r="RY14" s="71">
        <v>1</v>
      </c>
      <c r="RZ14" s="71">
        <v>0</v>
      </c>
      <c r="SA14" s="71">
        <v>0</v>
      </c>
      <c r="SB14" s="71">
        <v>1</v>
      </c>
      <c r="SC14" s="71">
        <v>0</v>
      </c>
      <c r="SD14" s="71">
        <v>2</v>
      </c>
      <c r="SE14" s="71">
        <v>0</v>
      </c>
      <c r="SF14" s="71">
        <v>2</v>
      </c>
      <c r="SG14" s="71">
        <v>0</v>
      </c>
      <c r="SH14" s="71">
        <v>0</v>
      </c>
    </row>
    <row r="15" spans="1:503">
      <c r="A15" s="16" t="s">
        <v>1890</v>
      </c>
      <c r="B15" s="70">
        <v>7</v>
      </c>
      <c r="C15" s="70">
        <v>7</v>
      </c>
      <c r="D15" s="70">
        <v>1</v>
      </c>
      <c r="E15" s="70">
        <v>2010</v>
      </c>
      <c r="F15" s="70" t="s">
        <v>177</v>
      </c>
      <c r="G15" s="1073" t="s">
        <v>1883</v>
      </c>
      <c r="H15" s="70" t="s">
        <v>1884</v>
      </c>
      <c r="I15" s="1066"/>
      <c r="J15" s="73">
        <v>0</v>
      </c>
      <c r="K15" s="73">
        <v>0</v>
      </c>
      <c r="L15" s="73">
        <v>0</v>
      </c>
      <c r="M15" s="73">
        <v>0</v>
      </c>
      <c r="N15" s="73">
        <v>0</v>
      </c>
      <c r="O15" s="73">
        <v>0</v>
      </c>
      <c r="P15" s="73">
        <v>0</v>
      </c>
      <c r="Q15" s="73">
        <v>0</v>
      </c>
      <c r="R15" s="73">
        <v>7.2009999999999996</v>
      </c>
      <c r="S15" s="73">
        <v>26.760999999999999</v>
      </c>
      <c r="T15" s="73">
        <v>0</v>
      </c>
      <c r="U15" s="73">
        <v>0</v>
      </c>
      <c r="V15" s="73">
        <v>0</v>
      </c>
      <c r="W15" s="73">
        <v>5.4550000000000001</v>
      </c>
      <c r="X15" s="73">
        <v>0</v>
      </c>
      <c r="Y15" s="73">
        <v>118.111</v>
      </c>
      <c r="Z15" s="73">
        <v>0</v>
      </c>
      <c r="AA15" s="73">
        <v>31.486999999999998</v>
      </c>
      <c r="AB15" s="73">
        <v>0</v>
      </c>
      <c r="AC15" s="73">
        <v>0</v>
      </c>
      <c r="AD15" s="73">
        <v>0</v>
      </c>
      <c r="AE15" s="73">
        <v>151.79400000000001</v>
      </c>
      <c r="AF15" s="73">
        <v>0</v>
      </c>
      <c r="AG15" s="73">
        <v>8.1829999999999998</v>
      </c>
      <c r="AH15" s="73">
        <v>6.18</v>
      </c>
      <c r="AI15" s="73">
        <v>0</v>
      </c>
      <c r="AJ15" s="73">
        <v>0</v>
      </c>
      <c r="AK15" s="73">
        <v>0</v>
      </c>
      <c r="AL15" s="73">
        <v>15.196999999999999</v>
      </c>
      <c r="AM15" s="73">
        <v>5.3209999999999997</v>
      </c>
      <c r="AN15" s="73">
        <v>224.011</v>
      </c>
      <c r="AO15" s="73">
        <v>0</v>
      </c>
      <c r="AP15" s="73">
        <v>0.36099999999999999</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11.1</v>
      </c>
      <c r="BL15" s="73">
        <v>0</v>
      </c>
      <c r="BM15" s="73">
        <v>2.6920000000000002</v>
      </c>
      <c r="BN15" s="73">
        <v>0</v>
      </c>
      <c r="BO15" s="73">
        <v>0</v>
      </c>
      <c r="BP15" s="73">
        <v>0</v>
      </c>
      <c r="BQ15" s="73">
        <v>3.2229999999999999</v>
      </c>
      <c r="BR15" s="73">
        <v>0</v>
      </c>
      <c r="BS15" s="73">
        <v>0</v>
      </c>
      <c r="BT15" s="73">
        <v>0</v>
      </c>
      <c r="BU15" s="73">
        <v>0</v>
      </c>
      <c r="BV15" s="73">
        <v>0</v>
      </c>
      <c r="BW15" s="73">
        <v>0</v>
      </c>
      <c r="BX15" s="73">
        <v>0</v>
      </c>
      <c r="BY15" s="73">
        <v>0</v>
      </c>
      <c r="BZ15" s="73">
        <v>3.492</v>
      </c>
      <c r="CA15" s="73">
        <v>0</v>
      </c>
      <c r="CB15" s="73">
        <v>0</v>
      </c>
      <c r="CC15" s="73">
        <v>0</v>
      </c>
      <c r="CD15" s="73">
        <v>0</v>
      </c>
      <c r="CE15" s="73">
        <v>0</v>
      </c>
      <c r="CF15" s="73">
        <v>0</v>
      </c>
      <c r="CG15" s="73">
        <v>0</v>
      </c>
      <c r="CH15" s="73">
        <v>0</v>
      </c>
      <c r="CI15" s="73">
        <v>4.8239999999999998</v>
      </c>
      <c r="CJ15" s="73">
        <v>0</v>
      </c>
      <c r="CK15" s="73">
        <v>0</v>
      </c>
      <c r="CL15" s="73">
        <v>0</v>
      </c>
      <c r="CM15" s="73">
        <v>0</v>
      </c>
      <c r="CN15" s="73">
        <v>10.375999999999999</v>
      </c>
      <c r="CO15" s="73">
        <v>0</v>
      </c>
      <c r="CP15" s="73">
        <v>0</v>
      </c>
      <c r="CQ15" s="73">
        <v>0</v>
      </c>
      <c r="CR15" s="73">
        <v>0</v>
      </c>
      <c r="CS15" s="73">
        <v>45.527999999999999</v>
      </c>
      <c r="CT15" s="73">
        <v>0</v>
      </c>
      <c r="CU15" s="73">
        <v>0</v>
      </c>
      <c r="CV15" s="73">
        <v>0</v>
      </c>
      <c r="CW15" s="73">
        <v>0</v>
      </c>
      <c r="CX15" s="73">
        <v>0</v>
      </c>
      <c r="CY15" s="73">
        <v>0</v>
      </c>
      <c r="CZ15" s="73">
        <v>0</v>
      </c>
      <c r="DA15" s="73">
        <v>0</v>
      </c>
      <c r="DB15" s="73">
        <v>0</v>
      </c>
      <c r="DC15" s="73">
        <v>0</v>
      </c>
      <c r="DD15" s="73">
        <v>0</v>
      </c>
      <c r="DE15" s="73">
        <v>0</v>
      </c>
      <c r="DF15" s="73">
        <v>0</v>
      </c>
      <c r="DG15" s="73">
        <v>0.36099999999999999</v>
      </c>
      <c r="DH15" s="73">
        <v>0</v>
      </c>
      <c r="DI15" s="73">
        <v>0</v>
      </c>
      <c r="DJ15" s="73">
        <v>0</v>
      </c>
      <c r="DK15" s="73">
        <v>0</v>
      </c>
      <c r="DL15" s="73">
        <v>0</v>
      </c>
      <c r="DM15" s="73">
        <v>0</v>
      </c>
      <c r="DN15" s="73">
        <v>0</v>
      </c>
      <c r="DO15" s="73">
        <v>0</v>
      </c>
      <c r="DP15" s="73">
        <v>0</v>
      </c>
      <c r="DQ15" s="73">
        <v>0</v>
      </c>
      <c r="DR15" s="73">
        <v>0</v>
      </c>
      <c r="DS15" s="73">
        <v>7.2009999999999996</v>
      </c>
      <c r="DT15" s="73">
        <v>26.760999999999999</v>
      </c>
      <c r="DU15" s="73">
        <v>0</v>
      </c>
      <c r="DV15" s="73">
        <v>0</v>
      </c>
      <c r="DW15" s="73">
        <v>0</v>
      </c>
      <c r="DX15" s="73">
        <v>5.4550000000000001</v>
      </c>
      <c r="DY15" s="73">
        <v>0</v>
      </c>
      <c r="DZ15" s="73">
        <v>118.111</v>
      </c>
      <c r="EA15" s="73">
        <v>0</v>
      </c>
      <c r="EB15" s="73">
        <v>31.486999999999998</v>
      </c>
      <c r="EC15" s="73">
        <v>0</v>
      </c>
      <c r="ED15" s="73">
        <v>0</v>
      </c>
      <c r="EE15" s="73">
        <v>0</v>
      </c>
      <c r="EF15" s="73">
        <v>151.79400000000001</v>
      </c>
      <c r="EG15" s="73">
        <v>0</v>
      </c>
      <c r="EH15" s="73">
        <v>8.1829999999999998</v>
      </c>
      <c r="EI15" s="73">
        <v>6.18</v>
      </c>
      <c r="EJ15" s="73">
        <v>0</v>
      </c>
      <c r="EK15" s="73">
        <v>0</v>
      </c>
      <c r="EL15" s="73">
        <v>0</v>
      </c>
      <c r="EM15" s="73">
        <v>15.196999999999999</v>
      </c>
      <c r="EN15" s="73">
        <v>5.3209999999999997</v>
      </c>
      <c r="EO15" s="73">
        <v>224.011</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11.1</v>
      </c>
      <c r="FM15" s="73">
        <v>0</v>
      </c>
      <c r="FN15" s="73">
        <v>2.6920000000000002</v>
      </c>
      <c r="FO15" s="73">
        <v>0</v>
      </c>
      <c r="FP15" s="73">
        <v>0</v>
      </c>
      <c r="FQ15" s="73">
        <v>0</v>
      </c>
      <c r="FR15" s="73">
        <v>3.2229999999999999</v>
      </c>
      <c r="FS15" s="73">
        <v>0</v>
      </c>
      <c r="FT15" s="73">
        <v>0</v>
      </c>
      <c r="FU15" s="73">
        <v>0</v>
      </c>
      <c r="FV15" s="73">
        <v>0</v>
      </c>
      <c r="FW15" s="73">
        <v>0</v>
      </c>
      <c r="FX15" s="73">
        <v>0</v>
      </c>
      <c r="FY15" s="73">
        <v>0</v>
      </c>
      <c r="FZ15" s="73">
        <v>0</v>
      </c>
      <c r="GA15" s="73">
        <v>3.492</v>
      </c>
      <c r="GB15" s="73">
        <v>0</v>
      </c>
      <c r="GC15" s="73">
        <v>0</v>
      </c>
      <c r="GD15" s="73">
        <v>0</v>
      </c>
      <c r="GE15" s="73">
        <v>0</v>
      </c>
      <c r="GF15" s="73">
        <v>0</v>
      </c>
      <c r="GG15" s="73">
        <v>0</v>
      </c>
      <c r="GH15" s="73">
        <v>0</v>
      </c>
      <c r="GI15" s="73">
        <v>0</v>
      </c>
      <c r="GJ15" s="73">
        <v>4.8239999999999998</v>
      </c>
      <c r="GK15" s="73">
        <v>0</v>
      </c>
      <c r="GL15" s="73">
        <v>0</v>
      </c>
      <c r="GM15" s="73">
        <v>0</v>
      </c>
      <c r="GN15" s="73">
        <v>0</v>
      </c>
      <c r="GO15" s="73">
        <v>10.375999999999999</v>
      </c>
      <c r="GP15" s="73">
        <v>0</v>
      </c>
      <c r="GQ15" s="73">
        <v>0</v>
      </c>
      <c r="GR15" s="73">
        <v>0</v>
      </c>
      <c r="GS15" s="73">
        <v>0</v>
      </c>
      <c r="GT15" s="73">
        <v>45.527999999999999</v>
      </c>
      <c r="GU15" s="73">
        <v>0</v>
      </c>
      <c r="GV15" s="73">
        <v>0</v>
      </c>
      <c r="GW15" s="73">
        <v>0</v>
      </c>
      <c r="GX15" s="73">
        <v>0</v>
      </c>
      <c r="GY15" s="73">
        <v>0</v>
      </c>
      <c r="GZ15" s="73">
        <v>0</v>
      </c>
      <c r="HA15" s="73">
        <v>0</v>
      </c>
      <c r="HB15" s="73">
        <v>0</v>
      </c>
      <c r="HC15" s="73">
        <v>0</v>
      </c>
      <c r="HD15" s="73">
        <v>0</v>
      </c>
      <c r="HE15" s="73">
        <v>0</v>
      </c>
      <c r="HF15" s="73">
        <v>0.36099999999999999</v>
      </c>
      <c r="HG15" s="73">
        <v>0</v>
      </c>
      <c r="HH15" s="73">
        <v>0</v>
      </c>
      <c r="HI15" s="73">
        <v>0</v>
      </c>
      <c r="HJ15" s="73">
        <v>0</v>
      </c>
      <c r="HK15" s="73">
        <v>599.70100000000002</v>
      </c>
      <c r="HL15" s="73">
        <v>0</v>
      </c>
      <c r="HM15" s="73">
        <v>0</v>
      </c>
      <c r="HN15" s="73">
        <v>0</v>
      </c>
      <c r="HO15" s="73">
        <v>17.015000000000001</v>
      </c>
      <c r="HP15" s="73">
        <v>0</v>
      </c>
      <c r="HQ15" s="73">
        <v>3.492</v>
      </c>
      <c r="HR15" s="73">
        <v>0</v>
      </c>
      <c r="HS15" s="73">
        <v>0</v>
      </c>
      <c r="HT15" s="73">
        <v>4.8239999999999998</v>
      </c>
      <c r="HU15" s="73">
        <v>0</v>
      </c>
      <c r="HV15" s="73">
        <v>10.375999999999999</v>
      </c>
      <c r="HW15" s="73">
        <v>0</v>
      </c>
      <c r="HX15" s="73">
        <v>45.527999999999999</v>
      </c>
      <c r="HY15" s="73">
        <v>0</v>
      </c>
      <c r="HZ15" s="73">
        <v>0</v>
      </c>
      <c r="IA15" s="73">
        <v>0.36099999999999999</v>
      </c>
      <c r="IB15" s="73">
        <v>0</v>
      </c>
      <c r="IC15" s="73">
        <v>0</v>
      </c>
      <c r="ID15" s="73">
        <v>0</v>
      </c>
      <c r="IE15" s="73">
        <v>0</v>
      </c>
      <c r="IF15" s="73">
        <v>599.70100000000002</v>
      </c>
      <c r="IG15" s="73">
        <v>0.36099999999999999</v>
      </c>
      <c r="IH15" s="73">
        <v>0</v>
      </c>
      <c r="II15" s="73">
        <v>0</v>
      </c>
      <c r="IJ15" s="73">
        <v>17.015000000000001</v>
      </c>
      <c r="IK15" s="73">
        <v>0</v>
      </c>
      <c r="IL15" s="73">
        <v>3.492</v>
      </c>
      <c r="IM15" s="73">
        <v>0</v>
      </c>
      <c r="IN15" s="73">
        <v>0</v>
      </c>
      <c r="IO15" s="73">
        <v>4.8239999999999998</v>
      </c>
      <c r="IP15" s="73">
        <v>0</v>
      </c>
      <c r="IQ15" s="73">
        <v>10.375999999999999</v>
      </c>
      <c r="IR15" s="73">
        <v>0</v>
      </c>
      <c r="IS15" s="73">
        <v>45.527999999999999</v>
      </c>
      <c r="IT15" s="73">
        <v>0</v>
      </c>
      <c r="IU15" s="73">
        <v>0</v>
      </c>
      <c r="IV15" s="74">
        <v>0</v>
      </c>
      <c r="IW15" s="71">
        <v>0</v>
      </c>
      <c r="IX15" s="71">
        <v>0</v>
      </c>
      <c r="IY15" s="71">
        <v>0</v>
      </c>
      <c r="IZ15" s="71">
        <v>0</v>
      </c>
      <c r="JA15" s="71">
        <v>0</v>
      </c>
      <c r="JB15" s="71">
        <v>0</v>
      </c>
      <c r="JC15" s="71">
        <v>0</v>
      </c>
      <c r="JD15" s="71">
        <v>0</v>
      </c>
      <c r="JE15" s="71">
        <v>2</v>
      </c>
      <c r="JF15" s="71">
        <v>4</v>
      </c>
      <c r="JG15" s="71">
        <v>0</v>
      </c>
      <c r="JH15" s="71">
        <v>0</v>
      </c>
      <c r="JI15" s="71">
        <v>0</v>
      </c>
      <c r="JJ15" s="71">
        <v>1</v>
      </c>
      <c r="JK15" s="71">
        <v>0</v>
      </c>
      <c r="JL15" s="71">
        <v>3</v>
      </c>
      <c r="JM15" s="71">
        <v>0</v>
      </c>
      <c r="JN15" s="71">
        <v>6</v>
      </c>
      <c r="JO15" s="71">
        <v>0</v>
      </c>
      <c r="JP15" s="71">
        <v>0</v>
      </c>
      <c r="JQ15" s="71">
        <v>0</v>
      </c>
      <c r="JR15" s="71">
        <v>5</v>
      </c>
      <c r="JS15" s="71">
        <v>0</v>
      </c>
      <c r="JT15" s="71">
        <v>2</v>
      </c>
      <c r="JU15" s="71">
        <v>1</v>
      </c>
      <c r="JV15" s="71">
        <v>0</v>
      </c>
      <c r="JW15" s="71">
        <v>0</v>
      </c>
      <c r="JX15" s="71">
        <v>0</v>
      </c>
      <c r="JY15" s="71">
        <v>3</v>
      </c>
      <c r="JZ15" s="71">
        <v>1</v>
      </c>
      <c r="KA15" s="71">
        <v>12</v>
      </c>
      <c r="KB15" s="71">
        <v>0</v>
      </c>
      <c r="KC15" s="71">
        <v>1</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1</v>
      </c>
      <c r="KY15" s="71">
        <v>0</v>
      </c>
      <c r="KZ15" s="71">
        <v>1</v>
      </c>
      <c r="LA15" s="71">
        <v>0</v>
      </c>
      <c r="LB15" s="71">
        <v>0</v>
      </c>
      <c r="LC15" s="71">
        <v>0</v>
      </c>
      <c r="LD15" s="71">
        <v>1</v>
      </c>
      <c r="LE15" s="71">
        <v>0</v>
      </c>
      <c r="LF15" s="71">
        <v>0</v>
      </c>
      <c r="LG15" s="71">
        <v>0</v>
      </c>
      <c r="LH15" s="71">
        <v>0</v>
      </c>
      <c r="LI15" s="71">
        <v>0</v>
      </c>
      <c r="LJ15" s="71">
        <v>0</v>
      </c>
      <c r="LK15" s="71">
        <v>0</v>
      </c>
      <c r="LL15" s="71">
        <v>0</v>
      </c>
      <c r="LM15" s="71">
        <v>1</v>
      </c>
      <c r="LN15" s="71">
        <v>0</v>
      </c>
      <c r="LO15" s="71">
        <v>0</v>
      </c>
      <c r="LP15" s="71">
        <v>0</v>
      </c>
      <c r="LQ15" s="71">
        <v>0</v>
      </c>
      <c r="LR15" s="71">
        <v>0</v>
      </c>
      <c r="LS15" s="71">
        <v>0</v>
      </c>
      <c r="LT15" s="71">
        <v>0</v>
      </c>
      <c r="LU15" s="71">
        <v>0</v>
      </c>
      <c r="LV15" s="71">
        <v>1</v>
      </c>
      <c r="LW15" s="71">
        <v>0</v>
      </c>
      <c r="LX15" s="71">
        <v>0</v>
      </c>
      <c r="LY15" s="71">
        <v>0</v>
      </c>
      <c r="LZ15" s="71">
        <v>0</v>
      </c>
      <c r="MA15" s="71">
        <v>2</v>
      </c>
      <c r="MB15" s="71">
        <v>0</v>
      </c>
      <c r="MC15" s="71">
        <v>0</v>
      </c>
      <c r="MD15" s="71">
        <v>0</v>
      </c>
      <c r="ME15" s="71">
        <v>0</v>
      </c>
      <c r="MF15" s="71">
        <v>2</v>
      </c>
      <c r="MG15" s="71">
        <v>0</v>
      </c>
      <c r="MH15" s="71">
        <v>0</v>
      </c>
      <c r="MI15" s="71">
        <v>0</v>
      </c>
      <c r="MJ15" s="71">
        <v>0</v>
      </c>
      <c r="MK15" s="71">
        <v>0</v>
      </c>
      <c r="ML15" s="71">
        <v>0</v>
      </c>
      <c r="MM15" s="71">
        <v>0</v>
      </c>
      <c r="MN15" s="71">
        <v>0</v>
      </c>
      <c r="MO15" s="71">
        <v>0</v>
      </c>
      <c r="MP15" s="71">
        <v>0</v>
      </c>
      <c r="MQ15" s="71">
        <v>0</v>
      </c>
      <c r="MR15" s="71">
        <v>0</v>
      </c>
      <c r="MS15" s="71">
        <v>0</v>
      </c>
      <c r="MT15" s="71">
        <v>1</v>
      </c>
      <c r="MU15" s="71">
        <v>0</v>
      </c>
      <c r="MV15" s="71">
        <v>0</v>
      </c>
      <c r="MW15" s="71">
        <v>0</v>
      </c>
      <c r="MX15" s="71">
        <v>0</v>
      </c>
      <c r="MY15" s="71">
        <v>0</v>
      </c>
      <c r="MZ15" s="71">
        <v>0</v>
      </c>
      <c r="NA15" s="71">
        <v>0</v>
      </c>
      <c r="NB15" s="71">
        <v>0</v>
      </c>
      <c r="NC15" s="71">
        <v>0</v>
      </c>
      <c r="ND15" s="71">
        <v>0</v>
      </c>
      <c r="NE15" s="71">
        <v>0</v>
      </c>
      <c r="NF15" s="71">
        <v>2</v>
      </c>
      <c r="NG15" s="71">
        <v>4</v>
      </c>
      <c r="NH15" s="71">
        <v>0</v>
      </c>
      <c r="NI15" s="71">
        <v>0</v>
      </c>
      <c r="NJ15" s="71">
        <v>0</v>
      </c>
      <c r="NK15" s="71">
        <v>1</v>
      </c>
      <c r="NL15" s="71">
        <v>0</v>
      </c>
      <c r="NM15" s="71">
        <v>3</v>
      </c>
      <c r="NN15" s="71">
        <v>0</v>
      </c>
      <c r="NO15" s="71">
        <v>6</v>
      </c>
      <c r="NP15" s="71">
        <v>0</v>
      </c>
      <c r="NQ15" s="71">
        <v>0</v>
      </c>
      <c r="NR15" s="71">
        <v>0</v>
      </c>
      <c r="NS15" s="71">
        <v>5</v>
      </c>
      <c r="NT15" s="71">
        <v>0</v>
      </c>
      <c r="NU15" s="71">
        <v>2</v>
      </c>
      <c r="NV15" s="71">
        <v>1</v>
      </c>
      <c r="NW15" s="71">
        <v>0</v>
      </c>
      <c r="NX15" s="71">
        <v>0</v>
      </c>
      <c r="NY15" s="71">
        <v>0</v>
      </c>
      <c r="NZ15" s="71">
        <v>3</v>
      </c>
      <c r="OA15" s="71">
        <v>1</v>
      </c>
      <c r="OB15" s="71">
        <v>12</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1</v>
      </c>
      <c r="OZ15" s="71">
        <v>0</v>
      </c>
      <c r="PA15" s="71">
        <v>1</v>
      </c>
      <c r="PB15" s="71">
        <v>0</v>
      </c>
      <c r="PC15" s="71">
        <v>0</v>
      </c>
      <c r="PD15" s="71">
        <v>0</v>
      </c>
      <c r="PE15" s="71">
        <v>1</v>
      </c>
      <c r="PF15" s="71">
        <v>0</v>
      </c>
      <c r="PG15" s="71">
        <v>0</v>
      </c>
      <c r="PH15" s="71">
        <v>0</v>
      </c>
      <c r="PI15" s="71">
        <v>0</v>
      </c>
      <c r="PJ15" s="71">
        <v>0</v>
      </c>
      <c r="PK15" s="71">
        <v>0</v>
      </c>
      <c r="PL15" s="71">
        <v>0</v>
      </c>
      <c r="PM15" s="71">
        <v>0</v>
      </c>
      <c r="PN15" s="71">
        <v>1</v>
      </c>
      <c r="PO15" s="71">
        <v>0</v>
      </c>
      <c r="PP15" s="71">
        <v>0</v>
      </c>
      <c r="PQ15" s="71">
        <v>0</v>
      </c>
      <c r="PR15" s="71">
        <v>0</v>
      </c>
      <c r="PS15" s="71">
        <v>0</v>
      </c>
      <c r="PT15" s="71">
        <v>0</v>
      </c>
      <c r="PU15" s="71">
        <v>0</v>
      </c>
      <c r="PV15" s="71">
        <v>0</v>
      </c>
      <c r="PW15" s="71">
        <v>1</v>
      </c>
      <c r="PX15" s="71">
        <v>0</v>
      </c>
      <c r="PY15" s="71">
        <v>0</v>
      </c>
      <c r="PZ15" s="71">
        <v>0</v>
      </c>
      <c r="QA15" s="71">
        <v>0</v>
      </c>
      <c r="QB15" s="71">
        <v>2</v>
      </c>
      <c r="QC15" s="71">
        <v>0</v>
      </c>
      <c r="QD15" s="71">
        <v>0</v>
      </c>
      <c r="QE15" s="71">
        <v>0</v>
      </c>
      <c r="QF15" s="71">
        <v>0</v>
      </c>
      <c r="QG15" s="71">
        <v>2</v>
      </c>
      <c r="QH15" s="71">
        <v>0</v>
      </c>
      <c r="QI15" s="71">
        <v>0</v>
      </c>
      <c r="QJ15" s="71">
        <v>0</v>
      </c>
      <c r="QK15" s="71">
        <v>0</v>
      </c>
      <c r="QL15" s="71">
        <v>0</v>
      </c>
      <c r="QM15" s="71">
        <v>0</v>
      </c>
      <c r="QN15" s="71">
        <v>0</v>
      </c>
      <c r="QO15" s="71">
        <v>0</v>
      </c>
      <c r="QP15" s="71">
        <v>0</v>
      </c>
      <c r="QQ15" s="71">
        <v>0</v>
      </c>
      <c r="QR15" s="71">
        <v>0</v>
      </c>
      <c r="QS15" s="71">
        <v>1</v>
      </c>
      <c r="QT15" s="71">
        <v>0</v>
      </c>
      <c r="QU15" s="71">
        <v>0</v>
      </c>
      <c r="QV15" s="71">
        <v>0</v>
      </c>
      <c r="QW15" s="71">
        <v>0</v>
      </c>
      <c r="QX15" s="71">
        <v>40</v>
      </c>
      <c r="QY15" s="71">
        <v>0</v>
      </c>
      <c r="QZ15" s="71">
        <v>0</v>
      </c>
      <c r="RA15" s="71">
        <v>0</v>
      </c>
      <c r="RB15" s="71">
        <v>3</v>
      </c>
      <c r="RC15" s="71">
        <v>0</v>
      </c>
      <c r="RD15" s="71">
        <v>1</v>
      </c>
      <c r="RE15" s="71">
        <v>0</v>
      </c>
      <c r="RF15" s="71">
        <v>0</v>
      </c>
      <c r="RG15" s="71">
        <v>1</v>
      </c>
      <c r="RH15" s="71">
        <v>0</v>
      </c>
      <c r="RI15" s="71">
        <v>2</v>
      </c>
      <c r="RJ15" s="71">
        <v>0</v>
      </c>
      <c r="RK15" s="71">
        <v>2</v>
      </c>
      <c r="RL15" s="71">
        <v>0</v>
      </c>
      <c r="RM15" s="71">
        <v>0</v>
      </c>
      <c r="RN15" s="71">
        <v>1</v>
      </c>
      <c r="RO15" s="71">
        <v>0</v>
      </c>
      <c r="RP15" s="71">
        <v>0</v>
      </c>
      <c r="RQ15" s="71">
        <v>0</v>
      </c>
      <c r="RR15" s="71">
        <v>0</v>
      </c>
      <c r="RS15" s="71">
        <v>40</v>
      </c>
      <c r="RT15" s="71">
        <v>1</v>
      </c>
      <c r="RU15" s="71">
        <v>0</v>
      </c>
      <c r="RV15" s="71">
        <v>0</v>
      </c>
      <c r="RW15" s="71">
        <v>3</v>
      </c>
      <c r="RX15" s="71">
        <v>0</v>
      </c>
      <c r="RY15" s="71">
        <v>1</v>
      </c>
      <c r="RZ15" s="71">
        <v>0</v>
      </c>
      <c r="SA15" s="71">
        <v>0</v>
      </c>
      <c r="SB15" s="71">
        <v>1</v>
      </c>
      <c r="SC15" s="71">
        <v>0</v>
      </c>
      <c r="SD15" s="71">
        <v>2</v>
      </c>
      <c r="SE15" s="71">
        <v>0</v>
      </c>
      <c r="SF15" s="71">
        <v>2</v>
      </c>
      <c r="SG15" s="71">
        <v>0</v>
      </c>
      <c r="SH15" s="71">
        <v>0</v>
      </c>
    </row>
    <row r="16" spans="1:503">
      <c r="A16" s="16" t="s">
        <v>1891</v>
      </c>
      <c r="B16" s="70">
        <v>8</v>
      </c>
      <c r="C16" s="70">
        <v>8</v>
      </c>
      <c r="D16" s="70">
        <v>1</v>
      </c>
      <c r="E16" s="70">
        <v>2011</v>
      </c>
      <c r="F16" s="70" t="s">
        <v>178</v>
      </c>
      <c r="G16" s="1073" t="s">
        <v>1883</v>
      </c>
      <c r="H16" s="70" t="s">
        <v>1884</v>
      </c>
      <c r="I16" s="1066"/>
      <c r="J16" s="73">
        <v>0</v>
      </c>
      <c r="K16" s="73">
        <v>0</v>
      </c>
      <c r="L16" s="73">
        <v>0</v>
      </c>
      <c r="M16" s="73">
        <v>0</v>
      </c>
      <c r="N16" s="73">
        <v>0</v>
      </c>
      <c r="O16" s="73">
        <v>0</v>
      </c>
      <c r="P16" s="73">
        <v>0</v>
      </c>
      <c r="Q16" s="73">
        <v>0</v>
      </c>
      <c r="R16" s="73">
        <v>6.9790000000000001</v>
      </c>
      <c r="S16" s="73">
        <v>24.573</v>
      </c>
      <c r="T16" s="73">
        <v>0</v>
      </c>
      <c r="U16" s="73">
        <v>0</v>
      </c>
      <c r="V16" s="73">
        <v>0</v>
      </c>
      <c r="W16" s="73">
        <v>4.391</v>
      </c>
      <c r="X16" s="73">
        <v>0</v>
      </c>
      <c r="Y16" s="73">
        <v>116.7</v>
      </c>
      <c r="Z16" s="73">
        <v>0</v>
      </c>
      <c r="AA16" s="73">
        <v>33.363</v>
      </c>
      <c r="AB16" s="73">
        <v>0</v>
      </c>
      <c r="AC16" s="73">
        <v>0</v>
      </c>
      <c r="AD16" s="73">
        <v>0</v>
      </c>
      <c r="AE16" s="73">
        <v>144.84399999999999</v>
      </c>
      <c r="AF16" s="73">
        <v>0</v>
      </c>
      <c r="AG16" s="73">
        <v>9.1780000000000008</v>
      </c>
      <c r="AH16" s="73">
        <v>6.165</v>
      </c>
      <c r="AI16" s="73">
        <v>0</v>
      </c>
      <c r="AJ16" s="73">
        <v>0</v>
      </c>
      <c r="AK16" s="73">
        <v>0</v>
      </c>
      <c r="AL16" s="73">
        <v>14.215999999999999</v>
      </c>
      <c r="AM16" s="73">
        <v>4.7519999999999998</v>
      </c>
      <c r="AN16" s="73">
        <v>229.131</v>
      </c>
      <c r="AO16" s="73">
        <v>0</v>
      </c>
      <c r="AP16" s="73">
        <v>0.90100000000000002</v>
      </c>
      <c r="AQ16" s="73">
        <v>0</v>
      </c>
      <c r="AR16" s="73">
        <v>0</v>
      </c>
      <c r="AS16" s="73">
        <v>14.141</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3.0019999999999998</v>
      </c>
      <c r="BL16" s="73">
        <v>0</v>
      </c>
      <c r="BM16" s="73">
        <v>2.052</v>
      </c>
      <c r="BN16" s="73">
        <v>0</v>
      </c>
      <c r="BO16" s="73">
        <v>0</v>
      </c>
      <c r="BP16" s="73">
        <v>0</v>
      </c>
      <c r="BQ16" s="73">
        <v>2.1110000000000002</v>
      </c>
      <c r="BR16" s="73">
        <v>0</v>
      </c>
      <c r="BS16" s="73">
        <v>0</v>
      </c>
      <c r="BT16" s="73">
        <v>0</v>
      </c>
      <c r="BU16" s="73">
        <v>0</v>
      </c>
      <c r="BV16" s="73">
        <v>0</v>
      </c>
      <c r="BW16" s="73">
        <v>0</v>
      </c>
      <c r="BX16" s="73">
        <v>0</v>
      </c>
      <c r="BY16" s="73">
        <v>0</v>
      </c>
      <c r="BZ16" s="73">
        <v>2.512</v>
      </c>
      <c r="CA16" s="73">
        <v>0</v>
      </c>
      <c r="CB16" s="73">
        <v>0</v>
      </c>
      <c r="CC16" s="73">
        <v>0</v>
      </c>
      <c r="CD16" s="73">
        <v>0</v>
      </c>
      <c r="CE16" s="73">
        <v>0</v>
      </c>
      <c r="CF16" s="73">
        <v>0</v>
      </c>
      <c r="CG16" s="73">
        <v>0</v>
      </c>
      <c r="CH16" s="73">
        <v>0</v>
      </c>
      <c r="CI16" s="73">
        <v>3.4929999999999999</v>
      </c>
      <c r="CJ16" s="73">
        <v>0</v>
      </c>
      <c r="CK16" s="73">
        <v>0</v>
      </c>
      <c r="CL16" s="73">
        <v>0</v>
      </c>
      <c r="CM16" s="73">
        <v>0</v>
      </c>
      <c r="CN16" s="73">
        <v>6.5730000000000004</v>
      </c>
      <c r="CO16" s="73">
        <v>0</v>
      </c>
      <c r="CP16" s="73">
        <v>3.04</v>
      </c>
      <c r="CQ16" s="73">
        <v>0</v>
      </c>
      <c r="CR16" s="73">
        <v>0</v>
      </c>
      <c r="CS16" s="73">
        <v>28.885999999999999</v>
      </c>
      <c r="CT16" s="73">
        <v>0</v>
      </c>
      <c r="CU16" s="73">
        <v>0</v>
      </c>
      <c r="CV16" s="73">
        <v>0</v>
      </c>
      <c r="CW16" s="73">
        <v>0</v>
      </c>
      <c r="CX16" s="73">
        <v>0</v>
      </c>
      <c r="CY16" s="73">
        <v>0</v>
      </c>
      <c r="CZ16" s="73">
        <v>0</v>
      </c>
      <c r="DA16" s="73">
        <v>0</v>
      </c>
      <c r="DB16" s="73">
        <v>0</v>
      </c>
      <c r="DC16" s="73">
        <v>0</v>
      </c>
      <c r="DD16" s="73">
        <v>0</v>
      </c>
      <c r="DE16" s="73">
        <v>0</v>
      </c>
      <c r="DF16" s="73">
        <v>0</v>
      </c>
      <c r="DG16" s="73">
        <v>0.90100000000000002</v>
      </c>
      <c r="DH16" s="73">
        <v>0</v>
      </c>
      <c r="DI16" s="73">
        <v>0</v>
      </c>
      <c r="DJ16" s="73">
        <v>0</v>
      </c>
      <c r="DK16" s="73">
        <v>0</v>
      </c>
      <c r="DL16" s="73">
        <v>0</v>
      </c>
      <c r="DM16" s="73">
        <v>0</v>
      </c>
      <c r="DN16" s="73">
        <v>0</v>
      </c>
      <c r="DO16" s="73">
        <v>0</v>
      </c>
      <c r="DP16" s="73">
        <v>0</v>
      </c>
      <c r="DQ16" s="73">
        <v>0</v>
      </c>
      <c r="DR16" s="73">
        <v>0</v>
      </c>
      <c r="DS16" s="73">
        <v>6.9790000000000001</v>
      </c>
      <c r="DT16" s="73">
        <v>24.573</v>
      </c>
      <c r="DU16" s="73">
        <v>0</v>
      </c>
      <c r="DV16" s="73">
        <v>0</v>
      </c>
      <c r="DW16" s="73">
        <v>0</v>
      </c>
      <c r="DX16" s="73">
        <v>4.391</v>
      </c>
      <c r="DY16" s="73">
        <v>0</v>
      </c>
      <c r="DZ16" s="73">
        <v>116.7</v>
      </c>
      <c r="EA16" s="73">
        <v>0</v>
      </c>
      <c r="EB16" s="73">
        <v>33.363</v>
      </c>
      <c r="EC16" s="73">
        <v>0</v>
      </c>
      <c r="ED16" s="73">
        <v>0</v>
      </c>
      <c r="EE16" s="73">
        <v>0</v>
      </c>
      <c r="EF16" s="73">
        <v>144.84399999999999</v>
      </c>
      <c r="EG16" s="73">
        <v>0</v>
      </c>
      <c r="EH16" s="73">
        <v>9.1780000000000008</v>
      </c>
      <c r="EI16" s="73">
        <v>6.165</v>
      </c>
      <c r="EJ16" s="73">
        <v>0</v>
      </c>
      <c r="EK16" s="73">
        <v>0</v>
      </c>
      <c r="EL16" s="73">
        <v>0</v>
      </c>
      <c r="EM16" s="73">
        <v>14.215999999999999</v>
      </c>
      <c r="EN16" s="73">
        <v>4.7519999999999998</v>
      </c>
      <c r="EO16" s="73">
        <v>229.131</v>
      </c>
      <c r="EP16" s="73">
        <v>0</v>
      </c>
      <c r="EQ16" s="73">
        <v>0</v>
      </c>
      <c r="ER16" s="73">
        <v>0</v>
      </c>
      <c r="ES16" s="73">
        <v>0</v>
      </c>
      <c r="ET16" s="73">
        <v>14.141</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3.0019999999999998</v>
      </c>
      <c r="FM16" s="73">
        <v>0</v>
      </c>
      <c r="FN16" s="73">
        <v>2.052</v>
      </c>
      <c r="FO16" s="73">
        <v>0</v>
      </c>
      <c r="FP16" s="73">
        <v>0</v>
      </c>
      <c r="FQ16" s="73">
        <v>0</v>
      </c>
      <c r="FR16" s="73">
        <v>2.1110000000000002</v>
      </c>
      <c r="FS16" s="73">
        <v>0</v>
      </c>
      <c r="FT16" s="73">
        <v>0</v>
      </c>
      <c r="FU16" s="73">
        <v>0</v>
      </c>
      <c r="FV16" s="73">
        <v>0</v>
      </c>
      <c r="FW16" s="73">
        <v>0</v>
      </c>
      <c r="FX16" s="73">
        <v>0</v>
      </c>
      <c r="FY16" s="73">
        <v>0</v>
      </c>
      <c r="FZ16" s="73">
        <v>0</v>
      </c>
      <c r="GA16" s="73">
        <v>2.512</v>
      </c>
      <c r="GB16" s="73">
        <v>0</v>
      </c>
      <c r="GC16" s="73">
        <v>0</v>
      </c>
      <c r="GD16" s="73">
        <v>0</v>
      </c>
      <c r="GE16" s="73">
        <v>0</v>
      </c>
      <c r="GF16" s="73">
        <v>0</v>
      </c>
      <c r="GG16" s="73">
        <v>0</v>
      </c>
      <c r="GH16" s="73">
        <v>0</v>
      </c>
      <c r="GI16" s="73">
        <v>0</v>
      </c>
      <c r="GJ16" s="73">
        <v>3.4929999999999999</v>
      </c>
      <c r="GK16" s="73">
        <v>0</v>
      </c>
      <c r="GL16" s="73">
        <v>0</v>
      </c>
      <c r="GM16" s="73">
        <v>0</v>
      </c>
      <c r="GN16" s="73">
        <v>0</v>
      </c>
      <c r="GO16" s="73">
        <v>6.5730000000000004</v>
      </c>
      <c r="GP16" s="73">
        <v>0</v>
      </c>
      <c r="GQ16" s="73">
        <v>3.04</v>
      </c>
      <c r="GR16" s="73">
        <v>0</v>
      </c>
      <c r="GS16" s="73">
        <v>0</v>
      </c>
      <c r="GT16" s="73">
        <v>28.885999999999999</v>
      </c>
      <c r="GU16" s="73">
        <v>0</v>
      </c>
      <c r="GV16" s="73">
        <v>0</v>
      </c>
      <c r="GW16" s="73">
        <v>0</v>
      </c>
      <c r="GX16" s="73">
        <v>0</v>
      </c>
      <c r="GY16" s="73">
        <v>0</v>
      </c>
      <c r="GZ16" s="73">
        <v>0</v>
      </c>
      <c r="HA16" s="73">
        <v>0</v>
      </c>
      <c r="HB16" s="73">
        <v>0</v>
      </c>
      <c r="HC16" s="73">
        <v>0</v>
      </c>
      <c r="HD16" s="73">
        <v>0</v>
      </c>
      <c r="HE16" s="73">
        <v>0</v>
      </c>
      <c r="HF16" s="73">
        <v>0.90100000000000002</v>
      </c>
      <c r="HG16" s="73">
        <v>0</v>
      </c>
      <c r="HH16" s="73">
        <v>0</v>
      </c>
      <c r="HI16" s="73">
        <v>0</v>
      </c>
      <c r="HJ16" s="73">
        <v>0</v>
      </c>
      <c r="HK16" s="73">
        <v>594.29200000000003</v>
      </c>
      <c r="HL16" s="73">
        <v>14.141</v>
      </c>
      <c r="HM16" s="73">
        <v>0</v>
      </c>
      <c r="HN16" s="73">
        <v>0</v>
      </c>
      <c r="HO16" s="73">
        <v>7.165</v>
      </c>
      <c r="HP16" s="73">
        <v>0</v>
      </c>
      <c r="HQ16" s="73">
        <v>2.512</v>
      </c>
      <c r="HR16" s="73">
        <v>0</v>
      </c>
      <c r="HS16" s="73">
        <v>0</v>
      </c>
      <c r="HT16" s="73">
        <v>3.4929999999999999</v>
      </c>
      <c r="HU16" s="73">
        <v>0</v>
      </c>
      <c r="HV16" s="73">
        <v>9.6129999999999995</v>
      </c>
      <c r="HW16" s="73">
        <v>0</v>
      </c>
      <c r="HX16" s="73">
        <v>28.885999999999999</v>
      </c>
      <c r="HY16" s="73">
        <v>0</v>
      </c>
      <c r="HZ16" s="73">
        <v>0</v>
      </c>
      <c r="IA16" s="73">
        <v>0.90100000000000002</v>
      </c>
      <c r="IB16" s="73">
        <v>0</v>
      </c>
      <c r="IC16" s="73">
        <v>0</v>
      </c>
      <c r="ID16" s="73">
        <v>0</v>
      </c>
      <c r="IE16" s="73">
        <v>0</v>
      </c>
      <c r="IF16" s="73">
        <v>594.29200000000003</v>
      </c>
      <c r="IG16" s="73">
        <v>15.042</v>
      </c>
      <c r="IH16" s="73">
        <v>0</v>
      </c>
      <c r="II16" s="73">
        <v>0</v>
      </c>
      <c r="IJ16" s="73">
        <v>7.165</v>
      </c>
      <c r="IK16" s="73">
        <v>0</v>
      </c>
      <c r="IL16" s="73">
        <v>2.512</v>
      </c>
      <c r="IM16" s="73">
        <v>0</v>
      </c>
      <c r="IN16" s="73">
        <v>0</v>
      </c>
      <c r="IO16" s="73">
        <v>3.4929999999999999</v>
      </c>
      <c r="IP16" s="73">
        <v>0</v>
      </c>
      <c r="IQ16" s="73">
        <v>9.6129999999999995</v>
      </c>
      <c r="IR16" s="73">
        <v>0</v>
      </c>
      <c r="IS16" s="73">
        <v>28.885999999999999</v>
      </c>
      <c r="IT16" s="73">
        <v>0</v>
      </c>
      <c r="IU16" s="73">
        <v>0</v>
      </c>
      <c r="IV16" s="74">
        <v>0</v>
      </c>
      <c r="IW16" s="71">
        <v>0</v>
      </c>
      <c r="IX16" s="71">
        <v>0</v>
      </c>
      <c r="IY16" s="71">
        <v>0</v>
      </c>
      <c r="IZ16" s="71">
        <v>0</v>
      </c>
      <c r="JA16" s="71">
        <v>0</v>
      </c>
      <c r="JB16" s="71">
        <v>0</v>
      </c>
      <c r="JC16" s="71">
        <v>0</v>
      </c>
      <c r="JD16" s="71">
        <v>0</v>
      </c>
      <c r="JE16" s="71">
        <v>2</v>
      </c>
      <c r="JF16" s="71">
        <v>4</v>
      </c>
      <c r="JG16" s="71">
        <v>0</v>
      </c>
      <c r="JH16" s="71">
        <v>0</v>
      </c>
      <c r="JI16" s="71">
        <v>0</v>
      </c>
      <c r="JJ16" s="71">
        <v>1</v>
      </c>
      <c r="JK16" s="71">
        <v>0</v>
      </c>
      <c r="JL16" s="71">
        <v>3</v>
      </c>
      <c r="JM16" s="71">
        <v>0</v>
      </c>
      <c r="JN16" s="71">
        <v>7</v>
      </c>
      <c r="JO16" s="71">
        <v>0</v>
      </c>
      <c r="JP16" s="71">
        <v>0</v>
      </c>
      <c r="JQ16" s="71">
        <v>0</v>
      </c>
      <c r="JR16" s="71">
        <v>5</v>
      </c>
      <c r="JS16" s="71">
        <v>0</v>
      </c>
      <c r="JT16" s="71">
        <v>2</v>
      </c>
      <c r="JU16" s="71">
        <v>1</v>
      </c>
      <c r="JV16" s="71">
        <v>0</v>
      </c>
      <c r="JW16" s="71">
        <v>0</v>
      </c>
      <c r="JX16" s="71">
        <v>0</v>
      </c>
      <c r="JY16" s="71">
        <v>3</v>
      </c>
      <c r="JZ16" s="71">
        <v>1</v>
      </c>
      <c r="KA16" s="71">
        <v>12</v>
      </c>
      <c r="KB16" s="71">
        <v>0</v>
      </c>
      <c r="KC16" s="71">
        <v>1</v>
      </c>
      <c r="KD16" s="71">
        <v>0</v>
      </c>
      <c r="KE16" s="71">
        <v>0</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1</v>
      </c>
      <c r="KY16" s="71">
        <v>0</v>
      </c>
      <c r="KZ16" s="71">
        <v>1</v>
      </c>
      <c r="LA16" s="71">
        <v>0</v>
      </c>
      <c r="LB16" s="71">
        <v>0</v>
      </c>
      <c r="LC16" s="71">
        <v>0</v>
      </c>
      <c r="LD16" s="71">
        <v>1</v>
      </c>
      <c r="LE16" s="71">
        <v>0</v>
      </c>
      <c r="LF16" s="71">
        <v>0</v>
      </c>
      <c r="LG16" s="71">
        <v>0</v>
      </c>
      <c r="LH16" s="71">
        <v>0</v>
      </c>
      <c r="LI16" s="71">
        <v>0</v>
      </c>
      <c r="LJ16" s="71">
        <v>0</v>
      </c>
      <c r="LK16" s="71">
        <v>0</v>
      </c>
      <c r="LL16" s="71">
        <v>0</v>
      </c>
      <c r="LM16" s="71">
        <v>1</v>
      </c>
      <c r="LN16" s="71">
        <v>0</v>
      </c>
      <c r="LO16" s="71">
        <v>0</v>
      </c>
      <c r="LP16" s="71">
        <v>0</v>
      </c>
      <c r="LQ16" s="71">
        <v>0</v>
      </c>
      <c r="LR16" s="71">
        <v>0</v>
      </c>
      <c r="LS16" s="71">
        <v>0</v>
      </c>
      <c r="LT16" s="71">
        <v>0</v>
      </c>
      <c r="LU16" s="71">
        <v>0</v>
      </c>
      <c r="LV16" s="71">
        <v>1</v>
      </c>
      <c r="LW16" s="71">
        <v>0</v>
      </c>
      <c r="LX16" s="71">
        <v>0</v>
      </c>
      <c r="LY16" s="71">
        <v>0</v>
      </c>
      <c r="LZ16" s="71">
        <v>0</v>
      </c>
      <c r="MA16" s="71">
        <v>1</v>
      </c>
      <c r="MB16" s="71">
        <v>0</v>
      </c>
      <c r="MC16" s="71">
        <v>1</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1</v>
      </c>
      <c r="MU16" s="71">
        <v>0</v>
      </c>
      <c r="MV16" s="71">
        <v>0</v>
      </c>
      <c r="MW16" s="71">
        <v>0</v>
      </c>
      <c r="MX16" s="71">
        <v>0</v>
      </c>
      <c r="MY16" s="71">
        <v>0</v>
      </c>
      <c r="MZ16" s="71">
        <v>0</v>
      </c>
      <c r="NA16" s="71">
        <v>0</v>
      </c>
      <c r="NB16" s="71">
        <v>0</v>
      </c>
      <c r="NC16" s="71">
        <v>0</v>
      </c>
      <c r="ND16" s="71">
        <v>0</v>
      </c>
      <c r="NE16" s="71">
        <v>0</v>
      </c>
      <c r="NF16" s="71">
        <v>2</v>
      </c>
      <c r="NG16" s="71">
        <v>4</v>
      </c>
      <c r="NH16" s="71">
        <v>0</v>
      </c>
      <c r="NI16" s="71">
        <v>0</v>
      </c>
      <c r="NJ16" s="71">
        <v>0</v>
      </c>
      <c r="NK16" s="71">
        <v>1</v>
      </c>
      <c r="NL16" s="71">
        <v>0</v>
      </c>
      <c r="NM16" s="71">
        <v>3</v>
      </c>
      <c r="NN16" s="71">
        <v>0</v>
      </c>
      <c r="NO16" s="71">
        <v>7</v>
      </c>
      <c r="NP16" s="71">
        <v>0</v>
      </c>
      <c r="NQ16" s="71">
        <v>0</v>
      </c>
      <c r="NR16" s="71">
        <v>0</v>
      </c>
      <c r="NS16" s="71">
        <v>5</v>
      </c>
      <c r="NT16" s="71">
        <v>0</v>
      </c>
      <c r="NU16" s="71">
        <v>2</v>
      </c>
      <c r="NV16" s="71">
        <v>1</v>
      </c>
      <c r="NW16" s="71">
        <v>0</v>
      </c>
      <c r="NX16" s="71">
        <v>0</v>
      </c>
      <c r="NY16" s="71">
        <v>0</v>
      </c>
      <c r="NZ16" s="71">
        <v>3</v>
      </c>
      <c r="OA16" s="71">
        <v>1</v>
      </c>
      <c r="OB16" s="71">
        <v>12</v>
      </c>
      <c r="OC16" s="71">
        <v>0</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1</v>
      </c>
      <c r="OZ16" s="71">
        <v>0</v>
      </c>
      <c r="PA16" s="71">
        <v>1</v>
      </c>
      <c r="PB16" s="71">
        <v>0</v>
      </c>
      <c r="PC16" s="71">
        <v>0</v>
      </c>
      <c r="PD16" s="71">
        <v>0</v>
      </c>
      <c r="PE16" s="71">
        <v>1</v>
      </c>
      <c r="PF16" s="71">
        <v>0</v>
      </c>
      <c r="PG16" s="71">
        <v>0</v>
      </c>
      <c r="PH16" s="71">
        <v>0</v>
      </c>
      <c r="PI16" s="71">
        <v>0</v>
      </c>
      <c r="PJ16" s="71">
        <v>0</v>
      </c>
      <c r="PK16" s="71">
        <v>0</v>
      </c>
      <c r="PL16" s="71">
        <v>0</v>
      </c>
      <c r="PM16" s="71">
        <v>0</v>
      </c>
      <c r="PN16" s="71">
        <v>1</v>
      </c>
      <c r="PO16" s="71">
        <v>0</v>
      </c>
      <c r="PP16" s="71">
        <v>0</v>
      </c>
      <c r="PQ16" s="71">
        <v>0</v>
      </c>
      <c r="PR16" s="71">
        <v>0</v>
      </c>
      <c r="PS16" s="71">
        <v>0</v>
      </c>
      <c r="PT16" s="71">
        <v>0</v>
      </c>
      <c r="PU16" s="71">
        <v>0</v>
      </c>
      <c r="PV16" s="71">
        <v>0</v>
      </c>
      <c r="PW16" s="71">
        <v>1</v>
      </c>
      <c r="PX16" s="71">
        <v>0</v>
      </c>
      <c r="PY16" s="71">
        <v>0</v>
      </c>
      <c r="PZ16" s="71">
        <v>0</v>
      </c>
      <c r="QA16" s="71">
        <v>0</v>
      </c>
      <c r="QB16" s="71">
        <v>1</v>
      </c>
      <c r="QC16" s="71">
        <v>0</v>
      </c>
      <c r="QD16" s="71">
        <v>1</v>
      </c>
      <c r="QE16" s="71">
        <v>0</v>
      </c>
      <c r="QF16" s="71">
        <v>0</v>
      </c>
      <c r="QG16" s="71">
        <v>1</v>
      </c>
      <c r="QH16" s="71">
        <v>0</v>
      </c>
      <c r="QI16" s="71">
        <v>0</v>
      </c>
      <c r="QJ16" s="71">
        <v>0</v>
      </c>
      <c r="QK16" s="71">
        <v>0</v>
      </c>
      <c r="QL16" s="71">
        <v>0</v>
      </c>
      <c r="QM16" s="71">
        <v>0</v>
      </c>
      <c r="QN16" s="71">
        <v>0</v>
      </c>
      <c r="QO16" s="71">
        <v>0</v>
      </c>
      <c r="QP16" s="71">
        <v>0</v>
      </c>
      <c r="QQ16" s="71">
        <v>0</v>
      </c>
      <c r="QR16" s="71">
        <v>0</v>
      </c>
      <c r="QS16" s="71">
        <v>1</v>
      </c>
      <c r="QT16" s="71">
        <v>0</v>
      </c>
      <c r="QU16" s="71">
        <v>0</v>
      </c>
      <c r="QV16" s="71">
        <v>0</v>
      </c>
      <c r="QW16" s="71">
        <v>0</v>
      </c>
      <c r="QX16" s="71">
        <v>41</v>
      </c>
      <c r="QY16" s="71">
        <v>1</v>
      </c>
      <c r="QZ16" s="71">
        <v>0</v>
      </c>
      <c r="RA16" s="71">
        <v>0</v>
      </c>
      <c r="RB16" s="71">
        <v>3</v>
      </c>
      <c r="RC16" s="71">
        <v>0</v>
      </c>
      <c r="RD16" s="71">
        <v>1</v>
      </c>
      <c r="RE16" s="71">
        <v>0</v>
      </c>
      <c r="RF16" s="71">
        <v>0</v>
      </c>
      <c r="RG16" s="71">
        <v>1</v>
      </c>
      <c r="RH16" s="71">
        <v>0</v>
      </c>
      <c r="RI16" s="71">
        <v>2</v>
      </c>
      <c r="RJ16" s="71">
        <v>0</v>
      </c>
      <c r="RK16" s="71">
        <v>1</v>
      </c>
      <c r="RL16" s="71">
        <v>0</v>
      </c>
      <c r="RM16" s="71">
        <v>0</v>
      </c>
      <c r="RN16" s="71">
        <v>1</v>
      </c>
      <c r="RO16" s="71">
        <v>0</v>
      </c>
      <c r="RP16" s="71">
        <v>0</v>
      </c>
      <c r="RQ16" s="71">
        <v>0</v>
      </c>
      <c r="RR16" s="71">
        <v>0</v>
      </c>
      <c r="RS16" s="71">
        <v>41</v>
      </c>
      <c r="RT16" s="71">
        <v>2</v>
      </c>
      <c r="RU16" s="71">
        <v>0</v>
      </c>
      <c r="RV16" s="71">
        <v>0</v>
      </c>
      <c r="RW16" s="71">
        <v>3</v>
      </c>
      <c r="RX16" s="71">
        <v>0</v>
      </c>
      <c r="RY16" s="71">
        <v>1</v>
      </c>
      <c r="RZ16" s="71">
        <v>0</v>
      </c>
      <c r="SA16" s="71">
        <v>0</v>
      </c>
      <c r="SB16" s="71">
        <v>1</v>
      </c>
      <c r="SC16" s="71">
        <v>0</v>
      </c>
      <c r="SD16" s="71">
        <v>2</v>
      </c>
      <c r="SE16" s="71">
        <v>0</v>
      </c>
      <c r="SF16" s="71">
        <v>1</v>
      </c>
      <c r="SG16" s="71">
        <v>0</v>
      </c>
      <c r="SH16" s="71">
        <v>0</v>
      </c>
    </row>
    <row r="17" spans="1:502">
      <c r="A17" s="16" t="s">
        <v>1892</v>
      </c>
      <c r="B17" s="70">
        <v>9</v>
      </c>
      <c r="C17" s="70">
        <v>9</v>
      </c>
      <c r="D17" s="70">
        <v>1</v>
      </c>
      <c r="E17" s="70">
        <v>2012</v>
      </c>
      <c r="F17" s="70" t="s">
        <v>179</v>
      </c>
      <c r="G17" s="1073" t="s">
        <v>1883</v>
      </c>
      <c r="H17" s="70" t="s">
        <v>1884</v>
      </c>
      <c r="I17" s="1066"/>
      <c r="J17" s="73">
        <v>0</v>
      </c>
      <c r="K17" s="73">
        <v>0</v>
      </c>
      <c r="L17" s="73">
        <v>0</v>
      </c>
      <c r="M17" s="73">
        <v>0</v>
      </c>
      <c r="N17" s="73">
        <v>0</v>
      </c>
      <c r="O17" s="73">
        <v>0</v>
      </c>
      <c r="P17" s="73">
        <v>0</v>
      </c>
      <c r="Q17" s="73">
        <v>0</v>
      </c>
      <c r="R17" s="73">
        <v>7.843</v>
      </c>
      <c r="S17" s="73">
        <v>25.155000000000001</v>
      </c>
      <c r="T17" s="73">
        <v>0</v>
      </c>
      <c r="U17" s="73">
        <v>0</v>
      </c>
      <c r="V17" s="73">
        <v>0</v>
      </c>
      <c r="W17" s="73">
        <v>4.8860000000000001</v>
      </c>
      <c r="X17" s="73">
        <v>0</v>
      </c>
      <c r="Y17" s="73">
        <v>128.494</v>
      </c>
      <c r="Z17" s="73">
        <v>0</v>
      </c>
      <c r="AA17" s="73">
        <v>50.133000000000003</v>
      </c>
      <c r="AB17" s="73">
        <v>0</v>
      </c>
      <c r="AC17" s="73">
        <v>0</v>
      </c>
      <c r="AD17" s="73">
        <v>0</v>
      </c>
      <c r="AE17" s="73">
        <v>152.595</v>
      </c>
      <c r="AF17" s="73">
        <v>0</v>
      </c>
      <c r="AG17" s="73">
        <v>12.238</v>
      </c>
      <c r="AH17" s="73">
        <v>6.7469999999999999</v>
      </c>
      <c r="AI17" s="73">
        <v>4.9649999999999999</v>
      </c>
      <c r="AJ17" s="73">
        <v>0</v>
      </c>
      <c r="AK17" s="73">
        <v>0</v>
      </c>
      <c r="AL17" s="73">
        <v>15.997999999999999</v>
      </c>
      <c r="AM17" s="73">
        <v>0</v>
      </c>
      <c r="AN17" s="73">
        <v>287.21100000000001</v>
      </c>
      <c r="AO17" s="73">
        <v>0</v>
      </c>
      <c r="AP17" s="73">
        <v>0.88200000000000001</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3.3730000000000002</v>
      </c>
      <c r="BL17" s="73">
        <v>0</v>
      </c>
      <c r="BM17" s="73">
        <v>2.5529999999999999</v>
      </c>
      <c r="BN17" s="73">
        <v>0</v>
      </c>
      <c r="BO17" s="73">
        <v>0</v>
      </c>
      <c r="BP17" s="73">
        <v>0</v>
      </c>
      <c r="BQ17" s="73">
        <v>2.6150000000000002</v>
      </c>
      <c r="BR17" s="73">
        <v>0</v>
      </c>
      <c r="BS17" s="73">
        <v>0</v>
      </c>
      <c r="BT17" s="73">
        <v>0</v>
      </c>
      <c r="BU17" s="73">
        <v>0</v>
      </c>
      <c r="BV17" s="73">
        <v>0</v>
      </c>
      <c r="BW17" s="73">
        <v>0</v>
      </c>
      <c r="BX17" s="73">
        <v>0</v>
      </c>
      <c r="BY17" s="73">
        <v>0</v>
      </c>
      <c r="BZ17" s="73">
        <v>3.3159999999999998</v>
      </c>
      <c r="CA17" s="73">
        <v>0</v>
      </c>
      <c r="CB17" s="73">
        <v>0</v>
      </c>
      <c r="CC17" s="73">
        <v>0</v>
      </c>
      <c r="CD17" s="73">
        <v>0</v>
      </c>
      <c r="CE17" s="73">
        <v>0</v>
      </c>
      <c r="CF17" s="73">
        <v>0</v>
      </c>
      <c r="CG17" s="73">
        <v>0</v>
      </c>
      <c r="CH17" s="73">
        <v>0</v>
      </c>
      <c r="CI17" s="73">
        <v>0</v>
      </c>
      <c r="CJ17" s="73">
        <v>0</v>
      </c>
      <c r="CK17" s="73">
        <v>0</v>
      </c>
      <c r="CL17" s="73">
        <v>0</v>
      </c>
      <c r="CM17" s="73">
        <v>0</v>
      </c>
      <c r="CN17" s="73">
        <v>7.0979999999999999</v>
      </c>
      <c r="CO17" s="73">
        <v>0</v>
      </c>
      <c r="CP17" s="73">
        <v>0</v>
      </c>
      <c r="CQ17" s="73">
        <v>0</v>
      </c>
      <c r="CR17" s="73">
        <v>0</v>
      </c>
      <c r="CS17" s="73">
        <v>28.536999999999999</v>
      </c>
      <c r="CT17" s="73">
        <v>0</v>
      </c>
      <c r="CU17" s="73">
        <v>0</v>
      </c>
      <c r="CV17" s="73">
        <v>0</v>
      </c>
      <c r="CW17" s="73">
        <v>0</v>
      </c>
      <c r="CX17" s="73">
        <v>0</v>
      </c>
      <c r="CY17" s="73">
        <v>0</v>
      </c>
      <c r="CZ17" s="73">
        <v>0</v>
      </c>
      <c r="DA17" s="73">
        <v>0</v>
      </c>
      <c r="DB17" s="73">
        <v>0</v>
      </c>
      <c r="DC17" s="73">
        <v>0</v>
      </c>
      <c r="DD17" s="73">
        <v>0</v>
      </c>
      <c r="DE17" s="73">
        <v>0</v>
      </c>
      <c r="DF17" s="73">
        <v>0</v>
      </c>
      <c r="DG17" s="73">
        <v>0.88200000000000001</v>
      </c>
      <c r="DH17" s="73">
        <v>0</v>
      </c>
      <c r="DI17" s="73">
        <v>0</v>
      </c>
      <c r="DJ17" s="73">
        <v>0</v>
      </c>
      <c r="DK17" s="73">
        <v>0</v>
      </c>
      <c r="DL17" s="73">
        <v>0</v>
      </c>
      <c r="DM17" s="73">
        <v>0</v>
      </c>
      <c r="DN17" s="73">
        <v>0</v>
      </c>
      <c r="DO17" s="73">
        <v>0</v>
      </c>
      <c r="DP17" s="73">
        <v>0</v>
      </c>
      <c r="DQ17" s="73">
        <v>0</v>
      </c>
      <c r="DR17" s="73">
        <v>0</v>
      </c>
      <c r="DS17" s="73">
        <v>7.843</v>
      </c>
      <c r="DT17" s="73">
        <v>25.155000000000001</v>
      </c>
      <c r="DU17" s="73">
        <v>0</v>
      </c>
      <c r="DV17" s="73">
        <v>0</v>
      </c>
      <c r="DW17" s="73">
        <v>0</v>
      </c>
      <c r="DX17" s="73">
        <v>4.8860000000000001</v>
      </c>
      <c r="DY17" s="73">
        <v>0</v>
      </c>
      <c r="DZ17" s="73">
        <v>128.494</v>
      </c>
      <c r="EA17" s="73">
        <v>0</v>
      </c>
      <c r="EB17" s="73">
        <v>50.133000000000003</v>
      </c>
      <c r="EC17" s="73">
        <v>0</v>
      </c>
      <c r="ED17" s="73">
        <v>0</v>
      </c>
      <c r="EE17" s="73">
        <v>0</v>
      </c>
      <c r="EF17" s="73">
        <v>152.595</v>
      </c>
      <c r="EG17" s="73">
        <v>0</v>
      </c>
      <c r="EH17" s="73">
        <v>12.238</v>
      </c>
      <c r="EI17" s="73">
        <v>6.7469999999999999</v>
      </c>
      <c r="EJ17" s="73">
        <v>4.9649999999999999</v>
      </c>
      <c r="EK17" s="73">
        <v>0</v>
      </c>
      <c r="EL17" s="73">
        <v>0</v>
      </c>
      <c r="EM17" s="73">
        <v>15.997999999999999</v>
      </c>
      <c r="EN17" s="73">
        <v>0</v>
      </c>
      <c r="EO17" s="73">
        <v>287.21100000000001</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3.3730000000000002</v>
      </c>
      <c r="FM17" s="73">
        <v>0</v>
      </c>
      <c r="FN17" s="73">
        <v>2.5529999999999999</v>
      </c>
      <c r="FO17" s="73">
        <v>0</v>
      </c>
      <c r="FP17" s="73">
        <v>0</v>
      </c>
      <c r="FQ17" s="73">
        <v>0</v>
      </c>
      <c r="FR17" s="73">
        <v>2.6150000000000002</v>
      </c>
      <c r="FS17" s="73">
        <v>0</v>
      </c>
      <c r="FT17" s="73">
        <v>0</v>
      </c>
      <c r="FU17" s="73">
        <v>0</v>
      </c>
      <c r="FV17" s="73">
        <v>0</v>
      </c>
      <c r="FW17" s="73">
        <v>0</v>
      </c>
      <c r="FX17" s="73">
        <v>0</v>
      </c>
      <c r="FY17" s="73">
        <v>0</v>
      </c>
      <c r="FZ17" s="73">
        <v>0</v>
      </c>
      <c r="GA17" s="73">
        <v>3.3159999999999998</v>
      </c>
      <c r="GB17" s="73">
        <v>0</v>
      </c>
      <c r="GC17" s="73">
        <v>0</v>
      </c>
      <c r="GD17" s="73">
        <v>0</v>
      </c>
      <c r="GE17" s="73">
        <v>0</v>
      </c>
      <c r="GF17" s="73">
        <v>0</v>
      </c>
      <c r="GG17" s="73">
        <v>0</v>
      </c>
      <c r="GH17" s="73">
        <v>0</v>
      </c>
      <c r="GI17" s="73">
        <v>0</v>
      </c>
      <c r="GJ17" s="73">
        <v>0</v>
      </c>
      <c r="GK17" s="73">
        <v>0</v>
      </c>
      <c r="GL17" s="73">
        <v>0</v>
      </c>
      <c r="GM17" s="73">
        <v>0</v>
      </c>
      <c r="GN17" s="73">
        <v>0</v>
      </c>
      <c r="GO17" s="73">
        <v>7.0979999999999999</v>
      </c>
      <c r="GP17" s="73">
        <v>0</v>
      </c>
      <c r="GQ17" s="73">
        <v>0</v>
      </c>
      <c r="GR17" s="73">
        <v>0</v>
      </c>
      <c r="GS17" s="73">
        <v>0</v>
      </c>
      <c r="GT17" s="73">
        <v>28.536999999999999</v>
      </c>
      <c r="GU17" s="73">
        <v>0</v>
      </c>
      <c r="GV17" s="73">
        <v>0</v>
      </c>
      <c r="GW17" s="73">
        <v>0</v>
      </c>
      <c r="GX17" s="73">
        <v>0</v>
      </c>
      <c r="GY17" s="73">
        <v>0</v>
      </c>
      <c r="GZ17" s="73">
        <v>0</v>
      </c>
      <c r="HA17" s="73">
        <v>0</v>
      </c>
      <c r="HB17" s="73">
        <v>0</v>
      </c>
      <c r="HC17" s="73">
        <v>0</v>
      </c>
      <c r="HD17" s="73">
        <v>0</v>
      </c>
      <c r="HE17" s="73">
        <v>0</v>
      </c>
      <c r="HF17" s="73">
        <v>0.88200000000000001</v>
      </c>
      <c r="HG17" s="73">
        <v>0</v>
      </c>
      <c r="HH17" s="73">
        <v>0</v>
      </c>
      <c r="HI17" s="73">
        <v>0</v>
      </c>
      <c r="HJ17" s="73">
        <v>0</v>
      </c>
      <c r="HK17" s="73">
        <v>696.26499999999999</v>
      </c>
      <c r="HL17" s="73">
        <v>0</v>
      </c>
      <c r="HM17" s="73">
        <v>0</v>
      </c>
      <c r="HN17" s="73">
        <v>0</v>
      </c>
      <c r="HO17" s="73">
        <v>8.5410000000000004</v>
      </c>
      <c r="HP17" s="73">
        <v>0</v>
      </c>
      <c r="HQ17" s="73">
        <v>3.3159999999999998</v>
      </c>
      <c r="HR17" s="73">
        <v>0</v>
      </c>
      <c r="HS17" s="73">
        <v>0</v>
      </c>
      <c r="HT17" s="73">
        <v>0</v>
      </c>
      <c r="HU17" s="73">
        <v>0</v>
      </c>
      <c r="HV17" s="73">
        <v>7.0979999999999999</v>
      </c>
      <c r="HW17" s="73">
        <v>0</v>
      </c>
      <c r="HX17" s="73">
        <v>28.536999999999999</v>
      </c>
      <c r="HY17" s="73">
        <v>0</v>
      </c>
      <c r="HZ17" s="73">
        <v>0</v>
      </c>
      <c r="IA17" s="73">
        <v>0.88200000000000001</v>
      </c>
      <c r="IB17" s="73">
        <v>0</v>
      </c>
      <c r="IC17" s="73">
        <v>0</v>
      </c>
      <c r="ID17" s="73">
        <v>0</v>
      </c>
      <c r="IE17" s="73">
        <v>0</v>
      </c>
      <c r="IF17" s="73">
        <v>696.26499999999999</v>
      </c>
      <c r="IG17" s="73">
        <v>0.88200000000000001</v>
      </c>
      <c r="IH17" s="73">
        <v>0</v>
      </c>
      <c r="II17" s="73">
        <v>0</v>
      </c>
      <c r="IJ17" s="73">
        <v>8.5410000000000004</v>
      </c>
      <c r="IK17" s="73">
        <v>0</v>
      </c>
      <c r="IL17" s="73">
        <v>3.3159999999999998</v>
      </c>
      <c r="IM17" s="73">
        <v>0</v>
      </c>
      <c r="IN17" s="73">
        <v>0</v>
      </c>
      <c r="IO17" s="73">
        <v>0</v>
      </c>
      <c r="IP17" s="73">
        <v>0</v>
      </c>
      <c r="IQ17" s="73">
        <v>7.0979999999999999</v>
      </c>
      <c r="IR17" s="73">
        <v>0</v>
      </c>
      <c r="IS17" s="73">
        <v>28.536999999999999</v>
      </c>
      <c r="IT17" s="73">
        <v>0</v>
      </c>
      <c r="IU17" s="73">
        <v>0</v>
      </c>
      <c r="IV17" s="74">
        <v>0</v>
      </c>
      <c r="IW17" s="71">
        <v>0</v>
      </c>
      <c r="IX17" s="71">
        <v>0</v>
      </c>
      <c r="IY17" s="71">
        <v>0</v>
      </c>
      <c r="IZ17" s="71">
        <v>0</v>
      </c>
      <c r="JA17" s="71">
        <v>0</v>
      </c>
      <c r="JB17" s="71">
        <v>0</v>
      </c>
      <c r="JC17" s="71">
        <v>0</v>
      </c>
      <c r="JD17" s="71">
        <v>0</v>
      </c>
      <c r="JE17" s="71">
        <v>2</v>
      </c>
      <c r="JF17" s="71">
        <v>4</v>
      </c>
      <c r="JG17" s="71">
        <v>0</v>
      </c>
      <c r="JH17" s="71">
        <v>0</v>
      </c>
      <c r="JI17" s="71">
        <v>0</v>
      </c>
      <c r="JJ17" s="71">
        <v>1</v>
      </c>
      <c r="JK17" s="71">
        <v>0</v>
      </c>
      <c r="JL17" s="71">
        <v>3</v>
      </c>
      <c r="JM17" s="71">
        <v>0</v>
      </c>
      <c r="JN17" s="71">
        <v>8</v>
      </c>
      <c r="JO17" s="71">
        <v>0</v>
      </c>
      <c r="JP17" s="71">
        <v>0</v>
      </c>
      <c r="JQ17" s="71">
        <v>0</v>
      </c>
      <c r="JR17" s="71">
        <v>4</v>
      </c>
      <c r="JS17" s="71">
        <v>0</v>
      </c>
      <c r="JT17" s="71">
        <v>3</v>
      </c>
      <c r="JU17" s="71">
        <v>1</v>
      </c>
      <c r="JV17" s="71">
        <v>1</v>
      </c>
      <c r="JW17" s="71">
        <v>0</v>
      </c>
      <c r="JX17" s="71">
        <v>0</v>
      </c>
      <c r="JY17" s="71">
        <v>3</v>
      </c>
      <c r="JZ17" s="71">
        <v>0</v>
      </c>
      <c r="KA17" s="71">
        <v>13</v>
      </c>
      <c r="KB17" s="71">
        <v>0</v>
      </c>
      <c r="KC17" s="71">
        <v>1</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1</v>
      </c>
      <c r="KY17" s="71">
        <v>0</v>
      </c>
      <c r="KZ17" s="71">
        <v>1</v>
      </c>
      <c r="LA17" s="71">
        <v>0</v>
      </c>
      <c r="LB17" s="71">
        <v>0</v>
      </c>
      <c r="LC17" s="71">
        <v>0</v>
      </c>
      <c r="LD17" s="71">
        <v>1</v>
      </c>
      <c r="LE17" s="71">
        <v>0</v>
      </c>
      <c r="LF17" s="71">
        <v>0</v>
      </c>
      <c r="LG17" s="71">
        <v>0</v>
      </c>
      <c r="LH17" s="71">
        <v>0</v>
      </c>
      <c r="LI17" s="71">
        <v>0</v>
      </c>
      <c r="LJ17" s="71">
        <v>0</v>
      </c>
      <c r="LK17" s="71">
        <v>0</v>
      </c>
      <c r="LL17" s="71">
        <v>0</v>
      </c>
      <c r="LM17" s="71">
        <v>1</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1</v>
      </c>
      <c r="MU17" s="71">
        <v>0</v>
      </c>
      <c r="MV17" s="71">
        <v>0</v>
      </c>
      <c r="MW17" s="71">
        <v>0</v>
      </c>
      <c r="MX17" s="71">
        <v>0</v>
      </c>
      <c r="MY17" s="71">
        <v>0</v>
      </c>
      <c r="MZ17" s="71">
        <v>0</v>
      </c>
      <c r="NA17" s="71">
        <v>0</v>
      </c>
      <c r="NB17" s="71">
        <v>0</v>
      </c>
      <c r="NC17" s="71">
        <v>0</v>
      </c>
      <c r="ND17" s="71">
        <v>0</v>
      </c>
      <c r="NE17" s="71">
        <v>0</v>
      </c>
      <c r="NF17" s="71">
        <v>2</v>
      </c>
      <c r="NG17" s="71">
        <v>4</v>
      </c>
      <c r="NH17" s="71">
        <v>0</v>
      </c>
      <c r="NI17" s="71">
        <v>0</v>
      </c>
      <c r="NJ17" s="71">
        <v>0</v>
      </c>
      <c r="NK17" s="71">
        <v>1</v>
      </c>
      <c r="NL17" s="71">
        <v>0</v>
      </c>
      <c r="NM17" s="71">
        <v>3</v>
      </c>
      <c r="NN17" s="71">
        <v>0</v>
      </c>
      <c r="NO17" s="71">
        <v>8</v>
      </c>
      <c r="NP17" s="71">
        <v>0</v>
      </c>
      <c r="NQ17" s="71">
        <v>0</v>
      </c>
      <c r="NR17" s="71">
        <v>0</v>
      </c>
      <c r="NS17" s="71">
        <v>4</v>
      </c>
      <c r="NT17" s="71">
        <v>0</v>
      </c>
      <c r="NU17" s="71">
        <v>3</v>
      </c>
      <c r="NV17" s="71">
        <v>1</v>
      </c>
      <c r="NW17" s="71">
        <v>1</v>
      </c>
      <c r="NX17" s="71">
        <v>0</v>
      </c>
      <c r="NY17" s="71">
        <v>0</v>
      </c>
      <c r="NZ17" s="71">
        <v>3</v>
      </c>
      <c r="OA17" s="71">
        <v>0</v>
      </c>
      <c r="OB17" s="71">
        <v>13</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1</v>
      </c>
      <c r="OZ17" s="71">
        <v>0</v>
      </c>
      <c r="PA17" s="71">
        <v>1</v>
      </c>
      <c r="PB17" s="71">
        <v>0</v>
      </c>
      <c r="PC17" s="71">
        <v>0</v>
      </c>
      <c r="PD17" s="71">
        <v>0</v>
      </c>
      <c r="PE17" s="71">
        <v>1</v>
      </c>
      <c r="PF17" s="71">
        <v>0</v>
      </c>
      <c r="PG17" s="71">
        <v>0</v>
      </c>
      <c r="PH17" s="71">
        <v>0</v>
      </c>
      <c r="PI17" s="71">
        <v>0</v>
      </c>
      <c r="PJ17" s="71">
        <v>0</v>
      </c>
      <c r="PK17" s="71">
        <v>0</v>
      </c>
      <c r="PL17" s="71">
        <v>0</v>
      </c>
      <c r="PM17" s="71">
        <v>0</v>
      </c>
      <c r="PN17" s="71">
        <v>1</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1</v>
      </c>
      <c r="QT17" s="71">
        <v>0</v>
      </c>
      <c r="QU17" s="71">
        <v>0</v>
      </c>
      <c r="QV17" s="71">
        <v>0</v>
      </c>
      <c r="QW17" s="71">
        <v>0</v>
      </c>
      <c r="QX17" s="71">
        <v>43</v>
      </c>
      <c r="QY17" s="71">
        <v>0</v>
      </c>
      <c r="QZ17" s="71">
        <v>0</v>
      </c>
      <c r="RA17" s="71">
        <v>0</v>
      </c>
      <c r="RB17" s="71">
        <v>3</v>
      </c>
      <c r="RC17" s="71">
        <v>0</v>
      </c>
      <c r="RD17" s="71">
        <v>1</v>
      </c>
      <c r="RE17" s="71">
        <v>0</v>
      </c>
      <c r="RF17" s="71">
        <v>0</v>
      </c>
      <c r="RG17" s="71">
        <v>0</v>
      </c>
      <c r="RH17" s="71">
        <v>0</v>
      </c>
      <c r="RI17" s="71">
        <v>1</v>
      </c>
      <c r="RJ17" s="71">
        <v>0</v>
      </c>
      <c r="RK17" s="71">
        <v>1</v>
      </c>
      <c r="RL17" s="71">
        <v>0</v>
      </c>
      <c r="RM17" s="71">
        <v>0</v>
      </c>
      <c r="RN17" s="71">
        <v>1</v>
      </c>
      <c r="RO17" s="71">
        <v>0</v>
      </c>
      <c r="RP17" s="71">
        <v>0</v>
      </c>
      <c r="RQ17" s="71">
        <v>0</v>
      </c>
      <c r="RR17" s="71">
        <v>0</v>
      </c>
      <c r="RS17" s="71">
        <v>43</v>
      </c>
      <c r="RT17" s="71">
        <v>1</v>
      </c>
      <c r="RU17" s="71">
        <v>0</v>
      </c>
      <c r="RV17" s="71">
        <v>0</v>
      </c>
      <c r="RW17" s="71">
        <v>3</v>
      </c>
      <c r="RX17" s="71">
        <v>0</v>
      </c>
      <c r="RY17" s="71">
        <v>1</v>
      </c>
      <c r="RZ17" s="71">
        <v>0</v>
      </c>
      <c r="SA17" s="71">
        <v>0</v>
      </c>
      <c r="SB17" s="71">
        <v>0</v>
      </c>
      <c r="SC17" s="71">
        <v>0</v>
      </c>
      <c r="SD17" s="71">
        <v>1</v>
      </c>
      <c r="SE17" s="71">
        <v>0</v>
      </c>
      <c r="SF17" s="71">
        <v>1</v>
      </c>
      <c r="SG17" s="71">
        <v>0</v>
      </c>
      <c r="SH17" s="71">
        <v>0</v>
      </c>
    </row>
    <row r="18" spans="1:502">
      <c r="A18" s="16" t="s">
        <v>1893</v>
      </c>
      <c r="B18" s="70">
        <v>10</v>
      </c>
      <c r="C18" s="70">
        <v>10</v>
      </c>
      <c r="D18" s="70">
        <v>1</v>
      </c>
      <c r="E18" s="70">
        <v>2013</v>
      </c>
      <c r="F18" s="70" t="s">
        <v>180</v>
      </c>
      <c r="G18" s="1073" t="s">
        <v>1883</v>
      </c>
      <c r="H18" s="70" t="s">
        <v>1884</v>
      </c>
      <c r="I18" s="1066"/>
      <c r="J18" s="73">
        <v>0</v>
      </c>
      <c r="K18" s="73">
        <v>0</v>
      </c>
      <c r="L18" s="73">
        <v>0</v>
      </c>
      <c r="M18" s="73">
        <v>0</v>
      </c>
      <c r="N18" s="73">
        <v>0</v>
      </c>
      <c r="O18" s="73">
        <v>0</v>
      </c>
      <c r="P18" s="73">
        <v>0</v>
      </c>
      <c r="Q18" s="73">
        <v>0</v>
      </c>
      <c r="R18" s="73">
        <v>8.2260000000000009</v>
      </c>
      <c r="S18" s="73">
        <v>27.646000000000001</v>
      </c>
      <c r="T18" s="73">
        <v>0</v>
      </c>
      <c r="U18" s="73">
        <v>0</v>
      </c>
      <c r="V18" s="73">
        <v>0</v>
      </c>
      <c r="W18" s="73">
        <v>5.28</v>
      </c>
      <c r="X18" s="73">
        <v>0</v>
      </c>
      <c r="Y18" s="73">
        <v>144.12299999999999</v>
      </c>
      <c r="Z18" s="73">
        <v>0</v>
      </c>
      <c r="AA18" s="73">
        <v>51.536000000000001</v>
      </c>
      <c r="AB18" s="73">
        <v>0</v>
      </c>
      <c r="AC18" s="73">
        <v>0</v>
      </c>
      <c r="AD18" s="73">
        <v>0</v>
      </c>
      <c r="AE18" s="73">
        <v>192.74299999999999</v>
      </c>
      <c r="AF18" s="73">
        <v>0</v>
      </c>
      <c r="AG18" s="73">
        <v>14.644</v>
      </c>
      <c r="AH18" s="73">
        <v>7.4089999999999998</v>
      </c>
      <c r="AI18" s="73">
        <v>6.7210000000000001</v>
      </c>
      <c r="AJ18" s="73">
        <v>0</v>
      </c>
      <c r="AK18" s="73">
        <v>0</v>
      </c>
      <c r="AL18" s="73">
        <v>16.286999999999999</v>
      </c>
      <c r="AM18" s="73">
        <v>0</v>
      </c>
      <c r="AN18" s="73">
        <v>322.029</v>
      </c>
      <c r="AO18" s="73">
        <v>0</v>
      </c>
      <c r="AP18" s="73">
        <v>0.33700000000000002</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3.657</v>
      </c>
      <c r="BL18" s="73">
        <v>0</v>
      </c>
      <c r="BM18" s="73">
        <v>2.698</v>
      </c>
      <c r="BN18" s="73">
        <v>0</v>
      </c>
      <c r="BO18" s="73">
        <v>0</v>
      </c>
      <c r="BP18" s="73">
        <v>0</v>
      </c>
      <c r="BQ18" s="73">
        <v>2.867</v>
      </c>
      <c r="BR18" s="73">
        <v>0</v>
      </c>
      <c r="BS18" s="73">
        <v>0</v>
      </c>
      <c r="BT18" s="73">
        <v>0</v>
      </c>
      <c r="BU18" s="73">
        <v>0</v>
      </c>
      <c r="BV18" s="73">
        <v>0</v>
      </c>
      <c r="BW18" s="73">
        <v>0</v>
      </c>
      <c r="BX18" s="73">
        <v>0</v>
      </c>
      <c r="BY18" s="73">
        <v>0</v>
      </c>
      <c r="BZ18" s="73">
        <v>3.6850000000000001</v>
      </c>
      <c r="CA18" s="73">
        <v>0</v>
      </c>
      <c r="CB18" s="73">
        <v>0</v>
      </c>
      <c r="CC18" s="73">
        <v>0</v>
      </c>
      <c r="CD18" s="73">
        <v>0</v>
      </c>
      <c r="CE18" s="73">
        <v>0</v>
      </c>
      <c r="CF18" s="73">
        <v>0</v>
      </c>
      <c r="CG18" s="73">
        <v>0</v>
      </c>
      <c r="CH18" s="73">
        <v>0</v>
      </c>
      <c r="CI18" s="73">
        <v>0</v>
      </c>
      <c r="CJ18" s="73">
        <v>0</v>
      </c>
      <c r="CK18" s="73">
        <v>0</v>
      </c>
      <c r="CL18" s="73">
        <v>0</v>
      </c>
      <c r="CM18" s="73">
        <v>0</v>
      </c>
      <c r="CN18" s="73">
        <v>12.619</v>
      </c>
      <c r="CO18" s="73">
        <v>0</v>
      </c>
      <c r="CP18" s="73">
        <v>0</v>
      </c>
      <c r="CQ18" s="73">
        <v>0</v>
      </c>
      <c r="CR18" s="73">
        <v>0</v>
      </c>
      <c r="CS18" s="73">
        <v>24.18</v>
      </c>
      <c r="CT18" s="73">
        <v>0</v>
      </c>
      <c r="CU18" s="73">
        <v>0</v>
      </c>
      <c r="CV18" s="73">
        <v>0</v>
      </c>
      <c r="CW18" s="73">
        <v>0</v>
      </c>
      <c r="CX18" s="73">
        <v>0</v>
      </c>
      <c r="CY18" s="73">
        <v>0</v>
      </c>
      <c r="CZ18" s="73">
        <v>0</v>
      </c>
      <c r="DA18" s="73">
        <v>0</v>
      </c>
      <c r="DB18" s="73">
        <v>0</v>
      </c>
      <c r="DC18" s="73">
        <v>0</v>
      </c>
      <c r="DD18" s="73">
        <v>0</v>
      </c>
      <c r="DE18" s="73">
        <v>0</v>
      </c>
      <c r="DF18" s="73">
        <v>0</v>
      </c>
      <c r="DG18" s="73">
        <v>0.33700000000000002</v>
      </c>
      <c r="DH18" s="73">
        <v>0</v>
      </c>
      <c r="DI18" s="73">
        <v>0</v>
      </c>
      <c r="DJ18" s="73">
        <v>0</v>
      </c>
      <c r="DK18" s="73">
        <v>0</v>
      </c>
      <c r="DL18" s="73">
        <v>0</v>
      </c>
      <c r="DM18" s="73">
        <v>0</v>
      </c>
      <c r="DN18" s="73">
        <v>0</v>
      </c>
      <c r="DO18" s="73">
        <v>0</v>
      </c>
      <c r="DP18" s="73">
        <v>0</v>
      </c>
      <c r="DQ18" s="73">
        <v>0</v>
      </c>
      <c r="DR18" s="73">
        <v>0</v>
      </c>
      <c r="DS18" s="73">
        <v>8.2260000000000009</v>
      </c>
      <c r="DT18" s="73">
        <v>27.646000000000001</v>
      </c>
      <c r="DU18" s="73">
        <v>0</v>
      </c>
      <c r="DV18" s="73">
        <v>0</v>
      </c>
      <c r="DW18" s="73">
        <v>0</v>
      </c>
      <c r="DX18" s="73">
        <v>5.28</v>
      </c>
      <c r="DY18" s="73">
        <v>0</v>
      </c>
      <c r="DZ18" s="73">
        <v>144.12299999999999</v>
      </c>
      <c r="EA18" s="73">
        <v>0</v>
      </c>
      <c r="EB18" s="73">
        <v>51.536000000000001</v>
      </c>
      <c r="EC18" s="73">
        <v>0</v>
      </c>
      <c r="ED18" s="73">
        <v>0</v>
      </c>
      <c r="EE18" s="73">
        <v>0</v>
      </c>
      <c r="EF18" s="73">
        <v>192.74299999999999</v>
      </c>
      <c r="EG18" s="73">
        <v>0</v>
      </c>
      <c r="EH18" s="73">
        <v>14.644</v>
      </c>
      <c r="EI18" s="73">
        <v>7.4089999999999998</v>
      </c>
      <c r="EJ18" s="73">
        <v>6.7210000000000001</v>
      </c>
      <c r="EK18" s="73">
        <v>0</v>
      </c>
      <c r="EL18" s="73">
        <v>0</v>
      </c>
      <c r="EM18" s="73">
        <v>16.286999999999999</v>
      </c>
      <c r="EN18" s="73">
        <v>0</v>
      </c>
      <c r="EO18" s="73">
        <v>322.029</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3.657</v>
      </c>
      <c r="FM18" s="73">
        <v>0</v>
      </c>
      <c r="FN18" s="73">
        <v>2.698</v>
      </c>
      <c r="FO18" s="73">
        <v>0</v>
      </c>
      <c r="FP18" s="73">
        <v>0</v>
      </c>
      <c r="FQ18" s="73">
        <v>0</v>
      </c>
      <c r="FR18" s="73">
        <v>2.867</v>
      </c>
      <c r="FS18" s="73">
        <v>0</v>
      </c>
      <c r="FT18" s="73">
        <v>0</v>
      </c>
      <c r="FU18" s="73">
        <v>0</v>
      </c>
      <c r="FV18" s="73">
        <v>0</v>
      </c>
      <c r="FW18" s="73">
        <v>0</v>
      </c>
      <c r="FX18" s="73">
        <v>0</v>
      </c>
      <c r="FY18" s="73">
        <v>0</v>
      </c>
      <c r="FZ18" s="73">
        <v>0</v>
      </c>
      <c r="GA18" s="73">
        <v>3.6850000000000001</v>
      </c>
      <c r="GB18" s="73">
        <v>0</v>
      </c>
      <c r="GC18" s="73">
        <v>0</v>
      </c>
      <c r="GD18" s="73">
        <v>0</v>
      </c>
      <c r="GE18" s="73">
        <v>0</v>
      </c>
      <c r="GF18" s="73">
        <v>0</v>
      </c>
      <c r="GG18" s="73">
        <v>0</v>
      </c>
      <c r="GH18" s="73">
        <v>0</v>
      </c>
      <c r="GI18" s="73">
        <v>0</v>
      </c>
      <c r="GJ18" s="73">
        <v>0</v>
      </c>
      <c r="GK18" s="73">
        <v>0</v>
      </c>
      <c r="GL18" s="73">
        <v>0</v>
      </c>
      <c r="GM18" s="73">
        <v>0</v>
      </c>
      <c r="GN18" s="73">
        <v>0</v>
      </c>
      <c r="GO18" s="73">
        <v>12.619</v>
      </c>
      <c r="GP18" s="73">
        <v>0</v>
      </c>
      <c r="GQ18" s="73">
        <v>0</v>
      </c>
      <c r="GR18" s="73">
        <v>0</v>
      </c>
      <c r="GS18" s="73">
        <v>0</v>
      </c>
      <c r="GT18" s="73">
        <v>24.18</v>
      </c>
      <c r="GU18" s="73">
        <v>0</v>
      </c>
      <c r="GV18" s="73">
        <v>0</v>
      </c>
      <c r="GW18" s="73">
        <v>0</v>
      </c>
      <c r="GX18" s="73">
        <v>0</v>
      </c>
      <c r="GY18" s="73">
        <v>0</v>
      </c>
      <c r="GZ18" s="73">
        <v>0</v>
      </c>
      <c r="HA18" s="73">
        <v>0</v>
      </c>
      <c r="HB18" s="73">
        <v>0</v>
      </c>
      <c r="HC18" s="73">
        <v>0</v>
      </c>
      <c r="HD18" s="73">
        <v>0</v>
      </c>
      <c r="HE18" s="73">
        <v>0</v>
      </c>
      <c r="HF18" s="73">
        <v>0.33700000000000002</v>
      </c>
      <c r="HG18" s="73">
        <v>0</v>
      </c>
      <c r="HH18" s="73">
        <v>0</v>
      </c>
      <c r="HI18" s="73">
        <v>0</v>
      </c>
      <c r="HJ18" s="73">
        <v>0</v>
      </c>
      <c r="HK18" s="73">
        <v>796.64400000000001</v>
      </c>
      <c r="HL18" s="73">
        <v>0</v>
      </c>
      <c r="HM18" s="73">
        <v>0</v>
      </c>
      <c r="HN18" s="73">
        <v>0</v>
      </c>
      <c r="HO18" s="73">
        <v>9.2219999999999995</v>
      </c>
      <c r="HP18" s="73">
        <v>0</v>
      </c>
      <c r="HQ18" s="73">
        <v>3.6850000000000001</v>
      </c>
      <c r="HR18" s="73">
        <v>0</v>
      </c>
      <c r="HS18" s="73">
        <v>0</v>
      </c>
      <c r="HT18" s="73">
        <v>0</v>
      </c>
      <c r="HU18" s="73">
        <v>0</v>
      </c>
      <c r="HV18" s="73">
        <v>12.619</v>
      </c>
      <c r="HW18" s="73">
        <v>0</v>
      </c>
      <c r="HX18" s="73">
        <v>24.18</v>
      </c>
      <c r="HY18" s="73">
        <v>0</v>
      </c>
      <c r="HZ18" s="73">
        <v>0</v>
      </c>
      <c r="IA18" s="73">
        <v>0.33700000000000002</v>
      </c>
      <c r="IB18" s="73">
        <v>0</v>
      </c>
      <c r="IC18" s="73">
        <v>0</v>
      </c>
      <c r="ID18" s="73">
        <v>0</v>
      </c>
      <c r="IE18" s="73">
        <v>0</v>
      </c>
      <c r="IF18" s="73">
        <v>796.64400000000001</v>
      </c>
      <c r="IG18" s="73">
        <v>0.33700000000000002</v>
      </c>
      <c r="IH18" s="73">
        <v>0</v>
      </c>
      <c r="II18" s="73">
        <v>0</v>
      </c>
      <c r="IJ18" s="73">
        <v>9.2219999999999995</v>
      </c>
      <c r="IK18" s="73">
        <v>0</v>
      </c>
      <c r="IL18" s="73">
        <v>3.6850000000000001</v>
      </c>
      <c r="IM18" s="73">
        <v>0</v>
      </c>
      <c r="IN18" s="73">
        <v>0</v>
      </c>
      <c r="IO18" s="73">
        <v>0</v>
      </c>
      <c r="IP18" s="73">
        <v>0</v>
      </c>
      <c r="IQ18" s="73">
        <v>12.619</v>
      </c>
      <c r="IR18" s="73">
        <v>0</v>
      </c>
      <c r="IS18" s="73">
        <v>24.18</v>
      </c>
      <c r="IT18" s="73">
        <v>0</v>
      </c>
      <c r="IU18" s="73">
        <v>0</v>
      </c>
      <c r="IV18" s="74">
        <v>0</v>
      </c>
      <c r="IW18" s="71">
        <v>0</v>
      </c>
      <c r="IX18" s="71">
        <v>0</v>
      </c>
      <c r="IY18" s="71">
        <v>0</v>
      </c>
      <c r="IZ18" s="71">
        <v>0</v>
      </c>
      <c r="JA18" s="71">
        <v>0</v>
      </c>
      <c r="JB18" s="71">
        <v>0</v>
      </c>
      <c r="JC18" s="71">
        <v>0</v>
      </c>
      <c r="JD18" s="71">
        <v>0</v>
      </c>
      <c r="JE18" s="71">
        <v>2</v>
      </c>
      <c r="JF18" s="71">
        <v>4</v>
      </c>
      <c r="JG18" s="71">
        <v>0</v>
      </c>
      <c r="JH18" s="71">
        <v>0</v>
      </c>
      <c r="JI18" s="71">
        <v>0</v>
      </c>
      <c r="JJ18" s="71">
        <v>1</v>
      </c>
      <c r="JK18" s="71">
        <v>0</v>
      </c>
      <c r="JL18" s="71">
        <v>3</v>
      </c>
      <c r="JM18" s="71">
        <v>0</v>
      </c>
      <c r="JN18" s="71">
        <v>7</v>
      </c>
      <c r="JO18" s="71">
        <v>0</v>
      </c>
      <c r="JP18" s="71">
        <v>0</v>
      </c>
      <c r="JQ18" s="71">
        <v>0</v>
      </c>
      <c r="JR18" s="71">
        <v>5</v>
      </c>
      <c r="JS18" s="71">
        <v>0</v>
      </c>
      <c r="JT18" s="71">
        <v>3</v>
      </c>
      <c r="JU18" s="71">
        <v>1</v>
      </c>
      <c r="JV18" s="71">
        <v>1</v>
      </c>
      <c r="JW18" s="71">
        <v>0</v>
      </c>
      <c r="JX18" s="71">
        <v>0</v>
      </c>
      <c r="JY18" s="71">
        <v>3</v>
      </c>
      <c r="JZ18" s="71">
        <v>0</v>
      </c>
      <c r="KA18" s="71">
        <v>14</v>
      </c>
      <c r="KB18" s="71">
        <v>0</v>
      </c>
      <c r="KC18" s="71">
        <v>1</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1</v>
      </c>
      <c r="KY18" s="71">
        <v>0</v>
      </c>
      <c r="KZ18" s="71">
        <v>1</v>
      </c>
      <c r="LA18" s="71">
        <v>0</v>
      </c>
      <c r="LB18" s="71">
        <v>0</v>
      </c>
      <c r="LC18" s="71">
        <v>0</v>
      </c>
      <c r="LD18" s="71">
        <v>1</v>
      </c>
      <c r="LE18" s="71">
        <v>0</v>
      </c>
      <c r="LF18" s="71">
        <v>0</v>
      </c>
      <c r="LG18" s="71">
        <v>0</v>
      </c>
      <c r="LH18" s="71">
        <v>0</v>
      </c>
      <c r="LI18" s="71">
        <v>0</v>
      </c>
      <c r="LJ18" s="71">
        <v>0</v>
      </c>
      <c r="LK18" s="71">
        <v>0</v>
      </c>
      <c r="LL18" s="71">
        <v>0</v>
      </c>
      <c r="LM18" s="71">
        <v>1</v>
      </c>
      <c r="LN18" s="71">
        <v>0</v>
      </c>
      <c r="LO18" s="71">
        <v>0</v>
      </c>
      <c r="LP18" s="71">
        <v>0</v>
      </c>
      <c r="LQ18" s="71">
        <v>0</v>
      </c>
      <c r="LR18" s="71">
        <v>0</v>
      </c>
      <c r="LS18" s="71">
        <v>0</v>
      </c>
      <c r="LT18" s="71">
        <v>0</v>
      </c>
      <c r="LU18" s="71">
        <v>0</v>
      </c>
      <c r="LV18" s="71">
        <v>0</v>
      </c>
      <c r="LW18" s="71">
        <v>0</v>
      </c>
      <c r="LX18" s="71">
        <v>0</v>
      </c>
      <c r="LY18" s="71">
        <v>0</v>
      </c>
      <c r="LZ18" s="71">
        <v>0</v>
      </c>
      <c r="MA18" s="71">
        <v>2</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1</v>
      </c>
      <c r="MU18" s="71">
        <v>0</v>
      </c>
      <c r="MV18" s="71">
        <v>0</v>
      </c>
      <c r="MW18" s="71">
        <v>0</v>
      </c>
      <c r="MX18" s="71">
        <v>0</v>
      </c>
      <c r="MY18" s="71">
        <v>0</v>
      </c>
      <c r="MZ18" s="71">
        <v>0</v>
      </c>
      <c r="NA18" s="71">
        <v>0</v>
      </c>
      <c r="NB18" s="71">
        <v>0</v>
      </c>
      <c r="NC18" s="71">
        <v>0</v>
      </c>
      <c r="ND18" s="71">
        <v>0</v>
      </c>
      <c r="NE18" s="71">
        <v>0</v>
      </c>
      <c r="NF18" s="71">
        <v>2</v>
      </c>
      <c r="NG18" s="71">
        <v>4</v>
      </c>
      <c r="NH18" s="71">
        <v>0</v>
      </c>
      <c r="NI18" s="71">
        <v>0</v>
      </c>
      <c r="NJ18" s="71">
        <v>0</v>
      </c>
      <c r="NK18" s="71">
        <v>1</v>
      </c>
      <c r="NL18" s="71">
        <v>0</v>
      </c>
      <c r="NM18" s="71">
        <v>3</v>
      </c>
      <c r="NN18" s="71">
        <v>0</v>
      </c>
      <c r="NO18" s="71">
        <v>7</v>
      </c>
      <c r="NP18" s="71">
        <v>0</v>
      </c>
      <c r="NQ18" s="71">
        <v>0</v>
      </c>
      <c r="NR18" s="71">
        <v>0</v>
      </c>
      <c r="NS18" s="71">
        <v>5</v>
      </c>
      <c r="NT18" s="71">
        <v>0</v>
      </c>
      <c r="NU18" s="71">
        <v>3</v>
      </c>
      <c r="NV18" s="71">
        <v>1</v>
      </c>
      <c r="NW18" s="71">
        <v>1</v>
      </c>
      <c r="NX18" s="71">
        <v>0</v>
      </c>
      <c r="NY18" s="71">
        <v>0</v>
      </c>
      <c r="NZ18" s="71">
        <v>3</v>
      </c>
      <c r="OA18" s="71">
        <v>0</v>
      </c>
      <c r="OB18" s="71">
        <v>14</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1</v>
      </c>
      <c r="OZ18" s="71">
        <v>0</v>
      </c>
      <c r="PA18" s="71">
        <v>1</v>
      </c>
      <c r="PB18" s="71">
        <v>0</v>
      </c>
      <c r="PC18" s="71">
        <v>0</v>
      </c>
      <c r="PD18" s="71">
        <v>0</v>
      </c>
      <c r="PE18" s="71">
        <v>1</v>
      </c>
      <c r="PF18" s="71">
        <v>0</v>
      </c>
      <c r="PG18" s="71">
        <v>0</v>
      </c>
      <c r="PH18" s="71">
        <v>0</v>
      </c>
      <c r="PI18" s="71">
        <v>0</v>
      </c>
      <c r="PJ18" s="71">
        <v>0</v>
      </c>
      <c r="PK18" s="71">
        <v>0</v>
      </c>
      <c r="PL18" s="71">
        <v>0</v>
      </c>
      <c r="PM18" s="71">
        <v>0</v>
      </c>
      <c r="PN18" s="71">
        <v>1</v>
      </c>
      <c r="PO18" s="71">
        <v>0</v>
      </c>
      <c r="PP18" s="71">
        <v>0</v>
      </c>
      <c r="PQ18" s="71">
        <v>0</v>
      </c>
      <c r="PR18" s="71">
        <v>0</v>
      </c>
      <c r="PS18" s="71">
        <v>0</v>
      </c>
      <c r="PT18" s="71">
        <v>0</v>
      </c>
      <c r="PU18" s="71">
        <v>0</v>
      </c>
      <c r="PV18" s="71">
        <v>0</v>
      </c>
      <c r="PW18" s="71">
        <v>0</v>
      </c>
      <c r="PX18" s="71">
        <v>0</v>
      </c>
      <c r="PY18" s="71">
        <v>0</v>
      </c>
      <c r="PZ18" s="71">
        <v>0</v>
      </c>
      <c r="QA18" s="71">
        <v>0</v>
      </c>
      <c r="QB18" s="71">
        <v>2</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44</v>
      </c>
      <c r="QY18" s="71">
        <v>0</v>
      </c>
      <c r="QZ18" s="71">
        <v>0</v>
      </c>
      <c r="RA18" s="71">
        <v>0</v>
      </c>
      <c r="RB18" s="71">
        <v>3</v>
      </c>
      <c r="RC18" s="71">
        <v>0</v>
      </c>
      <c r="RD18" s="71">
        <v>1</v>
      </c>
      <c r="RE18" s="71">
        <v>0</v>
      </c>
      <c r="RF18" s="71">
        <v>0</v>
      </c>
      <c r="RG18" s="71">
        <v>0</v>
      </c>
      <c r="RH18" s="71">
        <v>0</v>
      </c>
      <c r="RI18" s="71">
        <v>2</v>
      </c>
      <c r="RJ18" s="71">
        <v>0</v>
      </c>
      <c r="RK18" s="71">
        <v>1</v>
      </c>
      <c r="RL18" s="71">
        <v>0</v>
      </c>
      <c r="RM18" s="71">
        <v>0</v>
      </c>
      <c r="RN18" s="71">
        <v>1</v>
      </c>
      <c r="RO18" s="71">
        <v>0</v>
      </c>
      <c r="RP18" s="71">
        <v>0</v>
      </c>
      <c r="RQ18" s="71">
        <v>0</v>
      </c>
      <c r="RR18" s="71">
        <v>0</v>
      </c>
      <c r="RS18" s="71">
        <v>44</v>
      </c>
      <c r="RT18" s="71">
        <v>1</v>
      </c>
      <c r="RU18" s="71">
        <v>0</v>
      </c>
      <c r="RV18" s="71">
        <v>0</v>
      </c>
      <c r="RW18" s="71">
        <v>3</v>
      </c>
      <c r="RX18" s="71">
        <v>0</v>
      </c>
      <c r="RY18" s="71">
        <v>1</v>
      </c>
      <c r="RZ18" s="71">
        <v>0</v>
      </c>
      <c r="SA18" s="71">
        <v>0</v>
      </c>
      <c r="SB18" s="71">
        <v>0</v>
      </c>
      <c r="SC18" s="71">
        <v>0</v>
      </c>
      <c r="SD18" s="71">
        <v>2</v>
      </c>
      <c r="SE18" s="71">
        <v>0</v>
      </c>
      <c r="SF18" s="71">
        <v>1</v>
      </c>
      <c r="SG18" s="71">
        <v>0</v>
      </c>
      <c r="SH18" s="71">
        <v>0</v>
      </c>
    </row>
    <row r="19" spans="1:502">
      <c r="A19" s="16" t="s">
        <v>1894</v>
      </c>
      <c r="B19" s="70">
        <v>11</v>
      </c>
      <c r="C19" s="70">
        <v>11</v>
      </c>
      <c r="D19" s="70">
        <v>1</v>
      </c>
      <c r="E19" s="70">
        <v>2014</v>
      </c>
      <c r="F19" s="70" t="s">
        <v>181</v>
      </c>
      <c r="G19" s="1073" t="s">
        <v>1883</v>
      </c>
      <c r="H19" s="70" t="s">
        <v>1884</v>
      </c>
      <c r="I19" s="1066"/>
      <c r="J19" s="73">
        <v>0</v>
      </c>
      <c r="K19" s="73">
        <v>0</v>
      </c>
      <c r="L19" s="73">
        <v>0</v>
      </c>
      <c r="M19" s="73">
        <v>0</v>
      </c>
      <c r="N19" s="73">
        <v>0</v>
      </c>
      <c r="O19" s="73">
        <v>0</v>
      </c>
      <c r="P19" s="73">
        <v>0</v>
      </c>
      <c r="Q19" s="73">
        <v>0</v>
      </c>
      <c r="R19" s="73">
        <v>8.3620000000000001</v>
      </c>
      <c r="S19" s="73">
        <v>28.24</v>
      </c>
      <c r="T19" s="73">
        <v>0</v>
      </c>
      <c r="U19" s="73">
        <v>0</v>
      </c>
      <c r="V19" s="73">
        <v>0</v>
      </c>
      <c r="W19" s="73">
        <v>5.6529999999999996</v>
      </c>
      <c r="X19" s="73">
        <v>0</v>
      </c>
      <c r="Y19" s="73">
        <v>150.12799999999999</v>
      </c>
      <c r="Z19" s="73">
        <v>0</v>
      </c>
      <c r="AA19" s="73">
        <v>56.564999999999998</v>
      </c>
      <c r="AB19" s="73">
        <v>0</v>
      </c>
      <c r="AC19" s="73">
        <v>0</v>
      </c>
      <c r="AD19" s="73">
        <v>0</v>
      </c>
      <c r="AE19" s="73">
        <v>205.29900000000001</v>
      </c>
      <c r="AF19" s="73">
        <v>0</v>
      </c>
      <c r="AG19" s="73">
        <v>14.736000000000001</v>
      </c>
      <c r="AH19" s="73">
        <v>7.6630000000000003</v>
      </c>
      <c r="AI19" s="73">
        <v>0</v>
      </c>
      <c r="AJ19" s="73">
        <v>0</v>
      </c>
      <c r="AK19" s="73">
        <v>0</v>
      </c>
      <c r="AL19" s="73">
        <v>16.04</v>
      </c>
      <c r="AM19" s="73">
        <v>0</v>
      </c>
      <c r="AN19" s="73">
        <v>320.76299999999998</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3.4239999999999999</v>
      </c>
      <c r="BL19" s="73">
        <v>0</v>
      </c>
      <c r="BM19" s="73">
        <v>2.68</v>
      </c>
      <c r="BN19" s="73">
        <v>0</v>
      </c>
      <c r="BO19" s="73">
        <v>0</v>
      </c>
      <c r="BP19" s="73">
        <v>0</v>
      </c>
      <c r="BQ19" s="73">
        <v>3.0110000000000001</v>
      </c>
      <c r="BR19" s="73">
        <v>0</v>
      </c>
      <c r="BS19" s="73">
        <v>0</v>
      </c>
      <c r="BT19" s="73">
        <v>0</v>
      </c>
      <c r="BU19" s="73">
        <v>0</v>
      </c>
      <c r="BV19" s="73">
        <v>0</v>
      </c>
      <c r="BW19" s="73">
        <v>0</v>
      </c>
      <c r="BX19" s="73">
        <v>0</v>
      </c>
      <c r="BY19" s="73">
        <v>0</v>
      </c>
      <c r="BZ19" s="73">
        <v>3.5329999999999999</v>
      </c>
      <c r="CA19" s="73">
        <v>0</v>
      </c>
      <c r="CB19" s="73">
        <v>0</v>
      </c>
      <c r="CC19" s="73">
        <v>0</v>
      </c>
      <c r="CD19" s="73">
        <v>0</v>
      </c>
      <c r="CE19" s="73">
        <v>0</v>
      </c>
      <c r="CF19" s="73">
        <v>0</v>
      </c>
      <c r="CG19" s="73">
        <v>0</v>
      </c>
      <c r="CH19" s="73">
        <v>0</v>
      </c>
      <c r="CI19" s="73">
        <v>3.5339999999999998</v>
      </c>
      <c r="CJ19" s="73">
        <v>0</v>
      </c>
      <c r="CK19" s="73">
        <v>0</v>
      </c>
      <c r="CL19" s="73">
        <v>0</v>
      </c>
      <c r="CM19" s="73">
        <v>0</v>
      </c>
      <c r="CN19" s="73">
        <v>12.571999999999999</v>
      </c>
      <c r="CO19" s="73">
        <v>0</v>
      </c>
      <c r="CP19" s="73">
        <v>0</v>
      </c>
      <c r="CQ19" s="73">
        <v>0</v>
      </c>
      <c r="CR19" s="73">
        <v>0</v>
      </c>
      <c r="CS19" s="73">
        <v>26.082999999999998</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8.3620000000000001</v>
      </c>
      <c r="DT19" s="73">
        <v>28.24</v>
      </c>
      <c r="DU19" s="73">
        <v>0</v>
      </c>
      <c r="DV19" s="73">
        <v>0</v>
      </c>
      <c r="DW19" s="73">
        <v>0</v>
      </c>
      <c r="DX19" s="73">
        <v>5.6529999999999996</v>
      </c>
      <c r="DY19" s="73">
        <v>0</v>
      </c>
      <c r="DZ19" s="73">
        <v>150.12799999999999</v>
      </c>
      <c r="EA19" s="73">
        <v>0</v>
      </c>
      <c r="EB19" s="73">
        <v>56.564999999999998</v>
      </c>
      <c r="EC19" s="73">
        <v>0</v>
      </c>
      <c r="ED19" s="73">
        <v>0</v>
      </c>
      <c r="EE19" s="73">
        <v>0</v>
      </c>
      <c r="EF19" s="73">
        <v>205.29900000000001</v>
      </c>
      <c r="EG19" s="73">
        <v>0</v>
      </c>
      <c r="EH19" s="73">
        <v>14.736000000000001</v>
      </c>
      <c r="EI19" s="73">
        <v>7.6630000000000003</v>
      </c>
      <c r="EJ19" s="73">
        <v>0</v>
      </c>
      <c r="EK19" s="73">
        <v>0</v>
      </c>
      <c r="EL19" s="73">
        <v>0</v>
      </c>
      <c r="EM19" s="73">
        <v>16.04</v>
      </c>
      <c r="EN19" s="73">
        <v>0</v>
      </c>
      <c r="EO19" s="73">
        <v>320.76299999999998</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3.4239999999999999</v>
      </c>
      <c r="FM19" s="73">
        <v>0</v>
      </c>
      <c r="FN19" s="73">
        <v>2.68</v>
      </c>
      <c r="FO19" s="73">
        <v>0</v>
      </c>
      <c r="FP19" s="73">
        <v>0</v>
      </c>
      <c r="FQ19" s="73">
        <v>0</v>
      </c>
      <c r="FR19" s="73">
        <v>3.0110000000000001</v>
      </c>
      <c r="FS19" s="73">
        <v>0</v>
      </c>
      <c r="FT19" s="73">
        <v>0</v>
      </c>
      <c r="FU19" s="73">
        <v>0</v>
      </c>
      <c r="FV19" s="73">
        <v>0</v>
      </c>
      <c r="FW19" s="73">
        <v>0</v>
      </c>
      <c r="FX19" s="73">
        <v>0</v>
      </c>
      <c r="FY19" s="73">
        <v>0</v>
      </c>
      <c r="FZ19" s="73">
        <v>0</v>
      </c>
      <c r="GA19" s="73">
        <v>3.5329999999999999</v>
      </c>
      <c r="GB19" s="73">
        <v>0</v>
      </c>
      <c r="GC19" s="73">
        <v>0</v>
      </c>
      <c r="GD19" s="73">
        <v>0</v>
      </c>
      <c r="GE19" s="73">
        <v>0</v>
      </c>
      <c r="GF19" s="73">
        <v>0</v>
      </c>
      <c r="GG19" s="73">
        <v>0</v>
      </c>
      <c r="GH19" s="73">
        <v>0</v>
      </c>
      <c r="GI19" s="73">
        <v>0</v>
      </c>
      <c r="GJ19" s="73">
        <v>3.5339999999999998</v>
      </c>
      <c r="GK19" s="73">
        <v>0</v>
      </c>
      <c r="GL19" s="73">
        <v>0</v>
      </c>
      <c r="GM19" s="73">
        <v>0</v>
      </c>
      <c r="GN19" s="73">
        <v>0</v>
      </c>
      <c r="GO19" s="73">
        <v>12.571999999999999</v>
      </c>
      <c r="GP19" s="73">
        <v>0</v>
      </c>
      <c r="GQ19" s="73">
        <v>0</v>
      </c>
      <c r="GR19" s="73">
        <v>0</v>
      </c>
      <c r="GS19" s="73">
        <v>0</v>
      </c>
      <c r="GT19" s="73">
        <v>26.082999999999998</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813.44899999999996</v>
      </c>
      <c r="HL19" s="73">
        <v>0</v>
      </c>
      <c r="HM19" s="73">
        <v>0</v>
      </c>
      <c r="HN19" s="73">
        <v>0</v>
      </c>
      <c r="HO19" s="73">
        <v>9.1150000000000002</v>
      </c>
      <c r="HP19" s="73">
        <v>0</v>
      </c>
      <c r="HQ19" s="73">
        <v>3.5329999999999999</v>
      </c>
      <c r="HR19" s="73">
        <v>0</v>
      </c>
      <c r="HS19" s="73">
        <v>0</v>
      </c>
      <c r="HT19" s="73">
        <v>3.5339999999999998</v>
      </c>
      <c r="HU19" s="73">
        <v>0</v>
      </c>
      <c r="HV19" s="73">
        <v>12.571999999999999</v>
      </c>
      <c r="HW19" s="73">
        <v>0</v>
      </c>
      <c r="HX19" s="73">
        <v>26.082999999999998</v>
      </c>
      <c r="HY19" s="73">
        <v>0</v>
      </c>
      <c r="HZ19" s="73">
        <v>0</v>
      </c>
      <c r="IA19" s="73">
        <v>0</v>
      </c>
      <c r="IB19" s="73">
        <v>0</v>
      </c>
      <c r="IC19" s="73">
        <v>0</v>
      </c>
      <c r="ID19" s="73">
        <v>0</v>
      </c>
      <c r="IE19" s="73">
        <v>0</v>
      </c>
      <c r="IF19" s="73">
        <v>813.44899999999996</v>
      </c>
      <c r="IG19" s="73">
        <v>0</v>
      </c>
      <c r="IH19" s="73">
        <v>0</v>
      </c>
      <c r="II19" s="73">
        <v>0</v>
      </c>
      <c r="IJ19" s="73">
        <v>9.1150000000000002</v>
      </c>
      <c r="IK19" s="73">
        <v>0</v>
      </c>
      <c r="IL19" s="73">
        <v>3.5329999999999999</v>
      </c>
      <c r="IM19" s="73">
        <v>0</v>
      </c>
      <c r="IN19" s="73">
        <v>0</v>
      </c>
      <c r="IO19" s="73">
        <v>3.5339999999999998</v>
      </c>
      <c r="IP19" s="73">
        <v>0</v>
      </c>
      <c r="IQ19" s="73">
        <v>12.571999999999999</v>
      </c>
      <c r="IR19" s="73">
        <v>0</v>
      </c>
      <c r="IS19" s="73">
        <v>26.082999999999998</v>
      </c>
      <c r="IT19" s="73">
        <v>0</v>
      </c>
      <c r="IU19" s="73">
        <v>0</v>
      </c>
      <c r="IV19" s="74">
        <v>0</v>
      </c>
      <c r="IW19" s="71">
        <v>0</v>
      </c>
      <c r="IX19" s="71">
        <v>0</v>
      </c>
      <c r="IY19" s="71">
        <v>0</v>
      </c>
      <c r="IZ19" s="71">
        <v>0</v>
      </c>
      <c r="JA19" s="71">
        <v>0</v>
      </c>
      <c r="JB19" s="71">
        <v>0</v>
      </c>
      <c r="JC19" s="71">
        <v>0</v>
      </c>
      <c r="JD19" s="71">
        <v>0</v>
      </c>
      <c r="JE19" s="71">
        <v>2</v>
      </c>
      <c r="JF19" s="71">
        <v>4</v>
      </c>
      <c r="JG19" s="71">
        <v>0</v>
      </c>
      <c r="JH19" s="71">
        <v>0</v>
      </c>
      <c r="JI19" s="71">
        <v>0</v>
      </c>
      <c r="JJ19" s="71">
        <v>1</v>
      </c>
      <c r="JK19" s="71">
        <v>0</v>
      </c>
      <c r="JL19" s="71">
        <v>3</v>
      </c>
      <c r="JM19" s="71">
        <v>0</v>
      </c>
      <c r="JN19" s="71">
        <v>7</v>
      </c>
      <c r="JO19" s="71">
        <v>0</v>
      </c>
      <c r="JP19" s="71">
        <v>0</v>
      </c>
      <c r="JQ19" s="71">
        <v>0</v>
      </c>
      <c r="JR19" s="71">
        <v>5</v>
      </c>
      <c r="JS19" s="71">
        <v>0</v>
      </c>
      <c r="JT19" s="71">
        <v>3</v>
      </c>
      <c r="JU19" s="71">
        <v>1</v>
      </c>
      <c r="JV19" s="71">
        <v>0</v>
      </c>
      <c r="JW19" s="71">
        <v>0</v>
      </c>
      <c r="JX19" s="71">
        <v>0</v>
      </c>
      <c r="JY19" s="71">
        <v>3</v>
      </c>
      <c r="JZ19" s="71">
        <v>0</v>
      </c>
      <c r="KA19" s="71">
        <v>14</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1</v>
      </c>
      <c r="KY19" s="71">
        <v>0</v>
      </c>
      <c r="KZ19" s="71">
        <v>1</v>
      </c>
      <c r="LA19" s="71">
        <v>0</v>
      </c>
      <c r="LB19" s="71">
        <v>0</v>
      </c>
      <c r="LC19" s="71">
        <v>0</v>
      </c>
      <c r="LD19" s="71">
        <v>1</v>
      </c>
      <c r="LE19" s="71">
        <v>0</v>
      </c>
      <c r="LF19" s="71">
        <v>0</v>
      </c>
      <c r="LG19" s="71">
        <v>0</v>
      </c>
      <c r="LH19" s="71">
        <v>0</v>
      </c>
      <c r="LI19" s="71">
        <v>0</v>
      </c>
      <c r="LJ19" s="71">
        <v>0</v>
      </c>
      <c r="LK19" s="71">
        <v>0</v>
      </c>
      <c r="LL19" s="71">
        <v>0</v>
      </c>
      <c r="LM19" s="71">
        <v>1</v>
      </c>
      <c r="LN19" s="71">
        <v>0</v>
      </c>
      <c r="LO19" s="71">
        <v>0</v>
      </c>
      <c r="LP19" s="71">
        <v>0</v>
      </c>
      <c r="LQ19" s="71">
        <v>0</v>
      </c>
      <c r="LR19" s="71">
        <v>0</v>
      </c>
      <c r="LS19" s="71">
        <v>0</v>
      </c>
      <c r="LT19" s="71">
        <v>0</v>
      </c>
      <c r="LU19" s="71">
        <v>0</v>
      </c>
      <c r="LV19" s="71">
        <v>1</v>
      </c>
      <c r="LW19" s="71">
        <v>0</v>
      </c>
      <c r="LX19" s="71">
        <v>0</v>
      </c>
      <c r="LY19" s="71">
        <v>0</v>
      </c>
      <c r="LZ19" s="71">
        <v>0</v>
      </c>
      <c r="MA19" s="71">
        <v>2</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2</v>
      </c>
      <c r="NG19" s="71">
        <v>4</v>
      </c>
      <c r="NH19" s="71">
        <v>0</v>
      </c>
      <c r="NI19" s="71">
        <v>0</v>
      </c>
      <c r="NJ19" s="71">
        <v>0</v>
      </c>
      <c r="NK19" s="71">
        <v>1</v>
      </c>
      <c r="NL19" s="71">
        <v>0</v>
      </c>
      <c r="NM19" s="71">
        <v>3</v>
      </c>
      <c r="NN19" s="71">
        <v>0</v>
      </c>
      <c r="NO19" s="71">
        <v>7</v>
      </c>
      <c r="NP19" s="71">
        <v>0</v>
      </c>
      <c r="NQ19" s="71">
        <v>0</v>
      </c>
      <c r="NR19" s="71">
        <v>0</v>
      </c>
      <c r="NS19" s="71">
        <v>5</v>
      </c>
      <c r="NT19" s="71">
        <v>0</v>
      </c>
      <c r="NU19" s="71">
        <v>3</v>
      </c>
      <c r="NV19" s="71">
        <v>1</v>
      </c>
      <c r="NW19" s="71">
        <v>0</v>
      </c>
      <c r="NX19" s="71">
        <v>0</v>
      </c>
      <c r="NY19" s="71">
        <v>0</v>
      </c>
      <c r="NZ19" s="71">
        <v>3</v>
      </c>
      <c r="OA19" s="71">
        <v>0</v>
      </c>
      <c r="OB19" s="71">
        <v>14</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1</v>
      </c>
      <c r="OZ19" s="71">
        <v>0</v>
      </c>
      <c r="PA19" s="71">
        <v>1</v>
      </c>
      <c r="PB19" s="71">
        <v>0</v>
      </c>
      <c r="PC19" s="71">
        <v>0</v>
      </c>
      <c r="PD19" s="71">
        <v>0</v>
      </c>
      <c r="PE19" s="71">
        <v>1</v>
      </c>
      <c r="PF19" s="71">
        <v>0</v>
      </c>
      <c r="PG19" s="71">
        <v>0</v>
      </c>
      <c r="PH19" s="71">
        <v>0</v>
      </c>
      <c r="PI19" s="71">
        <v>0</v>
      </c>
      <c r="PJ19" s="71">
        <v>0</v>
      </c>
      <c r="PK19" s="71">
        <v>0</v>
      </c>
      <c r="PL19" s="71">
        <v>0</v>
      </c>
      <c r="PM19" s="71">
        <v>0</v>
      </c>
      <c r="PN19" s="71">
        <v>1</v>
      </c>
      <c r="PO19" s="71">
        <v>0</v>
      </c>
      <c r="PP19" s="71">
        <v>0</v>
      </c>
      <c r="PQ19" s="71">
        <v>0</v>
      </c>
      <c r="PR19" s="71">
        <v>0</v>
      </c>
      <c r="PS19" s="71">
        <v>0</v>
      </c>
      <c r="PT19" s="71">
        <v>0</v>
      </c>
      <c r="PU19" s="71">
        <v>0</v>
      </c>
      <c r="PV19" s="71">
        <v>0</v>
      </c>
      <c r="PW19" s="71">
        <v>1</v>
      </c>
      <c r="PX19" s="71">
        <v>0</v>
      </c>
      <c r="PY19" s="71">
        <v>0</v>
      </c>
      <c r="PZ19" s="71">
        <v>0</v>
      </c>
      <c r="QA19" s="71">
        <v>0</v>
      </c>
      <c r="QB19" s="71">
        <v>2</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43</v>
      </c>
      <c r="QY19" s="71">
        <v>0</v>
      </c>
      <c r="QZ19" s="71">
        <v>0</v>
      </c>
      <c r="RA19" s="71">
        <v>0</v>
      </c>
      <c r="RB19" s="71">
        <v>3</v>
      </c>
      <c r="RC19" s="71">
        <v>0</v>
      </c>
      <c r="RD19" s="71">
        <v>1</v>
      </c>
      <c r="RE19" s="71">
        <v>0</v>
      </c>
      <c r="RF19" s="71">
        <v>0</v>
      </c>
      <c r="RG19" s="71">
        <v>1</v>
      </c>
      <c r="RH19" s="71">
        <v>0</v>
      </c>
      <c r="RI19" s="71">
        <v>2</v>
      </c>
      <c r="RJ19" s="71">
        <v>0</v>
      </c>
      <c r="RK19" s="71">
        <v>1</v>
      </c>
      <c r="RL19" s="71">
        <v>0</v>
      </c>
      <c r="RM19" s="71">
        <v>0</v>
      </c>
      <c r="RN19" s="71">
        <v>0</v>
      </c>
      <c r="RO19" s="71">
        <v>0</v>
      </c>
      <c r="RP19" s="71">
        <v>0</v>
      </c>
      <c r="RQ19" s="71">
        <v>0</v>
      </c>
      <c r="RR19" s="71">
        <v>0</v>
      </c>
      <c r="RS19" s="71">
        <v>43</v>
      </c>
      <c r="RT19" s="71">
        <v>0</v>
      </c>
      <c r="RU19" s="71">
        <v>0</v>
      </c>
      <c r="RV19" s="71">
        <v>0</v>
      </c>
      <c r="RW19" s="71">
        <v>3</v>
      </c>
      <c r="RX19" s="71">
        <v>0</v>
      </c>
      <c r="RY19" s="71">
        <v>1</v>
      </c>
      <c r="RZ19" s="71">
        <v>0</v>
      </c>
      <c r="SA19" s="71">
        <v>0</v>
      </c>
      <c r="SB19" s="71">
        <v>1</v>
      </c>
      <c r="SC19" s="71">
        <v>0</v>
      </c>
      <c r="SD19" s="71">
        <v>2</v>
      </c>
      <c r="SE19" s="71">
        <v>0</v>
      </c>
      <c r="SF19" s="71">
        <v>1</v>
      </c>
      <c r="SG19" s="71">
        <v>0</v>
      </c>
      <c r="SH19" s="71">
        <v>0</v>
      </c>
    </row>
    <row r="20" spans="1:502">
      <c r="A20" s="16" t="s">
        <v>1895</v>
      </c>
      <c r="B20" s="70">
        <v>12</v>
      </c>
      <c r="C20" s="70">
        <v>12</v>
      </c>
      <c r="D20" s="70">
        <v>1</v>
      </c>
      <c r="E20" s="70">
        <v>2015</v>
      </c>
      <c r="F20" s="70" t="s">
        <v>182</v>
      </c>
      <c r="G20" s="1073" t="s">
        <v>1883</v>
      </c>
      <c r="H20" s="70" t="s">
        <v>1884</v>
      </c>
      <c r="I20" s="1066"/>
      <c r="J20" s="73">
        <v>0</v>
      </c>
      <c r="K20" s="73">
        <v>0</v>
      </c>
      <c r="L20" s="73">
        <v>0</v>
      </c>
      <c r="M20" s="73">
        <v>0</v>
      </c>
      <c r="N20" s="73">
        <v>0</v>
      </c>
      <c r="O20" s="73">
        <v>0</v>
      </c>
      <c r="P20" s="73">
        <v>0</v>
      </c>
      <c r="Q20" s="73">
        <v>0</v>
      </c>
      <c r="R20" s="73">
        <v>9.2629999999999999</v>
      </c>
      <c r="S20" s="73">
        <v>27.501999999999999</v>
      </c>
      <c r="T20" s="73">
        <v>0</v>
      </c>
      <c r="U20" s="73">
        <v>0</v>
      </c>
      <c r="V20" s="73">
        <v>0</v>
      </c>
      <c r="W20" s="73">
        <v>5.3769999999999998</v>
      </c>
      <c r="X20" s="73">
        <v>0</v>
      </c>
      <c r="Y20" s="73">
        <v>137.126</v>
      </c>
      <c r="Z20" s="73">
        <v>0</v>
      </c>
      <c r="AA20" s="73">
        <v>57.56</v>
      </c>
      <c r="AB20" s="73">
        <v>0</v>
      </c>
      <c r="AC20" s="73">
        <v>0</v>
      </c>
      <c r="AD20" s="73">
        <v>0</v>
      </c>
      <c r="AE20" s="73">
        <v>188.119</v>
      </c>
      <c r="AF20" s="73">
        <v>0</v>
      </c>
      <c r="AG20" s="73">
        <v>14.782</v>
      </c>
      <c r="AH20" s="73">
        <v>6.7809999999999997</v>
      </c>
      <c r="AI20" s="73">
        <v>0</v>
      </c>
      <c r="AJ20" s="73">
        <v>0</v>
      </c>
      <c r="AK20" s="73">
        <v>0</v>
      </c>
      <c r="AL20" s="73">
        <v>15.069000000000001</v>
      </c>
      <c r="AM20" s="73">
        <v>0</v>
      </c>
      <c r="AN20" s="73">
        <v>312.14699999999999</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3.278</v>
      </c>
      <c r="BL20" s="73">
        <v>0</v>
      </c>
      <c r="BM20" s="73">
        <v>0</v>
      </c>
      <c r="BN20" s="73">
        <v>0</v>
      </c>
      <c r="BO20" s="73">
        <v>0</v>
      </c>
      <c r="BP20" s="73">
        <v>0</v>
      </c>
      <c r="BQ20" s="73">
        <v>0</v>
      </c>
      <c r="BR20" s="73">
        <v>0</v>
      </c>
      <c r="BS20" s="73">
        <v>0</v>
      </c>
      <c r="BT20" s="73">
        <v>0</v>
      </c>
      <c r="BU20" s="73">
        <v>0</v>
      </c>
      <c r="BV20" s="73">
        <v>0</v>
      </c>
      <c r="BW20" s="73">
        <v>0</v>
      </c>
      <c r="BX20" s="73">
        <v>0</v>
      </c>
      <c r="BY20" s="73">
        <v>0</v>
      </c>
      <c r="BZ20" s="73">
        <v>3.3559999999999999</v>
      </c>
      <c r="CA20" s="73">
        <v>0</v>
      </c>
      <c r="CB20" s="73">
        <v>0</v>
      </c>
      <c r="CC20" s="73">
        <v>0</v>
      </c>
      <c r="CD20" s="73">
        <v>0</v>
      </c>
      <c r="CE20" s="73">
        <v>0</v>
      </c>
      <c r="CF20" s="73">
        <v>0</v>
      </c>
      <c r="CG20" s="73">
        <v>0</v>
      </c>
      <c r="CH20" s="73">
        <v>0</v>
      </c>
      <c r="CI20" s="73">
        <v>3.258</v>
      </c>
      <c r="CJ20" s="73">
        <v>0</v>
      </c>
      <c r="CK20" s="73">
        <v>0</v>
      </c>
      <c r="CL20" s="73">
        <v>0</v>
      </c>
      <c r="CM20" s="73">
        <v>0</v>
      </c>
      <c r="CN20" s="73">
        <v>12.346</v>
      </c>
      <c r="CO20" s="73">
        <v>0</v>
      </c>
      <c r="CP20" s="73">
        <v>0</v>
      </c>
      <c r="CQ20" s="73">
        <v>0</v>
      </c>
      <c r="CR20" s="73">
        <v>0</v>
      </c>
      <c r="CS20" s="73">
        <v>28.638999999999999</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9.2629999999999999</v>
      </c>
      <c r="DT20" s="73">
        <v>27.501999999999999</v>
      </c>
      <c r="DU20" s="73">
        <v>0</v>
      </c>
      <c r="DV20" s="73">
        <v>0</v>
      </c>
      <c r="DW20" s="73">
        <v>0</v>
      </c>
      <c r="DX20" s="73">
        <v>5.3769999999999998</v>
      </c>
      <c r="DY20" s="73">
        <v>0</v>
      </c>
      <c r="DZ20" s="73">
        <v>137.126</v>
      </c>
      <c r="EA20" s="73">
        <v>0</v>
      </c>
      <c r="EB20" s="73">
        <v>57.56</v>
      </c>
      <c r="EC20" s="73">
        <v>0</v>
      </c>
      <c r="ED20" s="73">
        <v>0</v>
      </c>
      <c r="EE20" s="73">
        <v>0</v>
      </c>
      <c r="EF20" s="73">
        <v>188.119</v>
      </c>
      <c r="EG20" s="73">
        <v>0</v>
      </c>
      <c r="EH20" s="73">
        <v>14.782</v>
      </c>
      <c r="EI20" s="73">
        <v>6.7809999999999997</v>
      </c>
      <c r="EJ20" s="73">
        <v>0</v>
      </c>
      <c r="EK20" s="73">
        <v>0</v>
      </c>
      <c r="EL20" s="73">
        <v>0</v>
      </c>
      <c r="EM20" s="73">
        <v>15.069000000000001</v>
      </c>
      <c r="EN20" s="73">
        <v>0</v>
      </c>
      <c r="EO20" s="73">
        <v>312.14699999999999</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3.278</v>
      </c>
      <c r="FM20" s="73">
        <v>0</v>
      </c>
      <c r="FN20" s="73">
        <v>0</v>
      </c>
      <c r="FO20" s="73">
        <v>0</v>
      </c>
      <c r="FP20" s="73">
        <v>0</v>
      </c>
      <c r="FQ20" s="73">
        <v>0</v>
      </c>
      <c r="FR20" s="73">
        <v>0</v>
      </c>
      <c r="FS20" s="73">
        <v>0</v>
      </c>
      <c r="FT20" s="73">
        <v>0</v>
      </c>
      <c r="FU20" s="73">
        <v>0</v>
      </c>
      <c r="FV20" s="73">
        <v>0</v>
      </c>
      <c r="FW20" s="73">
        <v>0</v>
      </c>
      <c r="FX20" s="73">
        <v>0</v>
      </c>
      <c r="FY20" s="73">
        <v>0</v>
      </c>
      <c r="FZ20" s="73">
        <v>0</v>
      </c>
      <c r="GA20" s="73">
        <v>3.3559999999999999</v>
      </c>
      <c r="GB20" s="73">
        <v>0</v>
      </c>
      <c r="GC20" s="73">
        <v>0</v>
      </c>
      <c r="GD20" s="73">
        <v>0</v>
      </c>
      <c r="GE20" s="73">
        <v>0</v>
      </c>
      <c r="GF20" s="73">
        <v>0</v>
      </c>
      <c r="GG20" s="73">
        <v>0</v>
      </c>
      <c r="GH20" s="73">
        <v>0</v>
      </c>
      <c r="GI20" s="73">
        <v>0</v>
      </c>
      <c r="GJ20" s="73">
        <v>3.258</v>
      </c>
      <c r="GK20" s="73">
        <v>0</v>
      </c>
      <c r="GL20" s="73">
        <v>0</v>
      </c>
      <c r="GM20" s="73">
        <v>0</v>
      </c>
      <c r="GN20" s="73">
        <v>0</v>
      </c>
      <c r="GO20" s="73">
        <v>12.346</v>
      </c>
      <c r="GP20" s="73">
        <v>0</v>
      </c>
      <c r="GQ20" s="73">
        <v>0</v>
      </c>
      <c r="GR20" s="73">
        <v>0</v>
      </c>
      <c r="GS20" s="73">
        <v>0</v>
      </c>
      <c r="GT20" s="73">
        <v>28.638999999999999</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773.726</v>
      </c>
      <c r="HL20" s="73">
        <v>0</v>
      </c>
      <c r="HM20" s="73">
        <v>0</v>
      </c>
      <c r="HN20" s="73">
        <v>0</v>
      </c>
      <c r="HO20" s="73">
        <v>3.278</v>
      </c>
      <c r="HP20" s="73">
        <v>0</v>
      </c>
      <c r="HQ20" s="73">
        <v>3.3559999999999999</v>
      </c>
      <c r="HR20" s="73">
        <v>0</v>
      </c>
      <c r="HS20" s="73">
        <v>0</v>
      </c>
      <c r="HT20" s="73">
        <v>3.258</v>
      </c>
      <c r="HU20" s="73">
        <v>0</v>
      </c>
      <c r="HV20" s="73">
        <v>12.346</v>
      </c>
      <c r="HW20" s="73">
        <v>0</v>
      </c>
      <c r="HX20" s="73">
        <v>28.638999999999999</v>
      </c>
      <c r="HY20" s="73">
        <v>0</v>
      </c>
      <c r="HZ20" s="73">
        <v>0</v>
      </c>
      <c r="IA20" s="73">
        <v>0</v>
      </c>
      <c r="IB20" s="73">
        <v>0</v>
      </c>
      <c r="IC20" s="73">
        <v>0</v>
      </c>
      <c r="ID20" s="73">
        <v>0</v>
      </c>
      <c r="IE20" s="73">
        <v>0</v>
      </c>
      <c r="IF20" s="73">
        <v>773.726</v>
      </c>
      <c r="IG20" s="73">
        <v>0</v>
      </c>
      <c r="IH20" s="73">
        <v>0</v>
      </c>
      <c r="II20" s="73">
        <v>0</v>
      </c>
      <c r="IJ20" s="73">
        <v>3.278</v>
      </c>
      <c r="IK20" s="73">
        <v>0</v>
      </c>
      <c r="IL20" s="73">
        <v>3.3559999999999999</v>
      </c>
      <c r="IM20" s="73">
        <v>0</v>
      </c>
      <c r="IN20" s="73">
        <v>0</v>
      </c>
      <c r="IO20" s="73">
        <v>3.258</v>
      </c>
      <c r="IP20" s="73">
        <v>0</v>
      </c>
      <c r="IQ20" s="73">
        <v>12.346</v>
      </c>
      <c r="IR20" s="73">
        <v>0</v>
      </c>
      <c r="IS20" s="73">
        <v>28.638999999999999</v>
      </c>
      <c r="IT20" s="73">
        <v>0</v>
      </c>
      <c r="IU20" s="73">
        <v>0</v>
      </c>
      <c r="IV20" s="74">
        <v>0</v>
      </c>
      <c r="IW20" s="71">
        <v>0</v>
      </c>
      <c r="IX20" s="71">
        <v>0</v>
      </c>
      <c r="IY20" s="71">
        <v>0</v>
      </c>
      <c r="IZ20" s="71">
        <v>0</v>
      </c>
      <c r="JA20" s="71">
        <v>0</v>
      </c>
      <c r="JB20" s="71">
        <v>0</v>
      </c>
      <c r="JC20" s="71">
        <v>0</v>
      </c>
      <c r="JD20" s="71">
        <v>0</v>
      </c>
      <c r="JE20" s="71">
        <v>2</v>
      </c>
      <c r="JF20" s="71">
        <v>4</v>
      </c>
      <c r="JG20" s="71">
        <v>0</v>
      </c>
      <c r="JH20" s="71">
        <v>0</v>
      </c>
      <c r="JI20" s="71">
        <v>0</v>
      </c>
      <c r="JJ20" s="71">
        <v>1</v>
      </c>
      <c r="JK20" s="71">
        <v>0</v>
      </c>
      <c r="JL20" s="71">
        <v>3</v>
      </c>
      <c r="JM20" s="71">
        <v>0</v>
      </c>
      <c r="JN20" s="71">
        <v>7</v>
      </c>
      <c r="JO20" s="71">
        <v>0</v>
      </c>
      <c r="JP20" s="71">
        <v>0</v>
      </c>
      <c r="JQ20" s="71">
        <v>0</v>
      </c>
      <c r="JR20" s="71">
        <v>5</v>
      </c>
      <c r="JS20" s="71">
        <v>0</v>
      </c>
      <c r="JT20" s="71">
        <v>3</v>
      </c>
      <c r="JU20" s="71">
        <v>1</v>
      </c>
      <c r="JV20" s="71">
        <v>0</v>
      </c>
      <c r="JW20" s="71">
        <v>0</v>
      </c>
      <c r="JX20" s="71">
        <v>0</v>
      </c>
      <c r="JY20" s="71">
        <v>3</v>
      </c>
      <c r="JZ20" s="71">
        <v>0</v>
      </c>
      <c r="KA20" s="71">
        <v>14</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1</v>
      </c>
      <c r="KY20" s="71">
        <v>0</v>
      </c>
      <c r="KZ20" s="71">
        <v>0</v>
      </c>
      <c r="LA20" s="71">
        <v>0</v>
      </c>
      <c r="LB20" s="71">
        <v>0</v>
      </c>
      <c r="LC20" s="71">
        <v>0</v>
      </c>
      <c r="LD20" s="71">
        <v>0</v>
      </c>
      <c r="LE20" s="71">
        <v>0</v>
      </c>
      <c r="LF20" s="71">
        <v>0</v>
      </c>
      <c r="LG20" s="71">
        <v>0</v>
      </c>
      <c r="LH20" s="71">
        <v>0</v>
      </c>
      <c r="LI20" s="71">
        <v>0</v>
      </c>
      <c r="LJ20" s="71">
        <v>0</v>
      </c>
      <c r="LK20" s="71">
        <v>0</v>
      </c>
      <c r="LL20" s="71">
        <v>0</v>
      </c>
      <c r="LM20" s="71">
        <v>1</v>
      </c>
      <c r="LN20" s="71">
        <v>0</v>
      </c>
      <c r="LO20" s="71">
        <v>0</v>
      </c>
      <c r="LP20" s="71">
        <v>0</v>
      </c>
      <c r="LQ20" s="71">
        <v>0</v>
      </c>
      <c r="LR20" s="71">
        <v>0</v>
      </c>
      <c r="LS20" s="71">
        <v>0</v>
      </c>
      <c r="LT20" s="71">
        <v>0</v>
      </c>
      <c r="LU20" s="71">
        <v>0</v>
      </c>
      <c r="LV20" s="71">
        <v>1</v>
      </c>
      <c r="LW20" s="71">
        <v>0</v>
      </c>
      <c r="LX20" s="71">
        <v>0</v>
      </c>
      <c r="LY20" s="71">
        <v>0</v>
      </c>
      <c r="LZ20" s="71">
        <v>0</v>
      </c>
      <c r="MA20" s="71">
        <v>2</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2</v>
      </c>
      <c r="NG20" s="71">
        <v>4</v>
      </c>
      <c r="NH20" s="71">
        <v>0</v>
      </c>
      <c r="NI20" s="71">
        <v>0</v>
      </c>
      <c r="NJ20" s="71">
        <v>0</v>
      </c>
      <c r="NK20" s="71">
        <v>1</v>
      </c>
      <c r="NL20" s="71">
        <v>0</v>
      </c>
      <c r="NM20" s="71">
        <v>3</v>
      </c>
      <c r="NN20" s="71">
        <v>0</v>
      </c>
      <c r="NO20" s="71">
        <v>7</v>
      </c>
      <c r="NP20" s="71">
        <v>0</v>
      </c>
      <c r="NQ20" s="71">
        <v>0</v>
      </c>
      <c r="NR20" s="71">
        <v>0</v>
      </c>
      <c r="NS20" s="71">
        <v>5</v>
      </c>
      <c r="NT20" s="71">
        <v>0</v>
      </c>
      <c r="NU20" s="71">
        <v>3</v>
      </c>
      <c r="NV20" s="71">
        <v>1</v>
      </c>
      <c r="NW20" s="71">
        <v>0</v>
      </c>
      <c r="NX20" s="71">
        <v>0</v>
      </c>
      <c r="NY20" s="71">
        <v>0</v>
      </c>
      <c r="NZ20" s="71">
        <v>3</v>
      </c>
      <c r="OA20" s="71">
        <v>0</v>
      </c>
      <c r="OB20" s="71">
        <v>14</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1</v>
      </c>
      <c r="OZ20" s="71">
        <v>0</v>
      </c>
      <c r="PA20" s="71">
        <v>0</v>
      </c>
      <c r="PB20" s="71">
        <v>0</v>
      </c>
      <c r="PC20" s="71">
        <v>0</v>
      </c>
      <c r="PD20" s="71">
        <v>0</v>
      </c>
      <c r="PE20" s="71">
        <v>0</v>
      </c>
      <c r="PF20" s="71">
        <v>0</v>
      </c>
      <c r="PG20" s="71">
        <v>0</v>
      </c>
      <c r="PH20" s="71">
        <v>0</v>
      </c>
      <c r="PI20" s="71">
        <v>0</v>
      </c>
      <c r="PJ20" s="71">
        <v>0</v>
      </c>
      <c r="PK20" s="71">
        <v>0</v>
      </c>
      <c r="PL20" s="71">
        <v>0</v>
      </c>
      <c r="PM20" s="71">
        <v>0</v>
      </c>
      <c r="PN20" s="71">
        <v>1</v>
      </c>
      <c r="PO20" s="71">
        <v>0</v>
      </c>
      <c r="PP20" s="71">
        <v>0</v>
      </c>
      <c r="PQ20" s="71">
        <v>0</v>
      </c>
      <c r="PR20" s="71">
        <v>0</v>
      </c>
      <c r="PS20" s="71">
        <v>0</v>
      </c>
      <c r="PT20" s="71">
        <v>0</v>
      </c>
      <c r="PU20" s="71">
        <v>0</v>
      </c>
      <c r="PV20" s="71">
        <v>0</v>
      </c>
      <c r="PW20" s="71">
        <v>1</v>
      </c>
      <c r="PX20" s="71">
        <v>0</v>
      </c>
      <c r="PY20" s="71">
        <v>0</v>
      </c>
      <c r="PZ20" s="71">
        <v>0</v>
      </c>
      <c r="QA20" s="71">
        <v>0</v>
      </c>
      <c r="QB20" s="71">
        <v>2</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43</v>
      </c>
      <c r="QY20" s="71">
        <v>0</v>
      </c>
      <c r="QZ20" s="71">
        <v>0</v>
      </c>
      <c r="RA20" s="71">
        <v>0</v>
      </c>
      <c r="RB20" s="71">
        <v>1</v>
      </c>
      <c r="RC20" s="71">
        <v>0</v>
      </c>
      <c r="RD20" s="71">
        <v>1</v>
      </c>
      <c r="RE20" s="71">
        <v>0</v>
      </c>
      <c r="RF20" s="71">
        <v>0</v>
      </c>
      <c r="RG20" s="71">
        <v>1</v>
      </c>
      <c r="RH20" s="71">
        <v>0</v>
      </c>
      <c r="RI20" s="71">
        <v>2</v>
      </c>
      <c r="RJ20" s="71">
        <v>0</v>
      </c>
      <c r="RK20" s="71">
        <v>1</v>
      </c>
      <c r="RL20" s="71">
        <v>0</v>
      </c>
      <c r="RM20" s="71">
        <v>0</v>
      </c>
      <c r="RN20" s="71">
        <v>0</v>
      </c>
      <c r="RO20" s="71">
        <v>0</v>
      </c>
      <c r="RP20" s="71">
        <v>0</v>
      </c>
      <c r="RQ20" s="71">
        <v>0</v>
      </c>
      <c r="RR20" s="71">
        <v>0</v>
      </c>
      <c r="RS20" s="71">
        <v>43</v>
      </c>
      <c r="RT20" s="71">
        <v>0</v>
      </c>
      <c r="RU20" s="71">
        <v>0</v>
      </c>
      <c r="RV20" s="71">
        <v>0</v>
      </c>
      <c r="RW20" s="71">
        <v>1</v>
      </c>
      <c r="RX20" s="71">
        <v>0</v>
      </c>
      <c r="RY20" s="71">
        <v>1</v>
      </c>
      <c r="RZ20" s="71">
        <v>0</v>
      </c>
      <c r="SA20" s="71">
        <v>0</v>
      </c>
      <c r="SB20" s="71">
        <v>1</v>
      </c>
      <c r="SC20" s="71">
        <v>0</v>
      </c>
      <c r="SD20" s="71">
        <v>2</v>
      </c>
      <c r="SE20" s="71">
        <v>0</v>
      </c>
      <c r="SF20" s="71">
        <v>1</v>
      </c>
      <c r="SG20" s="71">
        <v>0</v>
      </c>
      <c r="SH20" s="71">
        <v>0</v>
      </c>
    </row>
    <row r="21" spans="1:502">
      <c r="A21" s="16" t="s">
        <v>1896</v>
      </c>
      <c r="B21" s="70">
        <v>13</v>
      </c>
      <c r="C21" s="70">
        <v>13</v>
      </c>
      <c r="D21" s="70">
        <v>1</v>
      </c>
      <c r="E21" s="70">
        <v>2016</v>
      </c>
      <c r="F21" s="70" t="s">
        <v>155</v>
      </c>
      <c r="G21" s="1073" t="s">
        <v>1883</v>
      </c>
      <c r="H21" s="70" t="s">
        <v>1884</v>
      </c>
      <c r="I21" s="1066"/>
      <c r="J21" s="73">
        <v>0</v>
      </c>
      <c r="K21" s="73">
        <v>0</v>
      </c>
      <c r="L21" s="73">
        <v>0</v>
      </c>
      <c r="M21" s="73">
        <v>0</v>
      </c>
      <c r="N21" s="73">
        <v>0</v>
      </c>
      <c r="O21" s="73">
        <v>0</v>
      </c>
      <c r="P21" s="73">
        <v>0</v>
      </c>
      <c r="Q21" s="73">
        <v>0</v>
      </c>
      <c r="R21" s="73">
        <v>5.2779999999999996</v>
      </c>
      <c r="S21" s="73">
        <v>25.806000000000001</v>
      </c>
      <c r="T21" s="73">
        <v>0</v>
      </c>
      <c r="U21" s="73">
        <v>0</v>
      </c>
      <c r="V21" s="73">
        <v>0</v>
      </c>
      <c r="W21" s="73">
        <v>5.5819999999999999</v>
      </c>
      <c r="X21" s="73">
        <v>0</v>
      </c>
      <c r="Y21" s="73">
        <v>146.46600000000001</v>
      </c>
      <c r="Z21" s="73">
        <v>0</v>
      </c>
      <c r="AA21" s="73">
        <v>57.976999999999997</v>
      </c>
      <c r="AB21" s="73">
        <v>0</v>
      </c>
      <c r="AC21" s="73">
        <v>0</v>
      </c>
      <c r="AD21" s="73">
        <v>0</v>
      </c>
      <c r="AE21" s="73">
        <v>189.458</v>
      </c>
      <c r="AF21" s="73">
        <v>0</v>
      </c>
      <c r="AG21" s="73">
        <v>22.184999999999999</v>
      </c>
      <c r="AH21" s="73">
        <v>5.6660000000000004</v>
      </c>
      <c r="AI21" s="73">
        <v>0</v>
      </c>
      <c r="AJ21" s="73">
        <v>0</v>
      </c>
      <c r="AK21" s="73">
        <v>0</v>
      </c>
      <c r="AL21" s="73">
        <v>14.606999999999999</v>
      </c>
      <c r="AM21" s="73">
        <v>0</v>
      </c>
      <c r="AN21" s="73">
        <v>318.99</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3.32</v>
      </c>
      <c r="BL21" s="73">
        <v>0</v>
      </c>
      <c r="BM21" s="73">
        <v>0</v>
      </c>
      <c r="BN21" s="73">
        <v>0</v>
      </c>
      <c r="BO21" s="73">
        <v>0</v>
      </c>
      <c r="BP21" s="73">
        <v>0</v>
      </c>
      <c r="BQ21" s="73">
        <v>0</v>
      </c>
      <c r="BR21" s="73">
        <v>0</v>
      </c>
      <c r="BS21" s="73">
        <v>0</v>
      </c>
      <c r="BT21" s="73">
        <v>0</v>
      </c>
      <c r="BU21" s="73">
        <v>0</v>
      </c>
      <c r="BV21" s="73">
        <v>0</v>
      </c>
      <c r="BW21" s="73">
        <v>0</v>
      </c>
      <c r="BX21" s="73">
        <v>0</v>
      </c>
      <c r="BY21" s="73">
        <v>0</v>
      </c>
      <c r="BZ21" s="73">
        <v>3.4430000000000001</v>
      </c>
      <c r="CA21" s="73">
        <v>0</v>
      </c>
      <c r="CB21" s="73">
        <v>0</v>
      </c>
      <c r="CC21" s="73">
        <v>0</v>
      </c>
      <c r="CD21" s="73">
        <v>0</v>
      </c>
      <c r="CE21" s="73">
        <v>0</v>
      </c>
      <c r="CF21" s="73">
        <v>0</v>
      </c>
      <c r="CG21" s="73">
        <v>0</v>
      </c>
      <c r="CH21" s="73">
        <v>0</v>
      </c>
      <c r="CI21" s="73">
        <v>2.5979999999999999</v>
      </c>
      <c r="CJ21" s="73">
        <v>0</v>
      </c>
      <c r="CK21" s="73">
        <v>0</v>
      </c>
      <c r="CL21" s="73">
        <v>0</v>
      </c>
      <c r="CM21" s="73">
        <v>0</v>
      </c>
      <c r="CN21" s="73">
        <v>12.378</v>
      </c>
      <c r="CO21" s="73">
        <v>0</v>
      </c>
      <c r="CP21" s="73">
        <v>0</v>
      </c>
      <c r="CQ21" s="73">
        <v>0</v>
      </c>
      <c r="CR21" s="73">
        <v>0</v>
      </c>
      <c r="CS21" s="73">
        <v>28.358000000000001</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5.2779999999999996</v>
      </c>
      <c r="DT21" s="73">
        <v>25.806000000000001</v>
      </c>
      <c r="DU21" s="73">
        <v>0</v>
      </c>
      <c r="DV21" s="73">
        <v>0</v>
      </c>
      <c r="DW21" s="73">
        <v>0</v>
      </c>
      <c r="DX21" s="73">
        <v>5.5819999999999999</v>
      </c>
      <c r="DY21" s="73">
        <v>0</v>
      </c>
      <c r="DZ21" s="73">
        <v>146.46600000000001</v>
      </c>
      <c r="EA21" s="73">
        <v>0</v>
      </c>
      <c r="EB21" s="73">
        <v>57.976999999999997</v>
      </c>
      <c r="EC21" s="73">
        <v>0</v>
      </c>
      <c r="ED21" s="73">
        <v>0</v>
      </c>
      <c r="EE21" s="73">
        <v>0</v>
      </c>
      <c r="EF21" s="73">
        <v>189.458</v>
      </c>
      <c r="EG21" s="73">
        <v>0</v>
      </c>
      <c r="EH21" s="73">
        <v>22.184999999999999</v>
      </c>
      <c r="EI21" s="73">
        <v>5.6660000000000004</v>
      </c>
      <c r="EJ21" s="73">
        <v>0</v>
      </c>
      <c r="EK21" s="73">
        <v>0</v>
      </c>
      <c r="EL21" s="73">
        <v>0</v>
      </c>
      <c r="EM21" s="73">
        <v>14.606999999999999</v>
      </c>
      <c r="EN21" s="73">
        <v>0</v>
      </c>
      <c r="EO21" s="73">
        <v>318.99</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3.32</v>
      </c>
      <c r="FM21" s="73">
        <v>0</v>
      </c>
      <c r="FN21" s="73">
        <v>0</v>
      </c>
      <c r="FO21" s="73">
        <v>0</v>
      </c>
      <c r="FP21" s="73">
        <v>0</v>
      </c>
      <c r="FQ21" s="73">
        <v>0</v>
      </c>
      <c r="FR21" s="73">
        <v>0</v>
      </c>
      <c r="FS21" s="73">
        <v>0</v>
      </c>
      <c r="FT21" s="73">
        <v>0</v>
      </c>
      <c r="FU21" s="73">
        <v>0</v>
      </c>
      <c r="FV21" s="73">
        <v>0</v>
      </c>
      <c r="FW21" s="73">
        <v>0</v>
      </c>
      <c r="FX21" s="73">
        <v>0</v>
      </c>
      <c r="FY21" s="73">
        <v>0</v>
      </c>
      <c r="FZ21" s="73">
        <v>0</v>
      </c>
      <c r="GA21" s="73">
        <v>3.4430000000000001</v>
      </c>
      <c r="GB21" s="73">
        <v>0</v>
      </c>
      <c r="GC21" s="73">
        <v>0</v>
      </c>
      <c r="GD21" s="73">
        <v>0</v>
      </c>
      <c r="GE21" s="73">
        <v>0</v>
      </c>
      <c r="GF21" s="73">
        <v>0</v>
      </c>
      <c r="GG21" s="73">
        <v>0</v>
      </c>
      <c r="GH21" s="73">
        <v>0</v>
      </c>
      <c r="GI21" s="73">
        <v>0</v>
      </c>
      <c r="GJ21" s="73">
        <v>2.5979999999999999</v>
      </c>
      <c r="GK21" s="73">
        <v>0</v>
      </c>
      <c r="GL21" s="73">
        <v>0</v>
      </c>
      <c r="GM21" s="73">
        <v>0</v>
      </c>
      <c r="GN21" s="73">
        <v>0</v>
      </c>
      <c r="GO21" s="73">
        <v>12.378</v>
      </c>
      <c r="GP21" s="73">
        <v>0</v>
      </c>
      <c r="GQ21" s="73">
        <v>0</v>
      </c>
      <c r="GR21" s="73">
        <v>0</v>
      </c>
      <c r="GS21" s="73">
        <v>0</v>
      </c>
      <c r="GT21" s="73">
        <v>28.358000000000001</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792.01499999999999</v>
      </c>
      <c r="HL21" s="73">
        <v>0</v>
      </c>
      <c r="HM21" s="73">
        <v>0</v>
      </c>
      <c r="HN21" s="73">
        <v>0</v>
      </c>
      <c r="HO21" s="73">
        <v>3.32</v>
      </c>
      <c r="HP21" s="73">
        <v>0</v>
      </c>
      <c r="HQ21" s="73">
        <v>3.4430000000000001</v>
      </c>
      <c r="HR21" s="73">
        <v>0</v>
      </c>
      <c r="HS21" s="73">
        <v>0</v>
      </c>
      <c r="HT21" s="73">
        <v>2.5979999999999999</v>
      </c>
      <c r="HU21" s="73">
        <v>0</v>
      </c>
      <c r="HV21" s="73">
        <v>12.378</v>
      </c>
      <c r="HW21" s="73">
        <v>0</v>
      </c>
      <c r="HX21" s="73">
        <v>28.358000000000001</v>
      </c>
      <c r="HY21" s="73">
        <v>0</v>
      </c>
      <c r="HZ21" s="73">
        <v>0</v>
      </c>
      <c r="IA21" s="73">
        <v>0</v>
      </c>
      <c r="IB21" s="73">
        <v>0</v>
      </c>
      <c r="IC21" s="73">
        <v>0</v>
      </c>
      <c r="ID21" s="73">
        <v>0</v>
      </c>
      <c r="IE21" s="73">
        <v>0</v>
      </c>
      <c r="IF21" s="73">
        <v>792.01499999999999</v>
      </c>
      <c r="IG21" s="73">
        <v>0</v>
      </c>
      <c r="IH21" s="73">
        <v>0</v>
      </c>
      <c r="II21" s="73">
        <v>0</v>
      </c>
      <c r="IJ21" s="73">
        <v>3.32</v>
      </c>
      <c r="IK21" s="73">
        <v>0</v>
      </c>
      <c r="IL21" s="73">
        <v>3.4430000000000001</v>
      </c>
      <c r="IM21" s="73">
        <v>0</v>
      </c>
      <c r="IN21" s="73">
        <v>0</v>
      </c>
      <c r="IO21" s="73">
        <v>2.5979999999999999</v>
      </c>
      <c r="IP21" s="73">
        <v>0</v>
      </c>
      <c r="IQ21" s="73">
        <v>12.378</v>
      </c>
      <c r="IR21" s="73">
        <v>0</v>
      </c>
      <c r="IS21" s="73">
        <v>28.358000000000001</v>
      </c>
      <c r="IT21" s="73">
        <v>0</v>
      </c>
      <c r="IU21" s="73">
        <v>0</v>
      </c>
      <c r="IV21" s="74">
        <v>0</v>
      </c>
      <c r="IW21" s="71">
        <v>0</v>
      </c>
      <c r="IX21" s="71">
        <v>0</v>
      </c>
      <c r="IY21" s="71">
        <v>0</v>
      </c>
      <c r="IZ21" s="71">
        <v>0</v>
      </c>
      <c r="JA21" s="71">
        <v>0</v>
      </c>
      <c r="JB21" s="71">
        <v>0</v>
      </c>
      <c r="JC21" s="71">
        <v>0</v>
      </c>
      <c r="JD21" s="71">
        <v>0</v>
      </c>
      <c r="JE21" s="71">
        <v>1</v>
      </c>
      <c r="JF21" s="71">
        <v>4</v>
      </c>
      <c r="JG21" s="71">
        <v>0</v>
      </c>
      <c r="JH21" s="71">
        <v>0</v>
      </c>
      <c r="JI21" s="71">
        <v>0</v>
      </c>
      <c r="JJ21" s="71">
        <v>1</v>
      </c>
      <c r="JK21" s="71">
        <v>0</v>
      </c>
      <c r="JL21" s="71">
        <v>3</v>
      </c>
      <c r="JM21" s="71">
        <v>0</v>
      </c>
      <c r="JN21" s="71">
        <v>8</v>
      </c>
      <c r="JO21" s="71">
        <v>0</v>
      </c>
      <c r="JP21" s="71">
        <v>0</v>
      </c>
      <c r="JQ21" s="71">
        <v>0</v>
      </c>
      <c r="JR21" s="71">
        <v>5</v>
      </c>
      <c r="JS21" s="71">
        <v>0</v>
      </c>
      <c r="JT21" s="71">
        <v>5</v>
      </c>
      <c r="JU21" s="71">
        <v>1</v>
      </c>
      <c r="JV21" s="71">
        <v>0</v>
      </c>
      <c r="JW21" s="71">
        <v>0</v>
      </c>
      <c r="JX21" s="71">
        <v>0</v>
      </c>
      <c r="JY21" s="71">
        <v>3</v>
      </c>
      <c r="JZ21" s="71">
        <v>0</v>
      </c>
      <c r="KA21" s="71">
        <v>13</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1</v>
      </c>
      <c r="KY21" s="71">
        <v>0</v>
      </c>
      <c r="KZ21" s="71">
        <v>0</v>
      </c>
      <c r="LA21" s="71">
        <v>0</v>
      </c>
      <c r="LB21" s="71">
        <v>0</v>
      </c>
      <c r="LC21" s="71">
        <v>0</v>
      </c>
      <c r="LD21" s="71">
        <v>0</v>
      </c>
      <c r="LE21" s="71">
        <v>0</v>
      </c>
      <c r="LF21" s="71">
        <v>0</v>
      </c>
      <c r="LG21" s="71">
        <v>0</v>
      </c>
      <c r="LH21" s="71">
        <v>0</v>
      </c>
      <c r="LI21" s="71">
        <v>0</v>
      </c>
      <c r="LJ21" s="71">
        <v>0</v>
      </c>
      <c r="LK21" s="71">
        <v>0</v>
      </c>
      <c r="LL21" s="71">
        <v>0</v>
      </c>
      <c r="LM21" s="71">
        <v>1</v>
      </c>
      <c r="LN21" s="71">
        <v>0</v>
      </c>
      <c r="LO21" s="71">
        <v>0</v>
      </c>
      <c r="LP21" s="71">
        <v>0</v>
      </c>
      <c r="LQ21" s="71">
        <v>0</v>
      </c>
      <c r="LR21" s="71">
        <v>0</v>
      </c>
      <c r="LS21" s="71">
        <v>0</v>
      </c>
      <c r="LT21" s="71">
        <v>0</v>
      </c>
      <c r="LU21" s="71">
        <v>0</v>
      </c>
      <c r="LV21" s="71">
        <v>1</v>
      </c>
      <c r="LW21" s="71">
        <v>0</v>
      </c>
      <c r="LX21" s="71">
        <v>0</v>
      </c>
      <c r="LY21" s="71">
        <v>0</v>
      </c>
      <c r="LZ21" s="71">
        <v>0</v>
      </c>
      <c r="MA21" s="71">
        <v>2</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4</v>
      </c>
      <c r="NH21" s="71">
        <v>0</v>
      </c>
      <c r="NI21" s="71">
        <v>0</v>
      </c>
      <c r="NJ21" s="71">
        <v>0</v>
      </c>
      <c r="NK21" s="71">
        <v>1</v>
      </c>
      <c r="NL21" s="71">
        <v>0</v>
      </c>
      <c r="NM21" s="71">
        <v>3</v>
      </c>
      <c r="NN21" s="71">
        <v>0</v>
      </c>
      <c r="NO21" s="71">
        <v>8</v>
      </c>
      <c r="NP21" s="71">
        <v>0</v>
      </c>
      <c r="NQ21" s="71">
        <v>0</v>
      </c>
      <c r="NR21" s="71">
        <v>0</v>
      </c>
      <c r="NS21" s="71">
        <v>5</v>
      </c>
      <c r="NT21" s="71">
        <v>0</v>
      </c>
      <c r="NU21" s="71">
        <v>5</v>
      </c>
      <c r="NV21" s="71">
        <v>1</v>
      </c>
      <c r="NW21" s="71">
        <v>0</v>
      </c>
      <c r="NX21" s="71">
        <v>0</v>
      </c>
      <c r="NY21" s="71">
        <v>0</v>
      </c>
      <c r="NZ21" s="71">
        <v>3</v>
      </c>
      <c r="OA21" s="71">
        <v>0</v>
      </c>
      <c r="OB21" s="71">
        <v>13</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1</v>
      </c>
      <c r="OZ21" s="71">
        <v>0</v>
      </c>
      <c r="PA21" s="71">
        <v>0</v>
      </c>
      <c r="PB21" s="71">
        <v>0</v>
      </c>
      <c r="PC21" s="71">
        <v>0</v>
      </c>
      <c r="PD21" s="71">
        <v>0</v>
      </c>
      <c r="PE21" s="71">
        <v>0</v>
      </c>
      <c r="PF21" s="71">
        <v>0</v>
      </c>
      <c r="PG21" s="71">
        <v>0</v>
      </c>
      <c r="PH21" s="71">
        <v>0</v>
      </c>
      <c r="PI21" s="71">
        <v>0</v>
      </c>
      <c r="PJ21" s="71">
        <v>0</v>
      </c>
      <c r="PK21" s="71">
        <v>0</v>
      </c>
      <c r="PL21" s="71">
        <v>0</v>
      </c>
      <c r="PM21" s="71">
        <v>0</v>
      </c>
      <c r="PN21" s="71">
        <v>1</v>
      </c>
      <c r="PO21" s="71">
        <v>0</v>
      </c>
      <c r="PP21" s="71">
        <v>0</v>
      </c>
      <c r="PQ21" s="71">
        <v>0</v>
      </c>
      <c r="PR21" s="71">
        <v>0</v>
      </c>
      <c r="PS21" s="71">
        <v>0</v>
      </c>
      <c r="PT21" s="71">
        <v>0</v>
      </c>
      <c r="PU21" s="71">
        <v>0</v>
      </c>
      <c r="PV21" s="71">
        <v>0</v>
      </c>
      <c r="PW21" s="71">
        <v>1</v>
      </c>
      <c r="PX21" s="71">
        <v>0</v>
      </c>
      <c r="PY21" s="71">
        <v>0</v>
      </c>
      <c r="PZ21" s="71">
        <v>0</v>
      </c>
      <c r="QA21" s="71">
        <v>0</v>
      </c>
      <c r="QB21" s="71">
        <v>2</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44</v>
      </c>
      <c r="QY21" s="71">
        <v>0</v>
      </c>
      <c r="QZ21" s="71">
        <v>0</v>
      </c>
      <c r="RA21" s="71">
        <v>0</v>
      </c>
      <c r="RB21" s="71">
        <v>1</v>
      </c>
      <c r="RC21" s="71">
        <v>0</v>
      </c>
      <c r="RD21" s="71">
        <v>1</v>
      </c>
      <c r="RE21" s="71">
        <v>0</v>
      </c>
      <c r="RF21" s="71">
        <v>0</v>
      </c>
      <c r="RG21" s="71">
        <v>1</v>
      </c>
      <c r="RH21" s="71">
        <v>0</v>
      </c>
      <c r="RI21" s="71">
        <v>2</v>
      </c>
      <c r="RJ21" s="71">
        <v>0</v>
      </c>
      <c r="RK21" s="71">
        <v>1</v>
      </c>
      <c r="RL21" s="71">
        <v>0</v>
      </c>
      <c r="RM21" s="71">
        <v>0</v>
      </c>
      <c r="RN21" s="71">
        <v>0</v>
      </c>
      <c r="RO21" s="71">
        <v>0</v>
      </c>
      <c r="RP21" s="71">
        <v>0</v>
      </c>
      <c r="RQ21" s="71">
        <v>0</v>
      </c>
      <c r="RR21" s="71">
        <v>0</v>
      </c>
      <c r="RS21" s="71">
        <v>44</v>
      </c>
      <c r="RT21" s="71">
        <v>0</v>
      </c>
      <c r="RU21" s="71">
        <v>0</v>
      </c>
      <c r="RV21" s="71">
        <v>0</v>
      </c>
      <c r="RW21" s="71">
        <v>1</v>
      </c>
      <c r="RX21" s="71">
        <v>0</v>
      </c>
      <c r="RY21" s="71">
        <v>1</v>
      </c>
      <c r="RZ21" s="71">
        <v>0</v>
      </c>
      <c r="SA21" s="71">
        <v>0</v>
      </c>
      <c r="SB21" s="71">
        <v>1</v>
      </c>
      <c r="SC21" s="71">
        <v>0</v>
      </c>
      <c r="SD21" s="71">
        <v>2</v>
      </c>
      <c r="SE21" s="71">
        <v>0</v>
      </c>
      <c r="SF21" s="71">
        <v>1</v>
      </c>
      <c r="SG21" s="71">
        <v>0</v>
      </c>
      <c r="SH21" s="71">
        <v>0</v>
      </c>
    </row>
    <row r="22" spans="1:502">
      <c r="A22" s="16" t="s">
        <v>1897</v>
      </c>
      <c r="B22" s="70">
        <v>14</v>
      </c>
      <c r="C22" s="70">
        <v>14</v>
      </c>
      <c r="D22" s="70">
        <v>1</v>
      </c>
      <c r="E22" s="70">
        <v>2017</v>
      </c>
      <c r="F22" s="70" t="s">
        <v>156</v>
      </c>
      <c r="G22" s="1073" t="s">
        <v>1883</v>
      </c>
      <c r="H22" s="70" t="s">
        <v>1884</v>
      </c>
      <c r="I22" s="1066"/>
      <c r="J22" s="73">
        <v>0</v>
      </c>
      <c r="K22" s="73">
        <v>0</v>
      </c>
      <c r="L22" s="73">
        <v>0</v>
      </c>
      <c r="M22" s="73">
        <v>0</v>
      </c>
      <c r="N22" s="73">
        <v>0</v>
      </c>
      <c r="O22" s="73">
        <v>0</v>
      </c>
      <c r="P22" s="73">
        <v>0</v>
      </c>
      <c r="Q22" s="73">
        <v>0</v>
      </c>
      <c r="R22" s="73">
        <v>4.9390000000000001</v>
      </c>
      <c r="S22" s="73">
        <v>25.073</v>
      </c>
      <c r="T22" s="73">
        <v>0</v>
      </c>
      <c r="U22" s="73">
        <v>0</v>
      </c>
      <c r="V22" s="73">
        <v>0</v>
      </c>
      <c r="W22" s="73">
        <v>5.5419999999999998</v>
      </c>
      <c r="X22" s="73">
        <v>0</v>
      </c>
      <c r="Y22" s="73">
        <v>149.614</v>
      </c>
      <c r="Z22" s="73">
        <v>0</v>
      </c>
      <c r="AA22" s="73">
        <v>63.28</v>
      </c>
      <c r="AB22" s="73">
        <v>0</v>
      </c>
      <c r="AC22" s="73">
        <v>0</v>
      </c>
      <c r="AD22" s="73">
        <v>0</v>
      </c>
      <c r="AE22" s="73">
        <v>187.09200000000001</v>
      </c>
      <c r="AF22" s="73">
        <v>0</v>
      </c>
      <c r="AG22" s="73">
        <v>20.687000000000001</v>
      </c>
      <c r="AH22" s="73">
        <v>5.9260000000000002</v>
      </c>
      <c r="AI22" s="73">
        <v>0</v>
      </c>
      <c r="AJ22" s="73">
        <v>0</v>
      </c>
      <c r="AK22" s="73">
        <v>0</v>
      </c>
      <c r="AL22" s="73">
        <v>15.095000000000001</v>
      </c>
      <c r="AM22" s="73">
        <v>0</v>
      </c>
      <c r="AN22" s="73">
        <v>340.17099999999999</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3.0990000000000002</v>
      </c>
      <c r="BL22" s="73">
        <v>0</v>
      </c>
      <c r="BM22" s="73">
        <v>0</v>
      </c>
      <c r="BN22" s="73">
        <v>0</v>
      </c>
      <c r="BO22" s="73">
        <v>0</v>
      </c>
      <c r="BP22" s="73">
        <v>0</v>
      </c>
      <c r="BQ22" s="73">
        <v>0</v>
      </c>
      <c r="BR22" s="73">
        <v>0</v>
      </c>
      <c r="BS22" s="73">
        <v>0</v>
      </c>
      <c r="BT22" s="73">
        <v>0</v>
      </c>
      <c r="BU22" s="73">
        <v>0</v>
      </c>
      <c r="BV22" s="73">
        <v>0</v>
      </c>
      <c r="BW22" s="73">
        <v>0</v>
      </c>
      <c r="BX22" s="73">
        <v>0</v>
      </c>
      <c r="BY22" s="73">
        <v>0</v>
      </c>
      <c r="BZ22" s="73">
        <v>3.2290000000000001</v>
      </c>
      <c r="CA22" s="73">
        <v>0</v>
      </c>
      <c r="CB22" s="73">
        <v>0</v>
      </c>
      <c r="CC22" s="73">
        <v>0</v>
      </c>
      <c r="CD22" s="73">
        <v>0</v>
      </c>
      <c r="CE22" s="73">
        <v>0</v>
      </c>
      <c r="CF22" s="73">
        <v>0</v>
      </c>
      <c r="CG22" s="73">
        <v>0</v>
      </c>
      <c r="CH22" s="73">
        <v>0</v>
      </c>
      <c r="CI22" s="73">
        <v>2.669</v>
      </c>
      <c r="CJ22" s="73">
        <v>0</v>
      </c>
      <c r="CK22" s="73">
        <v>0</v>
      </c>
      <c r="CL22" s="73">
        <v>0</v>
      </c>
      <c r="CM22" s="73">
        <v>0</v>
      </c>
      <c r="CN22" s="73">
        <v>12.260999999999999</v>
      </c>
      <c r="CO22" s="73">
        <v>0</v>
      </c>
      <c r="CP22" s="73">
        <v>0</v>
      </c>
      <c r="CQ22" s="73">
        <v>0</v>
      </c>
      <c r="CR22" s="73">
        <v>0</v>
      </c>
      <c r="CS22" s="73">
        <v>27.782</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4.9390000000000001</v>
      </c>
      <c r="DT22" s="73">
        <v>25.073</v>
      </c>
      <c r="DU22" s="73">
        <v>0</v>
      </c>
      <c r="DV22" s="73">
        <v>0</v>
      </c>
      <c r="DW22" s="73">
        <v>0</v>
      </c>
      <c r="DX22" s="73">
        <v>5.5419999999999998</v>
      </c>
      <c r="DY22" s="73">
        <v>0</v>
      </c>
      <c r="DZ22" s="73">
        <v>149.614</v>
      </c>
      <c r="EA22" s="73">
        <v>0</v>
      </c>
      <c r="EB22" s="73">
        <v>63.28</v>
      </c>
      <c r="EC22" s="73">
        <v>0</v>
      </c>
      <c r="ED22" s="73">
        <v>0</v>
      </c>
      <c r="EE22" s="73">
        <v>0</v>
      </c>
      <c r="EF22" s="73">
        <v>187.09200000000001</v>
      </c>
      <c r="EG22" s="73">
        <v>0</v>
      </c>
      <c r="EH22" s="73">
        <v>20.687000000000001</v>
      </c>
      <c r="EI22" s="73">
        <v>5.9260000000000002</v>
      </c>
      <c r="EJ22" s="73">
        <v>0</v>
      </c>
      <c r="EK22" s="73">
        <v>0</v>
      </c>
      <c r="EL22" s="73">
        <v>0</v>
      </c>
      <c r="EM22" s="73">
        <v>15.095000000000001</v>
      </c>
      <c r="EN22" s="73">
        <v>0</v>
      </c>
      <c r="EO22" s="73">
        <v>340.17099999999999</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3.0990000000000002</v>
      </c>
      <c r="FM22" s="73">
        <v>0</v>
      </c>
      <c r="FN22" s="73">
        <v>0</v>
      </c>
      <c r="FO22" s="73">
        <v>0</v>
      </c>
      <c r="FP22" s="73">
        <v>0</v>
      </c>
      <c r="FQ22" s="73">
        <v>0</v>
      </c>
      <c r="FR22" s="73">
        <v>0</v>
      </c>
      <c r="FS22" s="73">
        <v>0</v>
      </c>
      <c r="FT22" s="73">
        <v>0</v>
      </c>
      <c r="FU22" s="73">
        <v>0</v>
      </c>
      <c r="FV22" s="73">
        <v>0</v>
      </c>
      <c r="FW22" s="73">
        <v>0</v>
      </c>
      <c r="FX22" s="73">
        <v>0</v>
      </c>
      <c r="FY22" s="73">
        <v>0</v>
      </c>
      <c r="FZ22" s="73">
        <v>0</v>
      </c>
      <c r="GA22" s="73">
        <v>3.2290000000000001</v>
      </c>
      <c r="GB22" s="73">
        <v>0</v>
      </c>
      <c r="GC22" s="73">
        <v>0</v>
      </c>
      <c r="GD22" s="73">
        <v>0</v>
      </c>
      <c r="GE22" s="73">
        <v>0</v>
      </c>
      <c r="GF22" s="73">
        <v>0</v>
      </c>
      <c r="GG22" s="73">
        <v>0</v>
      </c>
      <c r="GH22" s="73">
        <v>0</v>
      </c>
      <c r="GI22" s="73">
        <v>0</v>
      </c>
      <c r="GJ22" s="73">
        <v>2.669</v>
      </c>
      <c r="GK22" s="73">
        <v>0</v>
      </c>
      <c r="GL22" s="73">
        <v>0</v>
      </c>
      <c r="GM22" s="73">
        <v>0</v>
      </c>
      <c r="GN22" s="73">
        <v>0</v>
      </c>
      <c r="GO22" s="73">
        <v>12.260999999999999</v>
      </c>
      <c r="GP22" s="73">
        <v>0</v>
      </c>
      <c r="GQ22" s="73">
        <v>0</v>
      </c>
      <c r="GR22" s="73">
        <v>0</v>
      </c>
      <c r="GS22" s="73">
        <v>0</v>
      </c>
      <c r="GT22" s="73">
        <v>27.782</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817.41899999999998</v>
      </c>
      <c r="HL22" s="73">
        <v>0</v>
      </c>
      <c r="HM22" s="73">
        <v>0</v>
      </c>
      <c r="HN22" s="73">
        <v>0</v>
      </c>
      <c r="HO22" s="73">
        <v>3.0990000000000002</v>
      </c>
      <c r="HP22" s="73">
        <v>0</v>
      </c>
      <c r="HQ22" s="73">
        <v>3.2290000000000001</v>
      </c>
      <c r="HR22" s="73">
        <v>0</v>
      </c>
      <c r="HS22" s="73">
        <v>0</v>
      </c>
      <c r="HT22" s="73">
        <v>2.669</v>
      </c>
      <c r="HU22" s="73">
        <v>0</v>
      </c>
      <c r="HV22" s="73">
        <v>12.260999999999999</v>
      </c>
      <c r="HW22" s="73">
        <v>0</v>
      </c>
      <c r="HX22" s="73">
        <v>27.782</v>
      </c>
      <c r="HY22" s="73">
        <v>0</v>
      </c>
      <c r="HZ22" s="73">
        <v>0</v>
      </c>
      <c r="IA22" s="73">
        <v>0</v>
      </c>
      <c r="IB22" s="73">
        <v>0</v>
      </c>
      <c r="IC22" s="73">
        <v>0</v>
      </c>
      <c r="ID22" s="73">
        <v>0</v>
      </c>
      <c r="IE22" s="73">
        <v>0</v>
      </c>
      <c r="IF22" s="73">
        <v>817.41899999999998</v>
      </c>
      <c r="IG22" s="73">
        <v>0</v>
      </c>
      <c r="IH22" s="73">
        <v>0</v>
      </c>
      <c r="II22" s="73">
        <v>0</v>
      </c>
      <c r="IJ22" s="73">
        <v>3.0990000000000002</v>
      </c>
      <c r="IK22" s="73">
        <v>0</v>
      </c>
      <c r="IL22" s="73">
        <v>3.2290000000000001</v>
      </c>
      <c r="IM22" s="73">
        <v>0</v>
      </c>
      <c r="IN22" s="73">
        <v>0</v>
      </c>
      <c r="IO22" s="73">
        <v>2.669</v>
      </c>
      <c r="IP22" s="73">
        <v>0</v>
      </c>
      <c r="IQ22" s="73">
        <v>12.260999999999999</v>
      </c>
      <c r="IR22" s="73">
        <v>0</v>
      </c>
      <c r="IS22" s="73">
        <v>27.782</v>
      </c>
      <c r="IT22" s="73">
        <v>0</v>
      </c>
      <c r="IU22" s="73">
        <v>0</v>
      </c>
      <c r="IV22" s="74">
        <v>0</v>
      </c>
      <c r="IW22" s="71">
        <v>0</v>
      </c>
      <c r="IX22" s="71">
        <v>0</v>
      </c>
      <c r="IY22" s="71">
        <v>0</v>
      </c>
      <c r="IZ22" s="71">
        <v>0</v>
      </c>
      <c r="JA22" s="71">
        <v>0</v>
      </c>
      <c r="JB22" s="71">
        <v>0</v>
      </c>
      <c r="JC22" s="71">
        <v>0</v>
      </c>
      <c r="JD22" s="71">
        <v>0</v>
      </c>
      <c r="JE22" s="71">
        <v>1</v>
      </c>
      <c r="JF22" s="71">
        <v>4</v>
      </c>
      <c r="JG22" s="71">
        <v>0</v>
      </c>
      <c r="JH22" s="71">
        <v>0</v>
      </c>
      <c r="JI22" s="71">
        <v>0</v>
      </c>
      <c r="JJ22" s="71">
        <v>1</v>
      </c>
      <c r="JK22" s="71">
        <v>0</v>
      </c>
      <c r="JL22" s="71">
        <v>3</v>
      </c>
      <c r="JM22" s="71">
        <v>0</v>
      </c>
      <c r="JN22" s="71">
        <v>8</v>
      </c>
      <c r="JO22" s="71">
        <v>0</v>
      </c>
      <c r="JP22" s="71">
        <v>0</v>
      </c>
      <c r="JQ22" s="71">
        <v>0</v>
      </c>
      <c r="JR22" s="71">
        <v>5</v>
      </c>
      <c r="JS22" s="71">
        <v>0</v>
      </c>
      <c r="JT22" s="71">
        <v>5</v>
      </c>
      <c r="JU22" s="71">
        <v>1</v>
      </c>
      <c r="JV22" s="71">
        <v>0</v>
      </c>
      <c r="JW22" s="71">
        <v>0</v>
      </c>
      <c r="JX22" s="71">
        <v>0</v>
      </c>
      <c r="JY22" s="71">
        <v>3</v>
      </c>
      <c r="JZ22" s="71">
        <v>0</v>
      </c>
      <c r="KA22" s="71">
        <v>15</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1</v>
      </c>
      <c r="KY22" s="71">
        <v>0</v>
      </c>
      <c r="KZ22" s="71">
        <v>0</v>
      </c>
      <c r="LA22" s="71">
        <v>0</v>
      </c>
      <c r="LB22" s="71">
        <v>0</v>
      </c>
      <c r="LC22" s="71">
        <v>0</v>
      </c>
      <c r="LD22" s="71">
        <v>0</v>
      </c>
      <c r="LE22" s="71">
        <v>0</v>
      </c>
      <c r="LF22" s="71">
        <v>0</v>
      </c>
      <c r="LG22" s="71">
        <v>0</v>
      </c>
      <c r="LH22" s="71">
        <v>0</v>
      </c>
      <c r="LI22" s="71">
        <v>0</v>
      </c>
      <c r="LJ22" s="71">
        <v>0</v>
      </c>
      <c r="LK22" s="71">
        <v>0</v>
      </c>
      <c r="LL22" s="71">
        <v>0</v>
      </c>
      <c r="LM22" s="71">
        <v>1</v>
      </c>
      <c r="LN22" s="71">
        <v>0</v>
      </c>
      <c r="LO22" s="71">
        <v>0</v>
      </c>
      <c r="LP22" s="71">
        <v>0</v>
      </c>
      <c r="LQ22" s="71">
        <v>0</v>
      </c>
      <c r="LR22" s="71">
        <v>0</v>
      </c>
      <c r="LS22" s="71">
        <v>0</v>
      </c>
      <c r="LT22" s="71">
        <v>0</v>
      </c>
      <c r="LU22" s="71">
        <v>0</v>
      </c>
      <c r="LV22" s="71">
        <v>1</v>
      </c>
      <c r="LW22" s="71">
        <v>0</v>
      </c>
      <c r="LX22" s="71">
        <v>0</v>
      </c>
      <c r="LY22" s="71">
        <v>0</v>
      </c>
      <c r="LZ22" s="71">
        <v>0</v>
      </c>
      <c r="MA22" s="71">
        <v>2</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4</v>
      </c>
      <c r="NH22" s="71">
        <v>0</v>
      </c>
      <c r="NI22" s="71">
        <v>0</v>
      </c>
      <c r="NJ22" s="71">
        <v>0</v>
      </c>
      <c r="NK22" s="71">
        <v>1</v>
      </c>
      <c r="NL22" s="71">
        <v>0</v>
      </c>
      <c r="NM22" s="71">
        <v>3</v>
      </c>
      <c r="NN22" s="71">
        <v>0</v>
      </c>
      <c r="NO22" s="71">
        <v>8</v>
      </c>
      <c r="NP22" s="71">
        <v>0</v>
      </c>
      <c r="NQ22" s="71">
        <v>0</v>
      </c>
      <c r="NR22" s="71">
        <v>0</v>
      </c>
      <c r="NS22" s="71">
        <v>5</v>
      </c>
      <c r="NT22" s="71">
        <v>0</v>
      </c>
      <c r="NU22" s="71">
        <v>5</v>
      </c>
      <c r="NV22" s="71">
        <v>1</v>
      </c>
      <c r="NW22" s="71">
        <v>0</v>
      </c>
      <c r="NX22" s="71">
        <v>0</v>
      </c>
      <c r="NY22" s="71">
        <v>0</v>
      </c>
      <c r="NZ22" s="71">
        <v>3</v>
      </c>
      <c r="OA22" s="71">
        <v>0</v>
      </c>
      <c r="OB22" s="71">
        <v>15</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1</v>
      </c>
      <c r="OZ22" s="71">
        <v>0</v>
      </c>
      <c r="PA22" s="71">
        <v>0</v>
      </c>
      <c r="PB22" s="71">
        <v>0</v>
      </c>
      <c r="PC22" s="71">
        <v>0</v>
      </c>
      <c r="PD22" s="71">
        <v>0</v>
      </c>
      <c r="PE22" s="71">
        <v>0</v>
      </c>
      <c r="PF22" s="71">
        <v>0</v>
      </c>
      <c r="PG22" s="71">
        <v>0</v>
      </c>
      <c r="PH22" s="71">
        <v>0</v>
      </c>
      <c r="PI22" s="71">
        <v>0</v>
      </c>
      <c r="PJ22" s="71">
        <v>0</v>
      </c>
      <c r="PK22" s="71">
        <v>0</v>
      </c>
      <c r="PL22" s="71">
        <v>0</v>
      </c>
      <c r="PM22" s="71">
        <v>0</v>
      </c>
      <c r="PN22" s="71">
        <v>1</v>
      </c>
      <c r="PO22" s="71">
        <v>0</v>
      </c>
      <c r="PP22" s="71">
        <v>0</v>
      </c>
      <c r="PQ22" s="71">
        <v>0</v>
      </c>
      <c r="PR22" s="71">
        <v>0</v>
      </c>
      <c r="PS22" s="71">
        <v>0</v>
      </c>
      <c r="PT22" s="71">
        <v>0</v>
      </c>
      <c r="PU22" s="71">
        <v>0</v>
      </c>
      <c r="PV22" s="71">
        <v>0</v>
      </c>
      <c r="PW22" s="71">
        <v>1</v>
      </c>
      <c r="PX22" s="71">
        <v>0</v>
      </c>
      <c r="PY22" s="71">
        <v>0</v>
      </c>
      <c r="PZ22" s="71">
        <v>0</v>
      </c>
      <c r="QA22" s="71">
        <v>0</v>
      </c>
      <c r="QB22" s="71">
        <v>2</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46</v>
      </c>
      <c r="QY22" s="71">
        <v>0</v>
      </c>
      <c r="QZ22" s="71">
        <v>0</v>
      </c>
      <c r="RA22" s="71">
        <v>0</v>
      </c>
      <c r="RB22" s="71">
        <v>1</v>
      </c>
      <c r="RC22" s="71">
        <v>0</v>
      </c>
      <c r="RD22" s="71">
        <v>1</v>
      </c>
      <c r="RE22" s="71">
        <v>0</v>
      </c>
      <c r="RF22" s="71">
        <v>0</v>
      </c>
      <c r="RG22" s="71">
        <v>1</v>
      </c>
      <c r="RH22" s="71">
        <v>0</v>
      </c>
      <c r="RI22" s="71">
        <v>2</v>
      </c>
      <c r="RJ22" s="71">
        <v>0</v>
      </c>
      <c r="RK22" s="71">
        <v>1</v>
      </c>
      <c r="RL22" s="71">
        <v>0</v>
      </c>
      <c r="RM22" s="71">
        <v>0</v>
      </c>
      <c r="RN22" s="71">
        <v>0</v>
      </c>
      <c r="RO22" s="71">
        <v>0</v>
      </c>
      <c r="RP22" s="71">
        <v>0</v>
      </c>
      <c r="RQ22" s="71">
        <v>0</v>
      </c>
      <c r="RR22" s="71">
        <v>0</v>
      </c>
      <c r="RS22" s="71">
        <v>46</v>
      </c>
      <c r="RT22" s="71">
        <v>0</v>
      </c>
      <c r="RU22" s="71">
        <v>0</v>
      </c>
      <c r="RV22" s="71">
        <v>0</v>
      </c>
      <c r="RW22" s="71">
        <v>1</v>
      </c>
      <c r="RX22" s="71">
        <v>0</v>
      </c>
      <c r="RY22" s="71">
        <v>1</v>
      </c>
      <c r="RZ22" s="71">
        <v>0</v>
      </c>
      <c r="SA22" s="71">
        <v>0</v>
      </c>
      <c r="SB22" s="71">
        <v>1</v>
      </c>
      <c r="SC22" s="71">
        <v>0</v>
      </c>
      <c r="SD22" s="71">
        <v>2</v>
      </c>
      <c r="SE22" s="71">
        <v>0</v>
      </c>
      <c r="SF22" s="71">
        <v>1</v>
      </c>
      <c r="SG22" s="71">
        <v>0</v>
      </c>
      <c r="SH22" s="71">
        <v>0</v>
      </c>
    </row>
    <row r="23" spans="1:502">
      <c r="A23" s="16" t="s">
        <v>1898</v>
      </c>
      <c r="B23" s="70">
        <v>15</v>
      </c>
      <c r="C23" s="70">
        <v>15</v>
      </c>
      <c r="D23" s="70">
        <v>1</v>
      </c>
      <c r="E23" s="70">
        <v>2018</v>
      </c>
      <c r="F23" s="70" t="s">
        <v>183</v>
      </c>
      <c r="G23" s="1073" t="s">
        <v>1883</v>
      </c>
      <c r="H23" s="70" t="s">
        <v>1884</v>
      </c>
      <c r="I23" s="1066"/>
      <c r="J23" s="73">
        <v>0</v>
      </c>
      <c r="K23" s="73">
        <v>0</v>
      </c>
      <c r="L23" s="73">
        <v>0</v>
      </c>
      <c r="M23" s="73">
        <v>0</v>
      </c>
      <c r="N23" s="73">
        <v>0</v>
      </c>
      <c r="O23" s="73">
        <v>0</v>
      </c>
      <c r="P23" s="73">
        <v>0</v>
      </c>
      <c r="Q23" s="73">
        <v>0</v>
      </c>
      <c r="R23" s="73">
        <v>9.3390000000000004</v>
      </c>
      <c r="S23" s="73">
        <v>23.497</v>
      </c>
      <c r="T23" s="73">
        <v>0</v>
      </c>
      <c r="U23" s="73">
        <v>0</v>
      </c>
      <c r="V23" s="73">
        <v>0</v>
      </c>
      <c r="W23" s="73">
        <v>5.5730000000000004</v>
      </c>
      <c r="X23" s="73">
        <v>0</v>
      </c>
      <c r="Y23" s="73">
        <v>141.36000000000001</v>
      </c>
      <c r="Z23" s="73">
        <v>0</v>
      </c>
      <c r="AA23" s="73">
        <v>54.868000000000002</v>
      </c>
      <c r="AB23" s="73">
        <v>0</v>
      </c>
      <c r="AC23" s="73">
        <v>0</v>
      </c>
      <c r="AD23" s="73">
        <v>0</v>
      </c>
      <c r="AE23" s="73">
        <v>186.75700000000001</v>
      </c>
      <c r="AF23" s="73">
        <v>0</v>
      </c>
      <c r="AG23" s="73">
        <v>20.753</v>
      </c>
      <c r="AH23" s="73">
        <v>5.3780000000000001</v>
      </c>
      <c r="AI23" s="73">
        <v>0</v>
      </c>
      <c r="AJ23" s="73">
        <v>0</v>
      </c>
      <c r="AK23" s="73">
        <v>0</v>
      </c>
      <c r="AL23" s="73">
        <v>15.084</v>
      </c>
      <c r="AM23" s="73">
        <v>0</v>
      </c>
      <c r="AN23" s="73">
        <v>342.69099999999997</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3.0619999999999998</v>
      </c>
      <c r="BL23" s="73">
        <v>0</v>
      </c>
      <c r="BM23" s="73">
        <v>0</v>
      </c>
      <c r="BN23" s="73">
        <v>0</v>
      </c>
      <c r="BO23" s="73">
        <v>0</v>
      </c>
      <c r="BP23" s="73">
        <v>0</v>
      </c>
      <c r="BQ23" s="73">
        <v>0</v>
      </c>
      <c r="BR23" s="73">
        <v>0</v>
      </c>
      <c r="BS23" s="73">
        <v>0</v>
      </c>
      <c r="BT23" s="73">
        <v>0</v>
      </c>
      <c r="BU23" s="73">
        <v>0</v>
      </c>
      <c r="BV23" s="73">
        <v>0</v>
      </c>
      <c r="BW23" s="73">
        <v>0</v>
      </c>
      <c r="BX23" s="73">
        <v>0</v>
      </c>
      <c r="BY23" s="73">
        <v>0</v>
      </c>
      <c r="BZ23" s="73">
        <v>3.165</v>
      </c>
      <c r="CA23" s="73">
        <v>0</v>
      </c>
      <c r="CB23" s="73">
        <v>0</v>
      </c>
      <c r="CC23" s="73">
        <v>0</v>
      </c>
      <c r="CD23" s="73">
        <v>0</v>
      </c>
      <c r="CE23" s="73">
        <v>0</v>
      </c>
      <c r="CF23" s="73">
        <v>0</v>
      </c>
      <c r="CG23" s="73">
        <v>0</v>
      </c>
      <c r="CH23" s="73">
        <v>0</v>
      </c>
      <c r="CI23" s="73">
        <v>2.6030000000000002</v>
      </c>
      <c r="CJ23" s="73">
        <v>0</v>
      </c>
      <c r="CK23" s="73">
        <v>0</v>
      </c>
      <c r="CL23" s="73">
        <v>0</v>
      </c>
      <c r="CM23" s="73">
        <v>0</v>
      </c>
      <c r="CN23" s="73">
        <v>12.084</v>
      </c>
      <c r="CO23" s="73">
        <v>0</v>
      </c>
      <c r="CP23" s="73">
        <v>0</v>
      </c>
      <c r="CQ23" s="73">
        <v>0</v>
      </c>
      <c r="CR23" s="73">
        <v>0</v>
      </c>
      <c r="CS23" s="73">
        <v>31.007999999999999</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9.3390000000000004</v>
      </c>
      <c r="DT23" s="73">
        <v>23.497</v>
      </c>
      <c r="DU23" s="73">
        <v>0</v>
      </c>
      <c r="DV23" s="73">
        <v>0</v>
      </c>
      <c r="DW23" s="73">
        <v>0</v>
      </c>
      <c r="DX23" s="73">
        <v>5.5730000000000004</v>
      </c>
      <c r="DY23" s="73">
        <v>0</v>
      </c>
      <c r="DZ23" s="73">
        <v>141.36000000000001</v>
      </c>
      <c r="EA23" s="73">
        <v>0</v>
      </c>
      <c r="EB23" s="73">
        <v>54.868000000000002</v>
      </c>
      <c r="EC23" s="73">
        <v>0</v>
      </c>
      <c r="ED23" s="73">
        <v>0</v>
      </c>
      <c r="EE23" s="73">
        <v>0</v>
      </c>
      <c r="EF23" s="73">
        <v>186.75700000000001</v>
      </c>
      <c r="EG23" s="73">
        <v>0</v>
      </c>
      <c r="EH23" s="73">
        <v>20.753</v>
      </c>
      <c r="EI23" s="73">
        <v>5.3780000000000001</v>
      </c>
      <c r="EJ23" s="73">
        <v>0</v>
      </c>
      <c r="EK23" s="73">
        <v>0</v>
      </c>
      <c r="EL23" s="73">
        <v>0</v>
      </c>
      <c r="EM23" s="73">
        <v>15.084</v>
      </c>
      <c r="EN23" s="73">
        <v>0</v>
      </c>
      <c r="EO23" s="73">
        <v>342.69099999999997</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3.0619999999999998</v>
      </c>
      <c r="FM23" s="73">
        <v>0</v>
      </c>
      <c r="FN23" s="73">
        <v>0</v>
      </c>
      <c r="FO23" s="73">
        <v>0</v>
      </c>
      <c r="FP23" s="73">
        <v>0</v>
      </c>
      <c r="FQ23" s="73">
        <v>0</v>
      </c>
      <c r="FR23" s="73">
        <v>0</v>
      </c>
      <c r="FS23" s="73">
        <v>0</v>
      </c>
      <c r="FT23" s="73">
        <v>0</v>
      </c>
      <c r="FU23" s="73">
        <v>0</v>
      </c>
      <c r="FV23" s="73">
        <v>0</v>
      </c>
      <c r="FW23" s="73">
        <v>0</v>
      </c>
      <c r="FX23" s="73">
        <v>0</v>
      </c>
      <c r="FY23" s="73">
        <v>0</v>
      </c>
      <c r="FZ23" s="73">
        <v>0</v>
      </c>
      <c r="GA23" s="73">
        <v>3.165</v>
      </c>
      <c r="GB23" s="73">
        <v>0</v>
      </c>
      <c r="GC23" s="73">
        <v>0</v>
      </c>
      <c r="GD23" s="73">
        <v>0</v>
      </c>
      <c r="GE23" s="73">
        <v>0</v>
      </c>
      <c r="GF23" s="73">
        <v>0</v>
      </c>
      <c r="GG23" s="73">
        <v>0</v>
      </c>
      <c r="GH23" s="73">
        <v>0</v>
      </c>
      <c r="GI23" s="73">
        <v>0</v>
      </c>
      <c r="GJ23" s="73">
        <v>2.6030000000000002</v>
      </c>
      <c r="GK23" s="73">
        <v>0</v>
      </c>
      <c r="GL23" s="73">
        <v>0</v>
      </c>
      <c r="GM23" s="73">
        <v>0</v>
      </c>
      <c r="GN23" s="73">
        <v>0</v>
      </c>
      <c r="GO23" s="73">
        <v>12.084</v>
      </c>
      <c r="GP23" s="73">
        <v>0</v>
      </c>
      <c r="GQ23" s="73">
        <v>0</v>
      </c>
      <c r="GR23" s="73">
        <v>0</v>
      </c>
      <c r="GS23" s="73">
        <v>0</v>
      </c>
      <c r="GT23" s="73">
        <v>31.007999999999999</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805.3</v>
      </c>
      <c r="HL23" s="73">
        <v>0</v>
      </c>
      <c r="HM23" s="73">
        <v>0</v>
      </c>
      <c r="HN23" s="73">
        <v>0</v>
      </c>
      <c r="HO23" s="73">
        <v>3.0619999999999998</v>
      </c>
      <c r="HP23" s="73">
        <v>0</v>
      </c>
      <c r="HQ23" s="73">
        <v>3.165</v>
      </c>
      <c r="HR23" s="73">
        <v>0</v>
      </c>
      <c r="HS23" s="73">
        <v>0</v>
      </c>
      <c r="HT23" s="73">
        <v>2.6030000000000002</v>
      </c>
      <c r="HU23" s="73">
        <v>0</v>
      </c>
      <c r="HV23" s="73">
        <v>12.084</v>
      </c>
      <c r="HW23" s="73">
        <v>0</v>
      </c>
      <c r="HX23" s="73">
        <v>31.007999999999999</v>
      </c>
      <c r="HY23" s="73">
        <v>0</v>
      </c>
      <c r="HZ23" s="73">
        <v>0</v>
      </c>
      <c r="IA23" s="73">
        <v>0</v>
      </c>
      <c r="IB23" s="73">
        <v>0</v>
      </c>
      <c r="IC23" s="73">
        <v>0</v>
      </c>
      <c r="ID23" s="73">
        <v>0</v>
      </c>
      <c r="IE23" s="73">
        <v>0</v>
      </c>
      <c r="IF23" s="73">
        <v>805.3</v>
      </c>
      <c r="IG23" s="73">
        <v>0</v>
      </c>
      <c r="IH23" s="73">
        <v>0</v>
      </c>
      <c r="II23" s="73">
        <v>0</v>
      </c>
      <c r="IJ23" s="73">
        <v>3.0619999999999998</v>
      </c>
      <c r="IK23" s="73">
        <v>0</v>
      </c>
      <c r="IL23" s="73">
        <v>3.165</v>
      </c>
      <c r="IM23" s="73">
        <v>0</v>
      </c>
      <c r="IN23" s="73">
        <v>0</v>
      </c>
      <c r="IO23" s="73">
        <v>2.6030000000000002</v>
      </c>
      <c r="IP23" s="73">
        <v>0</v>
      </c>
      <c r="IQ23" s="73">
        <v>12.084</v>
      </c>
      <c r="IR23" s="73">
        <v>0</v>
      </c>
      <c r="IS23" s="73">
        <v>31.007999999999999</v>
      </c>
      <c r="IT23" s="73">
        <v>0</v>
      </c>
      <c r="IU23" s="73">
        <v>0</v>
      </c>
      <c r="IV23" s="74">
        <v>0</v>
      </c>
      <c r="IW23" s="71">
        <v>0</v>
      </c>
      <c r="IX23" s="71">
        <v>0</v>
      </c>
      <c r="IY23" s="71">
        <v>0</v>
      </c>
      <c r="IZ23" s="71">
        <v>0</v>
      </c>
      <c r="JA23" s="71">
        <v>0</v>
      </c>
      <c r="JB23" s="71">
        <v>0</v>
      </c>
      <c r="JC23" s="71">
        <v>0</v>
      </c>
      <c r="JD23" s="71">
        <v>0</v>
      </c>
      <c r="JE23" s="71">
        <v>2</v>
      </c>
      <c r="JF23" s="71">
        <v>3</v>
      </c>
      <c r="JG23" s="71">
        <v>0</v>
      </c>
      <c r="JH23" s="71">
        <v>0</v>
      </c>
      <c r="JI23" s="71">
        <v>0</v>
      </c>
      <c r="JJ23" s="71">
        <v>1</v>
      </c>
      <c r="JK23" s="71">
        <v>0</v>
      </c>
      <c r="JL23" s="71">
        <v>3</v>
      </c>
      <c r="JM23" s="71">
        <v>0</v>
      </c>
      <c r="JN23" s="71">
        <v>8</v>
      </c>
      <c r="JO23" s="71">
        <v>0</v>
      </c>
      <c r="JP23" s="71">
        <v>0</v>
      </c>
      <c r="JQ23" s="71">
        <v>0</v>
      </c>
      <c r="JR23" s="71">
        <v>5</v>
      </c>
      <c r="JS23" s="71">
        <v>0</v>
      </c>
      <c r="JT23" s="71">
        <v>5</v>
      </c>
      <c r="JU23" s="71">
        <v>1</v>
      </c>
      <c r="JV23" s="71">
        <v>0</v>
      </c>
      <c r="JW23" s="71">
        <v>0</v>
      </c>
      <c r="JX23" s="71">
        <v>0</v>
      </c>
      <c r="JY23" s="71">
        <v>3</v>
      </c>
      <c r="JZ23" s="71">
        <v>0</v>
      </c>
      <c r="KA23" s="71">
        <v>14</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1</v>
      </c>
      <c r="KY23" s="71">
        <v>0</v>
      </c>
      <c r="KZ23" s="71">
        <v>0</v>
      </c>
      <c r="LA23" s="71">
        <v>0</v>
      </c>
      <c r="LB23" s="71">
        <v>0</v>
      </c>
      <c r="LC23" s="71">
        <v>0</v>
      </c>
      <c r="LD23" s="71">
        <v>0</v>
      </c>
      <c r="LE23" s="71">
        <v>0</v>
      </c>
      <c r="LF23" s="71">
        <v>0</v>
      </c>
      <c r="LG23" s="71">
        <v>0</v>
      </c>
      <c r="LH23" s="71">
        <v>0</v>
      </c>
      <c r="LI23" s="71">
        <v>0</v>
      </c>
      <c r="LJ23" s="71">
        <v>0</v>
      </c>
      <c r="LK23" s="71">
        <v>0</v>
      </c>
      <c r="LL23" s="71">
        <v>0</v>
      </c>
      <c r="LM23" s="71">
        <v>1</v>
      </c>
      <c r="LN23" s="71">
        <v>0</v>
      </c>
      <c r="LO23" s="71">
        <v>0</v>
      </c>
      <c r="LP23" s="71">
        <v>0</v>
      </c>
      <c r="LQ23" s="71">
        <v>0</v>
      </c>
      <c r="LR23" s="71">
        <v>0</v>
      </c>
      <c r="LS23" s="71">
        <v>0</v>
      </c>
      <c r="LT23" s="71">
        <v>0</v>
      </c>
      <c r="LU23" s="71">
        <v>0</v>
      </c>
      <c r="LV23" s="71">
        <v>1</v>
      </c>
      <c r="LW23" s="71">
        <v>0</v>
      </c>
      <c r="LX23" s="71">
        <v>0</v>
      </c>
      <c r="LY23" s="71">
        <v>0</v>
      </c>
      <c r="LZ23" s="71">
        <v>0</v>
      </c>
      <c r="MA23" s="71">
        <v>2</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3</v>
      </c>
      <c r="NH23" s="71">
        <v>0</v>
      </c>
      <c r="NI23" s="71">
        <v>0</v>
      </c>
      <c r="NJ23" s="71">
        <v>0</v>
      </c>
      <c r="NK23" s="71">
        <v>1</v>
      </c>
      <c r="NL23" s="71">
        <v>0</v>
      </c>
      <c r="NM23" s="71">
        <v>3</v>
      </c>
      <c r="NN23" s="71">
        <v>0</v>
      </c>
      <c r="NO23" s="71">
        <v>8</v>
      </c>
      <c r="NP23" s="71">
        <v>0</v>
      </c>
      <c r="NQ23" s="71">
        <v>0</v>
      </c>
      <c r="NR23" s="71">
        <v>0</v>
      </c>
      <c r="NS23" s="71">
        <v>5</v>
      </c>
      <c r="NT23" s="71">
        <v>0</v>
      </c>
      <c r="NU23" s="71">
        <v>5</v>
      </c>
      <c r="NV23" s="71">
        <v>1</v>
      </c>
      <c r="NW23" s="71">
        <v>0</v>
      </c>
      <c r="NX23" s="71">
        <v>0</v>
      </c>
      <c r="NY23" s="71">
        <v>0</v>
      </c>
      <c r="NZ23" s="71">
        <v>3</v>
      </c>
      <c r="OA23" s="71">
        <v>0</v>
      </c>
      <c r="OB23" s="71">
        <v>14</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1</v>
      </c>
      <c r="OZ23" s="71">
        <v>0</v>
      </c>
      <c r="PA23" s="71">
        <v>0</v>
      </c>
      <c r="PB23" s="71">
        <v>0</v>
      </c>
      <c r="PC23" s="71">
        <v>0</v>
      </c>
      <c r="PD23" s="71">
        <v>0</v>
      </c>
      <c r="PE23" s="71">
        <v>0</v>
      </c>
      <c r="PF23" s="71">
        <v>0</v>
      </c>
      <c r="PG23" s="71">
        <v>0</v>
      </c>
      <c r="PH23" s="71">
        <v>0</v>
      </c>
      <c r="PI23" s="71">
        <v>0</v>
      </c>
      <c r="PJ23" s="71">
        <v>0</v>
      </c>
      <c r="PK23" s="71">
        <v>0</v>
      </c>
      <c r="PL23" s="71">
        <v>0</v>
      </c>
      <c r="PM23" s="71">
        <v>0</v>
      </c>
      <c r="PN23" s="71">
        <v>1</v>
      </c>
      <c r="PO23" s="71">
        <v>0</v>
      </c>
      <c r="PP23" s="71">
        <v>0</v>
      </c>
      <c r="PQ23" s="71">
        <v>0</v>
      </c>
      <c r="PR23" s="71">
        <v>0</v>
      </c>
      <c r="PS23" s="71">
        <v>0</v>
      </c>
      <c r="PT23" s="71">
        <v>0</v>
      </c>
      <c r="PU23" s="71">
        <v>0</v>
      </c>
      <c r="PV23" s="71">
        <v>0</v>
      </c>
      <c r="PW23" s="71">
        <v>1</v>
      </c>
      <c r="PX23" s="71">
        <v>0</v>
      </c>
      <c r="PY23" s="71">
        <v>0</v>
      </c>
      <c r="PZ23" s="71">
        <v>0</v>
      </c>
      <c r="QA23" s="71">
        <v>0</v>
      </c>
      <c r="QB23" s="71">
        <v>2</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45</v>
      </c>
      <c r="QY23" s="71">
        <v>0</v>
      </c>
      <c r="QZ23" s="71">
        <v>0</v>
      </c>
      <c r="RA23" s="71">
        <v>0</v>
      </c>
      <c r="RB23" s="71">
        <v>1</v>
      </c>
      <c r="RC23" s="71">
        <v>0</v>
      </c>
      <c r="RD23" s="71">
        <v>1</v>
      </c>
      <c r="RE23" s="71">
        <v>0</v>
      </c>
      <c r="RF23" s="71">
        <v>0</v>
      </c>
      <c r="RG23" s="71">
        <v>1</v>
      </c>
      <c r="RH23" s="71">
        <v>0</v>
      </c>
      <c r="RI23" s="71">
        <v>2</v>
      </c>
      <c r="RJ23" s="71">
        <v>0</v>
      </c>
      <c r="RK23" s="71">
        <v>1</v>
      </c>
      <c r="RL23" s="71">
        <v>0</v>
      </c>
      <c r="RM23" s="71">
        <v>0</v>
      </c>
      <c r="RN23" s="71">
        <v>0</v>
      </c>
      <c r="RO23" s="71">
        <v>0</v>
      </c>
      <c r="RP23" s="71">
        <v>0</v>
      </c>
      <c r="RQ23" s="71">
        <v>0</v>
      </c>
      <c r="RR23" s="71">
        <v>0</v>
      </c>
      <c r="RS23" s="71">
        <v>45</v>
      </c>
      <c r="RT23" s="71">
        <v>0</v>
      </c>
      <c r="RU23" s="71">
        <v>0</v>
      </c>
      <c r="RV23" s="71">
        <v>0</v>
      </c>
      <c r="RW23" s="71">
        <v>1</v>
      </c>
      <c r="RX23" s="71">
        <v>0</v>
      </c>
      <c r="RY23" s="71">
        <v>1</v>
      </c>
      <c r="RZ23" s="71">
        <v>0</v>
      </c>
      <c r="SA23" s="71">
        <v>0</v>
      </c>
      <c r="SB23" s="71">
        <v>1</v>
      </c>
      <c r="SC23" s="71">
        <v>0</v>
      </c>
      <c r="SD23" s="71">
        <v>2</v>
      </c>
      <c r="SE23" s="71">
        <v>0</v>
      </c>
      <c r="SF23" s="71">
        <v>1</v>
      </c>
      <c r="SG23" s="71">
        <v>0</v>
      </c>
      <c r="SH23" s="71">
        <v>0</v>
      </c>
    </row>
    <row r="24" spans="1:502">
      <c r="A24" s="16" t="s">
        <v>1899</v>
      </c>
      <c r="B24" s="70">
        <v>16</v>
      </c>
      <c r="C24" s="70">
        <v>16</v>
      </c>
      <c r="D24" s="70">
        <v>1</v>
      </c>
      <c r="E24" s="70">
        <v>2019</v>
      </c>
      <c r="F24" s="70" t="s">
        <v>158</v>
      </c>
      <c r="G24" s="1073" t="s">
        <v>1883</v>
      </c>
      <c r="H24" s="70" t="s">
        <v>1884</v>
      </c>
      <c r="I24" s="1066"/>
      <c r="J24" s="73">
        <v>0</v>
      </c>
      <c r="K24" s="73">
        <v>0</v>
      </c>
      <c r="L24" s="73">
        <v>0</v>
      </c>
      <c r="M24" s="73">
        <v>0</v>
      </c>
      <c r="N24" s="73">
        <v>0</v>
      </c>
      <c r="O24" s="73">
        <v>0</v>
      </c>
      <c r="P24" s="73">
        <v>0</v>
      </c>
      <c r="Q24" s="73">
        <v>0</v>
      </c>
      <c r="R24" s="73">
        <v>9.125</v>
      </c>
      <c r="S24" s="73">
        <v>20.523</v>
      </c>
      <c r="T24" s="73">
        <v>0</v>
      </c>
      <c r="U24" s="73">
        <v>0</v>
      </c>
      <c r="V24" s="73">
        <v>0</v>
      </c>
      <c r="W24" s="73">
        <v>5.3819999999999997</v>
      </c>
      <c r="X24" s="73">
        <v>0</v>
      </c>
      <c r="Y24" s="73">
        <v>132.97900000000001</v>
      </c>
      <c r="Z24" s="73">
        <v>0</v>
      </c>
      <c r="AA24" s="73">
        <v>51.826000000000001</v>
      </c>
      <c r="AB24" s="73">
        <v>0</v>
      </c>
      <c r="AC24" s="73">
        <v>0</v>
      </c>
      <c r="AD24" s="73">
        <v>0</v>
      </c>
      <c r="AE24" s="73">
        <v>168.726</v>
      </c>
      <c r="AF24" s="73">
        <v>0</v>
      </c>
      <c r="AG24" s="73">
        <v>19.352</v>
      </c>
      <c r="AH24" s="73">
        <v>4.3490000000000002</v>
      </c>
      <c r="AI24" s="73">
        <v>0</v>
      </c>
      <c r="AJ24" s="73">
        <v>0</v>
      </c>
      <c r="AK24" s="73">
        <v>0</v>
      </c>
      <c r="AL24" s="73">
        <v>14.933</v>
      </c>
      <c r="AM24" s="73">
        <v>0</v>
      </c>
      <c r="AN24" s="73">
        <v>335.83300000000003</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3.0459999999999998</v>
      </c>
      <c r="BL24" s="73">
        <v>0</v>
      </c>
      <c r="BM24" s="73">
        <v>0</v>
      </c>
      <c r="BN24" s="73">
        <v>0</v>
      </c>
      <c r="BO24" s="73">
        <v>0</v>
      </c>
      <c r="BP24" s="73">
        <v>0</v>
      </c>
      <c r="BQ24" s="73">
        <v>0</v>
      </c>
      <c r="BR24" s="73">
        <v>0</v>
      </c>
      <c r="BS24" s="73">
        <v>0</v>
      </c>
      <c r="BT24" s="73">
        <v>0</v>
      </c>
      <c r="BU24" s="73">
        <v>0</v>
      </c>
      <c r="BV24" s="73">
        <v>0</v>
      </c>
      <c r="BW24" s="73">
        <v>0</v>
      </c>
      <c r="BX24" s="73">
        <v>0</v>
      </c>
      <c r="BY24" s="73">
        <v>0</v>
      </c>
      <c r="BZ24" s="73">
        <v>2.79</v>
      </c>
      <c r="CA24" s="73">
        <v>0</v>
      </c>
      <c r="CB24" s="73">
        <v>0</v>
      </c>
      <c r="CC24" s="73">
        <v>0</v>
      </c>
      <c r="CD24" s="73">
        <v>0</v>
      </c>
      <c r="CE24" s="73">
        <v>0</v>
      </c>
      <c r="CF24" s="73">
        <v>0</v>
      </c>
      <c r="CG24" s="73">
        <v>0</v>
      </c>
      <c r="CH24" s="73">
        <v>0</v>
      </c>
      <c r="CI24" s="73">
        <v>2.4489999999999998</v>
      </c>
      <c r="CJ24" s="73">
        <v>0</v>
      </c>
      <c r="CK24" s="73">
        <v>0</v>
      </c>
      <c r="CL24" s="73">
        <v>0</v>
      </c>
      <c r="CM24" s="73">
        <v>0</v>
      </c>
      <c r="CN24" s="73">
        <v>11.404</v>
      </c>
      <c r="CO24" s="73">
        <v>0</v>
      </c>
      <c r="CP24" s="73">
        <v>0</v>
      </c>
      <c r="CQ24" s="73">
        <v>0</v>
      </c>
      <c r="CR24" s="73">
        <v>0</v>
      </c>
      <c r="CS24" s="73">
        <v>33.472999999999999</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9.125</v>
      </c>
      <c r="DT24" s="73">
        <v>20.523</v>
      </c>
      <c r="DU24" s="73">
        <v>0</v>
      </c>
      <c r="DV24" s="73">
        <v>0</v>
      </c>
      <c r="DW24" s="73">
        <v>0</v>
      </c>
      <c r="DX24" s="73">
        <v>5.3819999999999997</v>
      </c>
      <c r="DY24" s="73">
        <v>0</v>
      </c>
      <c r="DZ24" s="73">
        <v>132.97900000000001</v>
      </c>
      <c r="EA24" s="73">
        <v>0</v>
      </c>
      <c r="EB24" s="73">
        <v>51.826000000000001</v>
      </c>
      <c r="EC24" s="73">
        <v>0</v>
      </c>
      <c r="ED24" s="73">
        <v>0</v>
      </c>
      <c r="EE24" s="73">
        <v>0</v>
      </c>
      <c r="EF24" s="73">
        <v>168.726</v>
      </c>
      <c r="EG24" s="73">
        <v>0</v>
      </c>
      <c r="EH24" s="73">
        <v>19.352</v>
      </c>
      <c r="EI24" s="73">
        <v>4.3490000000000002</v>
      </c>
      <c r="EJ24" s="73">
        <v>0</v>
      </c>
      <c r="EK24" s="73">
        <v>0</v>
      </c>
      <c r="EL24" s="73">
        <v>0</v>
      </c>
      <c r="EM24" s="73">
        <v>14.933</v>
      </c>
      <c r="EN24" s="73">
        <v>0</v>
      </c>
      <c r="EO24" s="73">
        <v>335.83300000000003</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3.0459999999999998</v>
      </c>
      <c r="FM24" s="73">
        <v>0</v>
      </c>
      <c r="FN24" s="73">
        <v>0</v>
      </c>
      <c r="FO24" s="73">
        <v>0</v>
      </c>
      <c r="FP24" s="73">
        <v>0</v>
      </c>
      <c r="FQ24" s="73">
        <v>0</v>
      </c>
      <c r="FR24" s="73">
        <v>0</v>
      </c>
      <c r="FS24" s="73">
        <v>0</v>
      </c>
      <c r="FT24" s="73">
        <v>0</v>
      </c>
      <c r="FU24" s="73">
        <v>0</v>
      </c>
      <c r="FV24" s="73">
        <v>0</v>
      </c>
      <c r="FW24" s="73">
        <v>0</v>
      </c>
      <c r="FX24" s="73">
        <v>0</v>
      </c>
      <c r="FY24" s="73">
        <v>0</v>
      </c>
      <c r="FZ24" s="73">
        <v>0</v>
      </c>
      <c r="GA24" s="73">
        <v>2.79</v>
      </c>
      <c r="GB24" s="73">
        <v>0</v>
      </c>
      <c r="GC24" s="73">
        <v>0</v>
      </c>
      <c r="GD24" s="73">
        <v>0</v>
      </c>
      <c r="GE24" s="73">
        <v>0</v>
      </c>
      <c r="GF24" s="73">
        <v>0</v>
      </c>
      <c r="GG24" s="73">
        <v>0</v>
      </c>
      <c r="GH24" s="73">
        <v>0</v>
      </c>
      <c r="GI24" s="73">
        <v>0</v>
      </c>
      <c r="GJ24" s="73">
        <v>2.4489999999999998</v>
      </c>
      <c r="GK24" s="73">
        <v>0</v>
      </c>
      <c r="GL24" s="73">
        <v>0</v>
      </c>
      <c r="GM24" s="73">
        <v>0</v>
      </c>
      <c r="GN24" s="73">
        <v>0</v>
      </c>
      <c r="GO24" s="73">
        <v>11.404</v>
      </c>
      <c r="GP24" s="73">
        <v>0</v>
      </c>
      <c r="GQ24" s="73">
        <v>0</v>
      </c>
      <c r="GR24" s="73">
        <v>0</v>
      </c>
      <c r="GS24" s="73">
        <v>0</v>
      </c>
      <c r="GT24" s="73">
        <v>33.472999999999999</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763.02800000000002</v>
      </c>
      <c r="HL24" s="73">
        <v>0</v>
      </c>
      <c r="HM24" s="73">
        <v>0</v>
      </c>
      <c r="HN24" s="73">
        <v>0</v>
      </c>
      <c r="HO24" s="73">
        <v>3.0459999999999998</v>
      </c>
      <c r="HP24" s="73">
        <v>0</v>
      </c>
      <c r="HQ24" s="73">
        <v>2.79</v>
      </c>
      <c r="HR24" s="73">
        <v>0</v>
      </c>
      <c r="HS24" s="73">
        <v>0</v>
      </c>
      <c r="HT24" s="73">
        <v>2.4489999999999998</v>
      </c>
      <c r="HU24" s="73">
        <v>0</v>
      </c>
      <c r="HV24" s="73">
        <v>11.404</v>
      </c>
      <c r="HW24" s="73">
        <v>0</v>
      </c>
      <c r="HX24" s="73">
        <v>33.472999999999999</v>
      </c>
      <c r="HY24" s="73">
        <v>0</v>
      </c>
      <c r="HZ24" s="73">
        <v>0</v>
      </c>
      <c r="IA24" s="73">
        <v>0</v>
      </c>
      <c r="IB24" s="73">
        <v>0</v>
      </c>
      <c r="IC24" s="73">
        <v>0</v>
      </c>
      <c r="ID24" s="73">
        <v>0</v>
      </c>
      <c r="IE24" s="73">
        <v>0</v>
      </c>
      <c r="IF24" s="73">
        <v>763.02800000000002</v>
      </c>
      <c r="IG24" s="73">
        <v>0</v>
      </c>
      <c r="IH24" s="73">
        <v>0</v>
      </c>
      <c r="II24" s="73">
        <v>0</v>
      </c>
      <c r="IJ24" s="73">
        <v>3.0459999999999998</v>
      </c>
      <c r="IK24" s="73">
        <v>0</v>
      </c>
      <c r="IL24" s="73">
        <v>2.79</v>
      </c>
      <c r="IM24" s="73">
        <v>0</v>
      </c>
      <c r="IN24" s="73">
        <v>0</v>
      </c>
      <c r="IO24" s="73">
        <v>2.4489999999999998</v>
      </c>
      <c r="IP24" s="73">
        <v>0</v>
      </c>
      <c r="IQ24" s="73">
        <v>11.404</v>
      </c>
      <c r="IR24" s="73">
        <v>0</v>
      </c>
      <c r="IS24" s="73">
        <v>33.472999999999999</v>
      </c>
      <c r="IT24" s="73">
        <v>0</v>
      </c>
      <c r="IU24" s="73">
        <v>0</v>
      </c>
      <c r="IV24" s="74">
        <v>0</v>
      </c>
      <c r="IW24" s="71">
        <v>0</v>
      </c>
      <c r="IX24" s="71">
        <v>0</v>
      </c>
      <c r="IY24" s="71">
        <v>0</v>
      </c>
      <c r="IZ24" s="71">
        <v>0</v>
      </c>
      <c r="JA24" s="71">
        <v>0</v>
      </c>
      <c r="JB24" s="71">
        <v>0</v>
      </c>
      <c r="JC24" s="71">
        <v>0</v>
      </c>
      <c r="JD24" s="71">
        <v>0</v>
      </c>
      <c r="JE24" s="71">
        <v>2</v>
      </c>
      <c r="JF24" s="71">
        <v>3</v>
      </c>
      <c r="JG24" s="71">
        <v>0</v>
      </c>
      <c r="JH24" s="71">
        <v>0</v>
      </c>
      <c r="JI24" s="71">
        <v>0</v>
      </c>
      <c r="JJ24" s="71">
        <v>1</v>
      </c>
      <c r="JK24" s="71">
        <v>0</v>
      </c>
      <c r="JL24" s="71">
        <v>3</v>
      </c>
      <c r="JM24" s="71">
        <v>0</v>
      </c>
      <c r="JN24" s="71">
        <v>8</v>
      </c>
      <c r="JO24" s="71">
        <v>0</v>
      </c>
      <c r="JP24" s="71">
        <v>0</v>
      </c>
      <c r="JQ24" s="71">
        <v>0</v>
      </c>
      <c r="JR24" s="71">
        <v>5</v>
      </c>
      <c r="JS24" s="71">
        <v>0</v>
      </c>
      <c r="JT24" s="71">
        <v>5</v>
      </c>
      <c r="JU24" s="71">
        <v>1</v>
      </c>
      <c r="JV24" s="71">
        <v>0</v>
      </c>
      <c r="JW24" s="71">
        <v>0</v>
      </c>
      <c r="JX24" s="71">
        <v>0</v>
      </c>
      <c r="JY24" s="71">
        <v>3</v>
      </c>
      <c r="JZ24" s="71">
        <v>0</v>
      </c>
      <c r="KA24" s="71">
        <v>13</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1</v>
      </c>
      <c r="KY24" s="71">
        <v>0</v>
      </c>
      <c r="KZ24" s="71">
        <v>0</v>
      </c>
      <c r="LA24" s="71">
        <v>0</v>
      </c>
      <c r="LB24" s="71">
        <v>0</v>
      </c>
      <c r="LC24" s="71">
        <v>0</v>
      </c>
      <c r="LD24" s="71">
        <v>0</v>
      </c>
      <c r="LE24" s="71">
        <v>0</v>
      </c>
      <c r="LF24" s="71">
        <v>0</v>
      </c>
      <c r="LG24" s="71">
        <v>0</v>
      </c>
      <c r="LH24" s="71">
        <v>0</v>
      </c>
      <c r="LI24" s="71">
        <v>0</v>
      </c>
      <c r="LJ24" s="71">
        <v>0</v>
      </c>
      <c r="LK24" s="71">
        <v>0</v>
      </c>
      <c r="LL24" s="71">
        <v>0</v>
      </c>
      <c r="LM24" s="71">
        <v>1</v>
      </c>
      <c r="LN24" s="71">
        <v>0</v>
      </c>
      <c r="LO24" s="71">
        <v>0</v>
      </c>
      <c r="LP24" s="71">
        <v>0</v>
      </c>
      <c r="LQ24" s="71">
        <v>0</v>
      </c>
      <c r="LR24" s="71">
        <v>0</v>
      </c>
      <c r="LS24" s="71">
        <v>0</v>
      </c>
      <c r="LT24" s="71">
        <v>0</v>
      </c>
      <c r="LU24" s="71">
        <v>0</v>
      </c>
      <c r="LV24" s="71">
        <v>1</v>
      </c>
      <c r="LW24" s="71">
        <v>0</v>
      </c>
      <c r="LX24" s="71">
        <v>0</v>
      </c>
      <c r="LY24" s="71">
        <v>0</v>
      </c>
      <c r="LZ24" s="71">
        <v>0</v>
      </c>
      <c r="MA24" s="71">
        <v>2</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3</v>
      </c>
      <c r="NH24" s="71">
        <v>0</v>
      </c>
      <c r="NI24" s="71">
        <v>0</v>
      </c>
      <c r="NJ24" s="71">
        <v>0</v>
      </c>
      <c r="NK24" s="71">
        <v>1</v>
      </c>
      <c r="NL24" s="71">
        <v>0</v>
      </c>
      <c r="NM24" s="71">
        <v>3</v>
      </c>
      <c r="NN24" s="71">
        <v>0</v>
      </c>
      <c r="NO24" s="71">
        <v>8</v>
      </c>
      <c r="NP24" s="71">
        <v>0</v>
      </c>
      <c r="NQ24" s="71">
        <v>0</v>
      </c>
      <c r="NR24" s="71">
        <v>0</v>
      </c>
      <c r="NS24" s="71">
        <v>5</v>
      </c>
      <c r="NT24" s="71">
        <v>0</v>
      </c>
      <c r="NU24" s="71">
        <v>5</v>
      </c>
      <c r="NV24" s="71">
        <v>1</v>
      </c>
      <c r="NW24" s="71">
        <v>0</v>
      </c>
      <c r="NX24" s="71">
        <v>0</v>
      </c>
      <c r="NY24" s="71">
        <v>0</v>
      </c>
      <c r="NZ24" s="71">
        <v>3</v>
      </c>
      <c r="OA24" s="71">
        <v>0</v>
      </c>
      <c r="OB24" s="71">
        <v>13</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1</v>
      </c>
      <c r="OZ24" s="71">
        <v>0</v>
      </c>
      <c r="PA24" s="71">
        <v>0</v>
      </c>
      <c r="PB24" s="71">
        <v>0</v>
      </c>
      <c r="PC24" s="71">
        <v>0</v>
      </c>
      <c r="PD24" s="71">
        <v>0</v>
      </c>
      <c r="PE24" s="71">
        <v>0</v>
      </c>
      <c r="PF24" s="71">
        <v>0</v>
      </c>
      <c r="PG24" s="71">
        <v>0</v>
      </c>
      <c r="PH24" s="71">
        <v>0</v>
      </c>
      <c r="PI24" s="71">
        <v>0</v>
      </c>
      <c r="PJ24" s="71">
        <v>0</v>
      </c>
      <c r="PK24" s="71">
        <v>0</v>
      </c>
      <c r="PL24" s="71">
        <v>0</v>
      </c>
      <c r="PM24" s="71">
        <v>0</v>
      </c>
      <c r="PN24" s="71">
        <v>1</v>
      </c>
      <c r="PO24" s="71">
        <v>0</v>
      </c>
      <c r="PP24" s="71">
        <v>0</v>
      </c>
      <c r="PQ24" s="71">
        <v>0</v>
      </c>
      <c r="PR24" s="71">
        <v>0</v>
      </c>
      <c r="PS24" s="71">
        <v>0</v>
      </c>
      <c r="PT24" s="71">
        <v>0</v>
      </c>
      <c r="PU24" s="71">
        <v>0</v>
      </c>
      <c r="PV24" s="71">
        <v>0</v>
      </c>
      <c r="PW24" s="71">
        <v>1</v>
      </c>
      <c r="PX24" s="71">
        <v>0</v>
      </c>
      <c r="PY24" s="71">
        <v>0</v>
      </c>
      <c r="PZ24" s="71">
        <v>0</v>
      </c>
      <c r="QA24" s="71">
        <v>0</v>
      </c>
      <c r="QB24" s="71">
        <v>2</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44</v>
      </c>
      <c r="QY24" s="71">
        <v>0</v>
      </c>
      <c r="QZ24" s="71">
        <v>0</v>
      </c>
      <c r="RA24" s="71">
        <v>0</v>
      </c>
      <c r="RB24" s="71">
        <v>1</v>
      </c>
      <c r="RC24" s="71">
        <v>0</v>
      </c>
      <c r="RD24" s="71">
        <v>1</v>
      </c>
      <c r="RE24" s="71">
        <v>0</v>
      </c>
      <c r="RF24" s="71">
        <v>0</v>
      </c>
      <c r="RG24" s="71">
        <v>1</v>
      </c>
      <c r="RH24" s="71">
        <v>0</v>
      </c>
      <c r="RI24" s="71">
        <v>2</v>
      </c>
      <c r="RJ24" s="71">
        <v>0</v>
      </c>
      <c r="RK24" s="71">
        <v>1</v>
      </c>
      <c r="RL24" s="71">
        <v>0</v>
      </c>
      <c r="RM24" s="71">
        <v>0</v>
      </c>
      <c r="RN24" s="71">
        <v>0</v>
      </c>
      <c r="RO24" s="71">
        <v>0</v>
      </c>
      <c r="RP24" s="71">
        <v>0</v>
      </c>
      <c r="RQ24" s="71">
        <v>0</v>
      </c>
      <c r="RR24" s="71">
        <v>0</v>
      </c>
      <c r="RS24" s="71">
        <v>44</v>
      </c>
      <c r="RT24" s="71">
        <v>0</v>
      </c>
      <c r="RU24" s="71">
        <v>0</v>
      </c>
      <c r="RV24" s="71">
        <v>0</v>
      </c>
      <c r="RW24" s="71">
        <v>1</v>
      </c>
      <c r="RX24" s="71">
        <v>0</v>
      </c>
      <c r="RY24" s="71">
        <v>1</v>
      </c>
      <c r="RZ24" s="71">
        <v>0</v>
      </c>
      <c r="SA24" s="71">
        <v>0</v>
      </c>
      <c r="SB24" s="71">
        <v>1</v>
      </c>
      <c r="SC24" s="71">
        <v>0</v>
      </c>
      <c r="SD24" s="71">
        <v>2</v>
      </c>
      <c r="SE24" s="71">
        <v>0</v>
      </c>
      <c r="SF24" s="71">
        <v>1</v>
      </c>
      <c r="SG24" s="71">
        <v>0</v>
      </c>
      <c r="SH24" s="71">
        <v>0</v>
      </c>
    </row>
    <row r="25" spans="1:502">
      <c r="A25" s="16" t="s">
        <v>1900</v>
      </c>
      <c r="B25" s="70">
        <v>17</v>
      </c>
      <c r="C25" s="70">
        <v>17</v>
      </c>
      <c r="D25" s="70">
        <v>1</v>
      </c>
      <c r="E25" s="70">
        <v>2020</v>
      </c>
      <c r="F25" s="70" t="s">
        <v>159</v>
      </c>
      <c r="G25" s="1073" t="s">
        <v>1883</v>
      </c>
      <c r="H25" s="70" t="s">
        <v>1884</v>
      </c>
      <c r="I25" s="1066"/>
      <c r="J25" s="73">
        <v>0</v>
      </c>
      <c r="K25" s="73">
        <v>0</v>
      </c>
      <c r="L25" s="73">
        <v>0</v>
      </c>
      <c r="M25" s="73">
        <v>0</v>
      </c>
      <c r="N25" s="73">
        <v>0</v>
      </c>
      <c r="O25" s="73">
        <v>0</v>
      </c>
      <c r="P25" s="73">
        <v>0</v>
      </c>
      <c r="Q25" s="73">
        <v>0</v>
      </c>
      <c r="R25" s="73">
        <v>4.4720000000000004</v>
      </c>
      <c r="S25" s="73">
        <v>19.135999999999999</v>
      </c>
      <c r="T25" s="73">
        <v>0</v>
      </c>
      <c r="U25" s="73">
        <v>0</v>
      </c>
      <c r="V25" s="73">
        <v>0</v>
      </c>
      <c r="W25" s="73">
        <v>5.46</v>
      </c>
      <c r="X25" s="73">
        <v>0</v>
      </c>
      <c r="Y25" s="73">
        <v>128.155</v>
      </c>
      <c r="Z25" s="73">
        <v>0</v>
      </c>
      <c r="AA25" s="73">
        <v>42.802999999999997</v>
      </c>
      <c r="AB25" s="73">
        <v>0</v>
      </c>
      <c r="AC25" s="73">
        <v>0</v>
      </c>
      <c r="AD25" s="73">
        <v>0</v>
      </c>
      <c r="AE25" s="73">
        <v>139.529</v>
      </c>
      <c r="AF25" s="73">
        <v>0</v>
      </c>
      <c r="AG25" s="73">
        <v>14.359</v>
      </c>
      <c r="AH25" s="73">
        <v>4.891</v>
      </c>
      <c r="AI25" s="73">
        <v>3.2709999999999999</v>
      </c>
      <c r="AJ25" s="73">
        <v>0</v>
      </c>
      <c r="AK25" s="73">
        <v>0</v>
      </c>
      <c r="AL25" s="73">
        <v>14.835000000000001</v>
      </c>
      <c r="AM25" s="73">
        <v>0</v>
      </c>
      <c r="AN25" s="73">
        <v>187.21899999999999</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2.3380000000000001</v>
      </c>
      <c r="CA25" s="73">
        <v>0</v>
      </c>
      <c r="CB25" s="73">
        <v>0</v>
      </c>
      <c r="CC25" s="73">
        <v>0</v>
      </c>
      <c r="CD25" s="73">
        <v>0</v>
      </c>
      <c r="CE25" s="73">
        <v>0</v>
      </c>
      <c r="CF25" s="73">
        <v>0</v>
      </c>
      <c r="CG25" s="73">
        <v>0</v>
      </c>
      <c r="CH25" s="73">
        <v>0</v>
      </c>
      <c r="CI25" s="73">
        <v>2.1930000000000001</v>
      </c>
      <c r="CJ25" s="73">
        <v>0</v>
      </c>
      <c r="CK25" s="73">
        <v>0</v>
      </c>
      <c r="CL25" s="73">
        <v>0</v>
      </c>
      <c r="CM25" s="73">
        <v>0</v>
      </c>
      <c r="CN25" s="73">
        <v>10.476000000000001</v>
      </c>
      <c r="CO25" s="73">
        <v>0</v>
      </c>
      <c r="CP25" s="73">
        <v>0</v>
      </c>
      <c r="CQ25" s="73">
        <v>0</v>
      </c>
      <c r="CR25" s="73">
        <v>0</v>
      </c>
      <c r="CS25" s="73">
        <v>22.474</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4.4720000000000004</v>
      </c>
      <c r="DT25" s="73">
        <v>19.135999999999999</v>
      </c>
      <c r="DU25" s="73">
        <v>0</v>
      </c>
      <c r="DV25" s="73">
        <v>0</v>
      </c>
      <c r="DW25" s="73">
        <v>0</v>
      </c>
      <c r="DX25" s="73">
        <v>5.46</v>
      </c>
      <c r="DY25" s="73">
        <v>0</v>
      </c>
      <c r="DZ25" s="73">
        <v>128.155</v>
      </c>
      <c r="EA25" s="73">
        <v>0</v>
      </c>
      <c r="EB25" s="73">
        <v>42.802999999999997</v>
      </c>
      <c r="EC25" s="73">
        <v>0</v>
      </c>
      <c r="ED25" s="73">
        <v>0</v>
      </c>
      <c r="EE25" s="73">
        <v>0</v>
      </c>
      <c r="EF25" s="73">
        <v>139.529</v>
      </c>
      <c r="EG25" s="73">
        <v>0</v>
      </c>
      <c r="EH25" s="73">
        <v>14.359</v>
      </c>
      <c r="EI25" s="73">
        <v>4.891</v>
      </c>
      <c r="EJ25" s="73">
        <v>3.2709999999999999</v>
      </c>
      <c r="EK25" s="73">
        <v>0</v>
      </c>
      <c r="EL25" s="73">
        <v>0</v>
      </c>
      <c r="EM25" s="73">
        <v>14.835000000000001</v>
      </c>
      <c r="EN25" s="73">
        <v>0</v>
      </c>
      <c r="EO25" s="73">
        <v>187.21899999999999</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2.3380000000000001</v>
      </c>
      <c r="GB25" s="73">
        <v>0</v>
      </c>
      <c r="GC25" s="73">
        <v>0</v>
      </c>
      <c r="GD25" s="73">
        <v>0</v>
      </c>
      <c r="GE25" s="73">
        <v>0</v>
      </c>
      <c r="GF25" s="73">
        <v>0</v>
      </c>
      <c r="GG25" s="73">
        <v>0</v>
      </c>
      <c r="GH25" s="73">
        <v>0</v>
      </c>
      <c r="GI25" s="73">
        <v>0</v>
      </c>
      <c r="GJ25" s="73">
        <v>2.1930000000000001</v>
      </c>
      <c r="GK25" s="73">
        <v>0</v>
      </c>
      <c r="GL25" s="73">
        <v>0</v>
      </c>
      <c r="GM25" s="73">
        <v>0</v>
      </c>
      <c r="GN25" s="73">
        <v>0</v>
      </c>
      <c r="GO25" s="73">
        <v>10.476000000000001</v>
      </c>
      <c r="GP25" s="73">
        <v>0</v>
      </c>
      <c r="GQ25" s="73">
        <v>0</v>
      </c>
      <c r="GR25" s="73">
        <v>0</v>
      </c>
      <c r="GS25" s="73">
        <v>0</v>
      </c>
      <c r="GT25" s="73">
        <v>22.474</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564.13</v>
      </c>
      <c r="HL25" s="73">
        <v>0</v>
      </c>
      <c r="HM25" s="73">
        <v>0</v>
      </c>
      <c r="HN25" s="73">
        <v>0</v>
      </c>
      <c r="HO25" s="73">
        <v>0</v>
      </c>
      <c r="HP25" s="73">
        <v>0</v>
      </c>
      <c r="HQ25" s="73">
        <v>2.3380000000000001</v>
      </c>
      <c r="HR25" s="73">
        <v>0</v>
      </c>
      <c r="HS25" s="73">
        <v>0</v>
      </c>
      <c r="HT25" s="73">
        <v>2.1930000000000001</v>
      </c>
      <c r="HU25" s="73">
        <v>0</v>
      </c>
      <c r="HV25" s="73">
        <v>10.476000000000001</v>
      </c>
      <c r="HW25" s="73">
        <v>0</v>
      </c>
      <c r="HX25" s="73">
        <v>22.474</v>
      </c>
      <c r="HY25" s="73">
        <v>0</v>
      </c>
      <c r="HZ25" s="73">
        <v>0</v>
      </c>
      <c r="IA25" s="73">
        <v>0</v>
      </c>
      <c r="IB25" s="73">
        <v>0</v>
      </c>
      <c r="IC25" s="73">
        <v>0</v>
      </c>
      <c r="ID25" s="73">
        <v>0</v>
      </c>
      <c r="IE25" s="73">
        <v>0</v>
      </c>
      <c r="IF25" s="73">
        <v>564.13</v>
      </c>
      <c r="IG25" s="73">
        <v>0</v>
      </c>
      <c r="IH25" s="73">
        <v>0</v>
      </c>
      <c r="II25" s="73">
        <v>0</v>
      </c>
      <c r="IJ25" s="73">
        <v>0</v>
      </c>
      <c r="IK25" s="73">
        <v>0</v>
      </c>
      <c r="IL25" s="73">
        <v>2.3380000000000001</v>
      </c>
      <c r="IM25" s="73">
        <v>0</v>
      </c>
      <c r="IN25" s="73">
        <v>0</v>
      </c>
      <c r="IO25" s="73">
        <v>2.1930000000000001</v>
      </c>
      <c r="IP25" s="73">
        <v>0</v>
      </c>
      <c r="IQ25" s="73">
        <v>10.476000000000001</v>
      </c>
      <c r="IR25" s="73">
        <v>0</v>
      </c>
      <c r="IS25" s="73">
        <v>22.474</v>
      </c>
      <c r="IT25" s="73">
        <v>0</v>
      </c>
      <c r="IU25" s="73">
        <v>0</v>
      </c>
      <c r="IV25" s="74">
        <v>0</v>
      </c>
      <c r="IW25" s="71">
        <v>0</v>
      </c>
      <c r="IX25" s="71">
        <v>0</v>
      </c>
      <c r="IY25" s="71">
        <v>0</v>
      </c>
      <c r="IZ25" s="71">
        <v>0</v>
      </c>
      <c r="JA25" s="71">
        <v>0</v>
      </c>
      <c r="JB25" s="71">
        <v>0</v>
      </c>
      <c r="JC25" s="71">
        <v>0</v>
      </c>
      <c r="JD25" s="71">
        <v>0</v>
      </c>
      <c r="JE25" s="71">
        <v>1</v>
      </c>
      <c r="JF25" s="71">
        <v>3</v>
      </c>
      <c r="JG25" s="71">
        <v>0</v>
      </c>
      <c r="JH25" s="71">
        <v>0</v>
      </c>
      <c r="JI25" s="71">
        <v>0</v>
      </c>
      <c r="JJ25" s="71">
        <v>1</v>
      </c>
      <c r="JK25" s="71">
        <v>0</v>
      </c>
      <c r="JL25" s="71">
        <v>3</v>
      </c>
      <c r="JM25" s="71">
        <v>0</v>
      </c>
      <c r="JN25" s="71">
        <v>8</v>
      </c>
      <c r="JO25" s="71">
        <v>0</v>
      </c>
      <c r="JP25" s="71">
        <v>0</v>
      </c>
      <c r="JQ25" s="71">
        <v>0</v>
      </c>
      <c r="JR25" s="71">
        <v>5</v>
      </c>
      <c r="JS25" s="71">
        <v>0</v>
      </c>
      <c r="JT25" s="71">
        <v>4</v>
      </c>
      <c r="JU25" s="71">
        <v>1</v>
      </c>
      <c r="JV25" s="71">
        <v>1</v>
      </c>
      <c r="JW25" s="71">
        <v>0</v>
      </c>
      <c r="JX25" s="71">
        <v>0</v>
      </c>
      <c r="JY25" s="71">
        <v>3</v>
      </c>
      <c r="JZ25" s="71">
        <v>0</v>
      </c>
      <c r="KA25" s="71">
        <v>11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1</v>
      </c>
      <c r="LN25" s="71">
        <v>0</v>
      </c>
      <c r="LO25" s="71">
        <v>0</v>
      </c>
      <c r="LP25" s="71">
        <v>0</v>
      </c>
      <c r="LQ25" s="71">
        <v>0</v>
      </c>
      <c r="LR25" s="71">
        <v>0</v>
      </c>
      <c r="LS25" s="71">
        <v>0</v>
      </c>
      <c r="LT25" s="71">
        <v>0</v>
      </c>
      <c r="LU25" s="71">
        <v>0</v>
      </c>
      <c r="LV25" s="71">
        <v>1</v>
      </c>
      <c r="LW25" s="71">
        <v>0</v>
      </c>
      <c r="LX25" s="71">
        <v>0</v>
      </c>
      <c r="LY25" s="71">
        <v>0</v>
      </c>
      <c r="LZ25" s="71">
        <v>0</v>
      </c>
      <c r="MA25" s="71">
        <v>2</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3</v>
      </c>
      <c r="NH25" s="71">
        <v>0</v>
      </c>
      <c r="NI25" s="71">
        <v>0</v>
      </c>
      <c r="NJ25" s="71">
        <v>0</v>
      </c>
      <c r="NK25" s="71">
        <v>1</v>
      </c>
      <c r="NL25" s="71">
        <v>0</v>
      </c>
      <c r="NM25" s="71">
        <v>3</v>
      </c>
      <c r="NN25" s="71">
        <v>0</v>
      </c>
      <c r="NO25" s="71">
        <v>8</v>
      </c>
      <c r="NP25" s="71">
        <v>0</v>
      </c>
      <c r="NQ25" s="71">
        <v>0</v>
      </c>
      <c r="NR25" s="71">
        <v>0</v>
      </c>
      <c r="NS25" s="71">
        <v>5</v>
      </c>
      <c r="NT25" s="71">
        <v>0</v>
      </c>
      <c r="NU25" s="71">
        <v>4</v>
      </c>
      <c r="NV25" s="71">
        <v>1</v>
      </c>
      <c r="NW25" s="71">
        <v>1</v>
      </c>
      <c r="NX25" s="71">
        <v>0</v>
      </c>
      <c r="NY25" s="71">
        <v>0</v>
      </c>
      <c r="NZ25" s="71">
        <v>3</v>
      </c>
      <c r="OA25" s="71">
        <v>0</v>
      </c>
      <c r="OB25" s="71">
        <v>11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1</v>
      </c>
      <c r="PO25" s="71">
        <v>0</v>
      </c>
      <c r="PP25" s="71">
        <v>0</v>
      </c>
      <c r="PQ25" s="71">
        <v>0</v>
      </c>
      <c r="PR25" s="71">
        <v>0</v>
      </c>
      <c r="PS25" s="71">
        <v>0</v>
      </c>
      <c r="PT25" s="71">
        <v>0</v>
      </c>
      <c r="PU25" s="71">
        <v>0</v>
      </c>
      <c r="PV25" s="71">
        <v>0</v>
      </c>
      <c r="PW25" s="71">
        <v>1</v>
      </c>
      <c r="PX25" s="71">
        <v>0</v>
      </c>
      <c r="PY25" s="71">
        <v>0</v>
      </c>
      <c r="PZ25" s="71">
        <v>0</v>
      </c>
      <c r="QA25" s="71">
        <v>0</v>
      </c>
      <c r="QB25" s="71">
        <v>2</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41</v>
      </c>
      <c r="QY25" s="71">
        <v>0</v>
      </c>
      <c r="QZ25" s="71">
        <v>0</v>
      </c>
      <c r="RA25" s="71">
        <v>0</v>
      </c>
      <c r="RB25" s="71">
        <v>0</v>
      </c>
      <c r="RC25" s="71">
        <v>0</v>
      </c>
      <c r="RD25" s="71">
        <v>1</v>
      </c>
      <c r="RE25" s="71">
        <v>0</v>
      </c>
      <c r="RF25" s="71">
        <v>0</v>
      </c>
      <c r="RG25" s="71">
        <v>1</v>
      </c>
      <c r="RH25" s="71">
        <v>0</v>
      </c>
      <c r="RI25" s="71">
        <v>2</v>
      </c>
      <c r="RJ25" s="71">
        <v>0</v>
      </c>
      <c r="RK25" s="71">
        <v>1</v>
      </c>
      <c r="RL25" s="71">
        <v>0</v>
      </c>
      <c r="RM25" s="71">
        <v>0</v>
      </c>
      <c r="RN25" s="71">
        <v>0</v>
      </c>
      <c r="RO25" s="71">
        <v>0</v>
      </c>
      <c r="RP25" s="71">
        <v>0</v>
      </c>
      <c r="RQ25" s="71">
        <v>0</v>
      </c>
      <c r="RR25" s="71">
        <v>0</v>
      </c>
      <c r="RS25" s="71">
        <v>41</v>
      </c>
      <c r="RT25" s="71">
        <v>0</v>
      </c>
      <c r="RU25" s="71">
        <v>0</v>
      </c>
      <c r="RV25" s="71">
        <v>0</v>
      </c>
      <c r="RW25" s="71">
        <v>0</v>
      </c>
      <c r="RX25" s="71">
        <v>0</v>
      </c>
      <c r="RY25" s="71">
        <v>1</v>
      </c>
      <c r="RZ25" s="71">
        <v>0</v>
      </c>
      <c r="SA25" s="71">
        <v>0</v>
      </c>
      <c r="SB25" s="71">
        <v>1</v>
      </c>
      <c r="SC25" s="71">
        <v>0</v>
      </c>
      <c r="SD25" s="71">
        <v>2</v>
      </c>
      <c r="SE25" s="71">
        <v>0</v>
      </c>
      <c r="SF25" s="71">
        <v>1</v>
      </c>
      <c r="SG25" s="71">
        <v>0</v>
      </c>
      <c r="SH25" s="71">
        <v>0</v>
      </c>
    </row>
    <row r="26" spans="1:502">
      <c r="A26" s="16" t="s">
        <v>1901</v>
      </c>
      <c r="B26" s="70">
        <v>18</v>
      </c>
      <c r="C26" s="70">
        <v>18</v>
      </c>
      <c r="D26" s="70">
        <v>1</v>
      </c>
      <c r="E26" s="70">
        <v>2021</v>
      </c>
      <c r="F26" s="70" t="s">
        <v>160</v>
      </c>
      <c r="G26" s="1073" t="s">
        <v>1883</v>
      </c>
      <c r="H26" s="70" t="s">
        <v>1884</v>
      </c>
      <c r="I26" s="1066"/>
      <c r="J26" s="73">
        <v>0</v>
      </c>
      <c r="K26" s="73">
        <v>0</v>
      </c>
      <c r="L26" s="73">
        <v>0</v>
      </c>
      <c r="M26" s="73">
        <v>0</v>
      </c>
      <c r="N26" s="73">
        <v>0</v>
      </c>
      <c r="O26" s="73">
        <v>0</v>
      </c>
      <c r="P26" s="73">
        <v>0</v>
      </c>
      <c r="Q26" s="73">
        <v>0</v>
      </c>
      <c r="R26" s="73">
        <v>8.3209999999999997</v>
      </c>
      <c r="S26" s="73">
        <v>16.917000000000002</v>
      </c>
      <c r="T26" s="73">
        <v>0</v>
      </c>
      <c r="U26" s="73">
        <v>0</v>
      </c>
      <c r="V26" s="73">
        <v>0</v>
      </c>
      <c r="W26" s="73">
        <v>5.1479999999999997</v>
      </c>
      <c r="X26" s="73">
        <v>0</v>
      </c>
      <c r="Y26" s="73">
        <v>129.304</v>
      </c>
      <c r="Z26" s="73">
        <v>0</v>
      </c>
      <c r="AA26" s="73">
        <v>44.456000000000003</v>
      </c>
      <c r="AB26" s="73">
        <v>0</v>
      </c>
      <c r="AC26" s="73">
        <v>0</v>
      </c>
      <c r="AD26" s="73">
        <v>0</v>
      </c>
      <c r="AE26" s="73">
        <v>155.292</v>
      </c>
      <c r="AF26" s="73">
        <v>0</v>
      </c>
      <c r="AG26" s="73">
        <v>17.693000000000001</v>
      </c>
      <c r="AH26" s="73">
        <v>5.15</v>
      </c>
      <c r="AI26" s="73">
        <v>3.0209999999999999</v>
      </c>
      <c r="AJ26" s="73">
        <v>0</v>
      </c>
      <c r="AK26" s="73">
        <v>0</v>
      </c>
      <c r="AL26" s="73">
        <v>15.013999999999999</v>
      </c>
      <c r="AM26" s="73">
        <v>0</v>
      </c>
      <c r="AN26" s="73">
        <v>277.88299999999998</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2.1720000000000002</v>
      </c>
      <c r="CA26" s="73">
        <v>0</v>
      </c>
      <c r="CB26" s="73">
        <v>0</v>
      </c>
      <c r="CC26" s="73">
        <v>0</v>
      </c>
      <c r="CD26" s="73">
        <v>0</v>
      </c>
      <c r="CE26" s="73">
        <v>0</v>
      </c>
      <c r="CF26" s="73">
        <v>0</v>
      </c>
      <c r="CG26" s="73">
        <v>0</v>
      </c>
      <c r="CH26" s="73">
        <v>0</v>
      </c>
      <c r="CI26" s="73">
        <v>2.3250000000000002</v>
      </c>
      <c r="CJ26" s="73">
        <v>0</v>
      </c>
      <c r="CK26" s="73">
        <v>0</v>
      </c>
      <c r="CL26" s="73">
        <v>0</v>
      </c>
      <c r="CM26" s="73">
        <v>0</v>
      </c>
      <c r="CN26" s="73">
        <v>11.47</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8.3209999999999997</v>
      </c>
      <c r="DT26" s="73">
        <v>16.917000000000002</v>
      </c>
      <c r="DU26" s="73">
        <v>0</v>
      </c>
      <c r="DV26" s="73">
        <v>0</v>
      </c>
      <c r="DW26" s="73">
        <v>0</v>
      </c>
      <c r="DX26" s="73">
        <v>5.1479999999999997</v>
      </c>
      <c r="DY26" s="73">
        <v>0</v>
      </c>
      <c r="DZ26" s="73">
        <v>129.304</v>
      </c>
      <c r="EA26" s="73">
        <v>0</v>
      </c>
      <c r="EB26" s="73">
        <v>44.456000000000003</v>
      </c>
      <c r="EC26" s="73">
        <v>0</v>
      </c>
      <c r="ED26" s="73">
        <v>0</v>
      </c>
      <c r="EE26" s="73">
        <v>0</v>
      </c>
      <c r="EF26" s="73">
        <v>155.292</v>
      </c>
      <c r="EG26" s="73">
        <v>0</v>
      </c>
      <c r="EH26" s="73">
        <v>17.693000000000001</v>
      </c>
      <c r="EI26" s="73">
        <v>5.15</v>
      </c>
      <c r="EJ26" s="73">
        <v>3.0209999999999999</v>
      </c>
      <c r="EK26" s="73">
        <v>0</v>
      </c>
      <c r="EL26" s="73">
        <v>0</v>
      </c>
      <c r="EM26" s="73">
        <v>15.013999999999999</v>
      </c>
      <c r="EN26" s="73">
        <v>0</v>
      </c>
      <c r="EO26" s="73">
        <v>277.88299999999998</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2.1720000000000002</v>
      </c>
      <c r="GB26" s="73">
        <v>0</v>
      </c>
      <c r="GC26" s="73">
        <v>0</v>
      </c>
      <c r="GD26" s="73">
        <v>0</v>
      </c>
      <c r="GE26" s="73">
        <v>0</v>
      </c>
      <c r="GF26" s="73">
        <v>0</v>
      </c>
      <c r="GG26" s="73">
        <v>0</v>
      </c>
      <c r="GH26" s="73">
        <v>0</v>
      </c>
      <c r="GI26" s="73">
        <v>0</v>
      </c>
      <c r="GJ26" s="73">
        <v>2.3250000000000002</v>
      </c>
      <c r="GK26" s="73">
        <v>0</v>
      </c>
      <c r="GL26" s="73">
        <v>0</v>
      </c>
      <c r="GM26" s="73">
        <v>0</v>
      </c>
      <c r="GN26" s="73">
        <v>0</v>
      </c>
      <c r="GO26" s="73">
        <v>11.47</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678.19899999999996</v>
      </c>
      <c r="HL26" s="73">
        <v>0</v>
      </c>
      <c r="HM26" s="73">
        <v>0</v>
      </c>
      <c r="HN26" s="73">
        <v>0</v>
      </c>
      <c r="HO26" s="73">
        <v>0</v>
      </c>
      <c r="HP26" s="73">
        <v>0</v>
      </c>
      <c r="HQ26" s="73">
        <v>2.1720000000000002</v>
      </c>
      <c r="HR26" s="73">
        <v>0</v>
      </c>
      <c r="HS26" s="73">
        <v>0</v>
      </c>
      <c r="HT26" s="73">
        <v>2.3250000000000002</v>
      </c>
      <c r="HU26" s="73">
        <v>0</v>
      </c>
      <c r="HV26" s="73">
        <v>11.47</v>
      </c>
      <c r="HW26" s="73">
        <v>0</v>
      </c>
      <c r="HX26" s="73">
        <v>0</v>
      </c>
      <c r="HY26" s="73">
        <v>0</v>
      </c>
      <c r="HZ26" s="73">
        <v>0</v>
      </c>
      <c r="IA26" s="73">
        <v>0</v>
      </c>
      <c r="IB26" s="73">
        <v>0</v>
      </c>
      <c r="IC26" s="73">
        <v>0</v>
      </c>
      <c r="ID26" s="73">
        <v>0</v>
      </c>
      <c r="IE26" s="73">
        <v>0</v>
      </c>
      <c r="IF26" s="73">
        <v>678.19899999999996</v>
      </c>
      <c r="IG26" s="73">
        <v>0</v>
      </c>
      <c r="IH26" s="73">
        <v>0</v>
      </c>
      <c r="II26" s="73">
        <v>0</v>
      </c>
      <c r="IJ26" s="73">
        <v>0</v>
      </c>
      <c r="IK26" s="73">
        <v>0</v>
      </c>
      <c r="IL26" s="73">
        <v>2.1720000000000002</v>
      </c>
      <c r="IM26" s="73">
        <v>0</v>
      </c>
      <c r="IN26" s="73">
        <v>0</v>
      </c>
      <c r="IO26" s="73">
        <v>2.3250000000000002</v>
      </c>
      <c r="IP26" s="73">
        <v>0</v>
      </c>
      <c r="IQ26" s="73">
        <v>11.47</v>
      </c>
      <c r="IR26" s="73">
        <v>0</v>
      </c>
      <c r="IS26" s="73">
        <v>0</v>
      </c>
      <c r="IT26" s="73">
        <v>0</v>
      </c>
      <c r="IU26" s="73">
        <v>0</v>
      </c>
      <c r="IV26" s="74">
        <v>0</v>
      </c>
      <c r="IW26" s="71">
        <v>0</v>
      </c>
      <c r="IX26" s="71">
        <v>0</v>
      </c>
      <c r="IY26" s="71">
        <v>0</v>
      </c>
      <c r="IZ26" s="71">
        <v>0</v>
      </c>
      <c r="JA26" s="71">
        <v>0</v>
      </c>
      <c r="JB26" s="71">
        <v>0</v>
      </c>
      <c r="JC26" s="71">
        <v>0</v>
      </c>
      <c r="JD26" s="71">
        <v>0</v>
      </c>
      <c r="JE26" s="71">
        <v>2</v>
      </c>
      <c r="JF26" s="71">
        <v>3</v>
      </c>
      <c r="JG26" s="71">
        <v>0</v>
      </c>
      <c r="JH26" s="71">
        <v>0</v>
      </c>
      <c r="JI26" s="71">
        <v>0</v>
      </c>
      <c r="JJ26" s="71">
        <v>1</v>
      </c>
      <c r="JK26" s="71">
        <v>0</v>
      </c>
      <c r="JL26" s="71">
        <v>3</v>
      </c>
      <c r="JM26" s="71">
        <v>0</v>
      </c>
      <c r="JN26" s="71">
        <v>8</v>
      </c>
      <c r="JO26" s="71">
        <v>0</v>
      </c>
      <c r="JP26" s="71">
        <v>0</v>
      </c>
      <c r="JQ26" s="71">
        <v>0</v>
      </c>
      <c r="JR26" s="71">
        <v>5</v>
      </c>
      <c r="JS26" s="71">
        <v>0</v>
      </c>
      <c r="JT26" s="71">
        <v>5</v>
      </c>
      <c r="JU26" s="71">
        <v>1</v>
      </c>
      <c r="JV26" s="71">
        <v>1</v>
      </c>
      <c r="JW26" s="71">
        <v>0</v>
      </c>
      <c r="JX26" s="71">
        <v>0</v>
      </c>
      <c r="JY26" s="71">
        <v>3</v>
      </c>
      <c r="JZ26" s="71">
        <v>0</v>
      </c>
      <c r="KA26" s="71">
        <v>13</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1</v>
      </c>
      <c r="LN26" s="71">
        <v>0</v>
      </c>
      <c r="LO26" s="71">
        <v>0</v>
      </c>
      <c r="LP26" s="71">
        <v>0</v>
      </c>
      <c r="LQ26" s="71">
        <v>0</v>
      </c>
      <c r="LR26" s="71">
        <v>0</v>
      </c>
      <c r="LS26" s="71">
        <v>0</v>
      </c>
      <c r="LT26" s="71">
        <v>0</v>
      </c>
      <c r="LU26" s="71">
        <v>0</v>
      </c>
      <c r="LV26" s="71">
        <v>1</v>
      </c>
      <c r="LW26" s="71">
        <v>0</v>
      </c>
      <c r="LX26" s="71">
        <v>0</v>
      </c>
      <c r="LY26" s="71">
        <v>0</v>
      </c>
      <c r="LZ26" s="71">
        <v>0</v>
      </c>
      <c r="MA26" s="71">
        <v>2</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2</v>
      </c>
      <c r="NG26" s="71">
        <v>3</v>
      </c>
      <c r="NH26" s="71">
        <v>0</v>
      </c>
      <c r="NI26" s="71">
        <v>0</v>
      </c>
      <c r="NJ26" s="71">
        <v>0</v>
      </c>
      <c r="NK26" s="71">
        <v>1</v>
      </c>
      <c r="NL26" s="71">
        <v>0</v>
      </c>
      <c r="NM26" s="71">
        <v>3</v>
      </c>
      <c r="NN26" s="71">
        <v>0</v>
      </c>
      <c r="NO26" s="71">
        <v>8</v>
      </c>
      <c r="NP26" s="71">
        <v>0</v>
      </c>
      <c r="NQ26" s="71">
        <v>0</v>
      </c>
      <c r="NR26" s="71">
        <v>0</v>
      </c>
      <c r="NS26" s="71">
        <v>5</v>
      </c>
      <c r="NT26" s="71">
        <v>0</v>
      </c>
      <c r="NU26" s="71">
        <v>5</v>
      </c>
      <c r="NV26" s="71">
        <v>1</v>
      </c>
      <c r="NW26" s="71">
        <v>1</v>
      </c>
      <c r="NX26" s="71">
        <v>0</v>
      </c>
      <c r="NY26" s="71">
        <v>0</v>
      </c>
      <c r="NZ26" s="71">
        <v>3</v>
      </c>
      <c r="OA26" s="71">
        <v>0</v>
      </c>
      <c r="OB26" s="71">
        <v>13</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1</v>
      </c>
      <c r="PO26" s="71">
        <v>0</v>
      </c>
      <c r="PP26" s="71">
        <v>0</v>
      </c>
      <c r="PQ26" s="71">
        <v>0</v>
      </c>
      <c r="PR26" s="71">
        <v>0</v>
      </c>
      <c r="PS26" s="71">
        <v>0</v>
      </c>
      <c r="PT26" s="71">
        <v>0</v>
      </c>
      <c r="PU26" s="71">
        <v>0</v>
      </c>
      <c r="PV26" s="71">
        <v>0</v>
      </c>
      <c r="PW26" s="71">
        <v>1</v>
      </c>
      <c r="PX26" s="71">
        <v>0</v>
      </c>
      <c r="PY26" s="71">
        <v>0</v>
      </c>
      <c r="PZ26" s="71">
        <v>0</v>
      </c>
      <c r="QA26" s="71">
        <v>0</v>
      </c>
      <c r="QB26" s="71">
        <v>2</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45</v>
      </c>
      <c r="QY26" s="71">
        <v>0</v>
      </c>
      <c r="QZ26" s="71">
        <v>0</v>
      </c>
      <c r="RA26" s="71">
        <v>0</v>
      </c>
      <c r="RB26" s="71">
        <v>0</v>
      </c>
      <c r="RC26" s="71">
        <v>0</v>
      </c>
      <c r="RD26" s="71">
        <v>1</v>
      </c>
      <c r="RE26" s="71">
        <v>0</v>
      </c>
      <c r="RF26" s="71">
        <v>0</v>
      </c>
      <c r="RG26" s="71">
        <v>1</v>
      </c>
      <c r="RH26" s="71">
        <v>0</v>
      </c>
      <c r="RI26" s="71">
        <v>2</v>
      </c>
      <c r="RJ26" s="71">
        <v>0</v>
      </c>
      <c r="RK26" s="71">
        <v>0</v>
      </c>
      <c r="RL26" s="71">
        <v>0</v>
      </c>
      <c r="RM26" s="71">
        <v>0</v>
      </c>
      <c r="RN26" s="71">
        <v>0</v>
      </c>
      <c r="RO26" s="71">
        <v>0</v>
      </c>
      <c r="RP26" s="71">
        <v>0</v>
      </c>
      <c r="RQ26" s="71">
        <v>0</v>
      </c>
      <c r="RR26" s="71">
        <v>0</v>
      </c>
      <c r="RS26" s="71">
        <v>45</v>
      </c>
      <c r="RT26" s="71">
        <v>0</v>
      </c>
      <c r="RU26" s="71">
        <v>0</v>
      </c>
      <c r="RV26" s="71">
        <v>0</v>
      </c>
      <c r="RW26" s="71">
        <v>0</v>
      </c>
      <c r="RX26" s="71">
        <v>0</v>
      </c>
      <c r="RY26" s="71">
        <v>1</v>
      </c>
      <c r="RZ26" s="71">
        <v>0</v>
      </c>
      <c r="SA26" s="71">
        <v>0</v>
      </c>
      <c r="SB26" s="71">
        <v>1</v>
      </c>
      <c r="SC26" s="71">
        <v>0</v>
      </c>
      <c r="SD26" s="71">
        <v>2</v>
      </c>
      <c r="SE26" s="71">
        <v>0</v>
      </c>
      <c r="SF26" s="71">
        <v>0</v>
      </c>
      <c r="SG26" s="71">
        <v>0</v>
      </c>
      <c r="SH26" s="71">
        <v>0</v>
      </c>
    </row>
    <row r="27" spans="1:502">
      <c r="A27" s="16" t="s">
        <v>1902</v>
      </c>
      <c r="B27" s="70">
        <v>19</v>
      </c>
      <c r="C27" s="70">
        <v>19</v>
      </c>
      <c r="D27" s="70">
        <v>1</v>
      </c>
      <c r="E27" s="70">
        <v>2022</v>
      </c>
      <c r="F27" s="70" t="s">
        <v>161</v>
      </c>
      <c r="G27" s="1073" t="s">
        <v>1883</v>
      </c>
      <c r="H27" s="70" t="s">
        <v>1884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1903</v>
      </c>
      <c r="B28" s="70">
        <v>20</v>
      </c>
      <c r="C28" s="70">
        <v>20</v>
      </c>
      <c r="D28" s="70">
        <v>1</v>
      </c>
      <c r="E28" s="70">
        <v>2023</v>
      </c>
      <c r="F28" s="70" t="s">
        <v>1539</v>
      </c>
      <c r="G28" s="1073" t="s">
        <v>1883</v>
      </c>
      <c r="H28" s="70" t="s">
        <v>1884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1904</v>
      </c>
      <c r="B29" s="70">
        <v>21</v>
      </c>
      <c r="C29" s="70">
        <v>21</v>
      </c>
      <c r="D29" s="70">
        <v>1</v>
      </c>
      <c r="E29" s="70">
        <v>2024</v>
      </c>
      <c r="F29" s="70" t="s">
        <v>1554</v>
      </c>
      <c r="G29" s="1073" t="s">
        <v>1883</v>
      </c>
      <c r="H29" s="70" t="s">
        <v>1884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2450</v>
      </c>
      <c r="B30" s="70">
        <v>22</v>
      </c>
      <c r="C30" s="70">
        <v>22</v>
      </c>
      <c r="D30" s="70">
        <v>1</v>
      </c>
      <c r="E30" s="70">
        <v>2025</v>
      </c>
      <c r="F30" s="70" t="s">
        <v>1556</v>
      </c>
      <c r="G30" s="1073" t="s">
        <v>1883</v>
      </c>
      <c r="H30" s="70" t="s">
        <v>1884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2451</v>
      </c>
      <c r="B31" s="70">
        <v>23</v>
      </c>
      <c r="C31" s="70">
        <v>23</v>
      </c>
      <c r="D31" s="70">
        <v>1</v>
      </c>
      <c r="E31" s="70">
        <v>2026</v>
      </c>
      <c r="F31" s="70" t="s">
        <v>1557</v>
      </c>
      <c r="G31" s="1073" t="s">
        <v>1883</v>
      </c>
      <c r="H31" s="70" t="s">
        <v>1884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2452</v>
      </c>
      <c r="B32" s="70">
        <v>24</v>
      </c>
      <c r="C32" s="70">
        <v>24</v>
      </c>
      <c r="D32" s="70">
        <v>1</v>
      </c>
      <c r="E32" s="70">
        <v>2027</v>
      </c>
      <c r="F32" s="70" t="s">
        <v>1558</v>
      </c>
      <c r="G32" s="1073" t="s">
        <v>1883</v>
      </c>
      <c r="H32" s="70" t="s">
        <v>1884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2453</v>
      </c>
      <c r="B33" s="70">
        <v>25</v>
      </c>
      <c r="C33" s="70">
        <v>25</v>
      </c>
      <c r="D33" s="70">
        <v>1</v>
      </c>
      <c r="E33" s="70">
        <v>2028</v>
      </c>
      <c r="F33" s="70" t="s">
        <v>1559</v>
      </c>
      <c r="G33" s="1073" t="s">
        <v>1883</v>
      </c>
      <c r="H33" s="70" t="s">
        <v>1884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2454</v>
      </c>
      <c r="B34" s="70">
        <v>26</v>
      </c>
      <c r="C34" s="70">
        <v>26</v>
      </c>
      <c r="D34" s="70">
        <v>1</v>
      </c>
      <c r="E34" s="70">
        <v>2029</v>
      </c>
      <c r="F34" s="70" t="s">
        <v>1560</v>
      </c>
      <c r="G34" s="1073" t="s">
        <v>1883</v>
      </c>
      <c r="H34" s="70" t="s">
        <v>1884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2455</v>
      </c>
      <c r="B35" s="70">
        <v>27</v>
      </c>
      <c r="C35" s="70">
        <v>27</v>
      </c>
      <c r="D35" s="70">
        <v>1</v>
      </c>
      <c r="E35" s="70">
        <v>2030</v>
      </c>
      <c r="F35" s="70" t="s">
        <v>1561</v>
      </c>
      <c r="G35" s="1073" t="s">
        <v>1883</v>
      </c>
      <c r="H35" s="70" t="s">
        <v>1884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1673</v>
      </c>
      <c r="B10" s="70">
        <v>2</v>
      </c>
      <c r="C10" s="70">
        <v>18</v>
      </c>
      <c r="D10" s="70">
        <v>2</v>
      </c>
      <c r="E10" s="70">
        <v>2024</v>
      </c>
      <c r="F10" s="70" t="s">
        <v>1554</v>
      </c>
      <c r="G10" s="1073" t="s">
        <v>1670</v>
      </c>
      <c r="H10" s="70" t="s">
        <v>1671</v>
      </c>
      <c r="I10" s="1066"/>
      <c r="J10" s="73">
        <v>380108</v>
      </c>
      <c r="K10" s="71">
        <v>542523769</v>
      </c>
      <c r="L10" s="71">
        <v>877939</v>
      </c>
      <c r="M10" s="71">
        <v>1244729419</v>
      </c>
      <c r="N10" s="71">
        <v>21100</v>
      </c>
      <c r="O10" s="71">
        <v>36709285</v>
      </c>
      <c r="P10" s="71">
        <v>22668</v>
      </c>
      <c r="Q10" s="71">
        <v>155309365</v>
      </c>
      <c r="R10" s="71">
        <v>0</v>
      </c>
      <c r="S10" s="71">
        <v>0</v>
      </c>
      <c r="T10" s="71">
        <v>0</v>
      </c>
      <c r="U10" s="71">
        <v>0</v>
      </c>
      <c r="V10" s="71">
        <v>4</v>
      </c>
      <c r="W10" s="71">
        <v>0</v>
      </c>
      <c r="X10" s="71">
        <v>0</v>
      </c>
      <c r="Y10" s="71">
        <v>25754.000000000004</v>
      </c>
      <c r="Z10" s="71">
        <v>1979297592.0000002</v>
      </c>
      <c r="AA10" s="71">
        <v>822076706</v>
      </c>
      <c r="AB10" s="71">
        <v>4084481722.9999995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1992</v>
      </c>
      <c r="B11" s="70">
        <v>3</v>
      </c>
      <c r="C11" s="70">
        <v>18</v>
      </c>
      <c r="D11" s="70">
        <v>3</v>
      </c>
      <c r="E11" s="70">
        <v>2024</v>
      </c>
      <c r="F11" s="70" t="s">
        <v>1554</v>
      </c>
      <c r="G11" s="1073" t="s">
        <v>1971</v>
      </c>
      <c r="H11" s="70" t="s">
        <v>1972</v>
      </c>
      <c r="I11" s="1066"/>
      <c r="J11" s="73">
        <v>986930</v>
      </c>
      <c r="K11" s="71">
        <v>1406006635.9999998</v>
      </c>
      <c r="L11" s="71">
        <v>1233839</v>
      </c>
      <c r="M11" s="71">
        <v>1745203060</v>
      </c>
      <c r="N11" s="71">
        <v>0</v>
      </c>
      <c r="O11" s="71">
        <v>0</v>
      </c>
      <c r="P11" s="71">
        <v>0</v>
      </c>
      <c r="Q11" s="71">
        <v>0</v>
      </c>
      <c r="R11" s="71">
        <v>0</v>
      </c>
      <c r="S11" s="71">
        <v>0</v>
      </c>
      <c r="T11" s="71">
        <v>0</v>
      </c>
      <c r="U11" s="71">
        <v>0</v>
      </c>
      <c r="V11" s="71">
        <v>0</v>
      </c>
      <c r="W11" s="71">
        <v>0</v>
      </c>
      <c r="X11" s="71">
        <v>0</v>
      </c>
      <c r="Y11" s="71">
        <v>0</v>
      </c>
      <c r="Z11" s="71">
        <v>3151209696</v>
      </c>
      <c r="AA11" s="71">
        <v>2268087837</v>
      </c>
      <c r="AB11" s="71">
        <v>10754182593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1697</v>
      </c>
      <c r="B12" s="70">
        <v>4</v>
      </c>
      <c r="C12" s="70">
        <v>18</v>
      </c>
      <c r="D12" s="70">
        <v>4</v>
      </c>
      <c r="E12" s="70">
        <v>2024</v>
      </c>
      <c r="F12" s="70" t="s">
        <v>1554</v>
      </c>
      <c r="G12" s="1073" t="s">
        <v>1694</v>
      </c>
      <c r="H12" s="70" t="s">
        <v>1695</v>
      </c>
      <c r="I12" s="1066"/>
      <c r="J12" s="73">
        <v>105901</v>
      </c>
      <c r="K12" s="71">
        <v>151386695</v>
      </c>
      <c r="L12" s="71">
        <v>267524</v>
      </c>
      <c r="M12" s="71">
        <v>380049916.00000006</v>
      </c>
      <c r="N12" s="71">
        <v>0</v>
      </c>
      <c r="O12" s="71">
        <v>0</v>
      </c>
      <c r="P12" s="71">
        <v>0</v>
      </c>
      <c r="Q12" s="71">
        <v>0</v>
      </c>
      <c r="R12" s="71">
        <v>0</v>
      </c>
      <c r="S12" s="71">
        <v>0</v>
      </c>
      <c r="T12" s="71">
        <v>0</v>
      </c>
      <c r="U12" s="71">
        <v>0</v>
      </c>
      <c r="V12" s="71">
        <v>0</v>
      </c>
      <c r="W12" s="71">
        <v>0</v>
      </c>
      <c r="X12" s="71">
        <v>0</v>
      </c>
      <c r="Y12" s="71">
        <v>0</v>
      </c>
      <c r="Z12" s="71">
        <v>531436611.00000006</v>
      </c>
      <c r="AA12" s="71">
        <v>217611184.99999997</v>
      </c>
      <c r="AB12" s="71">
        <v>1406735509</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1713</v>
      </c>
      <c r="B13" s="70">
        <v>5</v>
      </c>
      <c r="C13" s="70">
        <v>18</v>
      </c>
      <c r="D13" s="70">
        <v>5</v>
      </c>
      <c r="E13" s="70">
        <v>2024</v>
      </c>
      <c r="F13" s="70" t="s">
        <v>1554</v>
      </c>
      <c r="G13" s="1073" t="s">
        <v>1710</v>
      </c>
      <c r="H13" s="70" t="s">
        <v>1711</v>
      </c>
      <c r="I13" s="1066"/>
      <c r="J13" s="73">
        <v>13172</v>
      </c>
      <c r="K13" s="71">
        <v>18325899</v>
      </c>
      <c r="L13" s="71">
        <v>12319</v>
      </c>
      <c r="M13" s="71">
        <v>17035389</v>
      </c>
      <c r="N13" s="71">
        <v>100</v>
      </c>
      <c r="O13" s="71">
        <v>161796</v>
      </c>
      <c r="P13" s="71">
        <v>3448</v>
      </c>
      <c r="Q13" s="71">
        <v>18824825</v>
      </c>
      <c r="R13" s="71">
        <v>0</v>
      </c>
      <c r="S13" s="71">
        <v>0</v>
      </c>
      <c r="T13" s="71">
        <v>0</v>
      </c>
      <c r="U13" s="71">
        <v>0</v>
      </c>
      <c r="V13" s="71">
        <v>0</v>
      </c>
      <c r="W13" s="71">
        <v>0</v>
      </c>
      <c r="X13" s="71">
        <v>0</v>
      </c>
      <c r="Y13" s="71">
        <v>0</v>
      </c>
      <c r="Z13" s="71">
        <v>54347909</v>
      </c>
      <c r="AA13" s="71">
        <v>5632270</v>
      </c>
      <c r="AB13" s="71">
        <v>66639971.999999993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1652</v>
      </c>
      <c r="B14" s="70">
        <v>6</v>
      </c>
      <c r="C14" s="70">
        <v>18</v>
      </c>
      <c r="D14" s="70">
        <v>6</v>
      </c>
      <c r="E14" s="70">
        <v>2024</v>
      </c>
      <c r="F14" s="70" t="s">
        <v>1554</v>
      </c>
      <c r="G14" s="1073" t="s">
        <v>1649</v>
      </c>
      <c r="H14" s="70" t="s">
        <v>1650</v>
      </c>
      <c r="I14" s="1066"/>
      <c r="J14" s="73">
        <v>155400</v>
      </c>
      <c r="K14" s="71">
        <v>222005513</v>
      </c>
      <c r="L14" s="71">
        <v>202254</v>
      </c>
      <c r="M14" s="71">
        <v>287076874.00000006</v>
      </c>
      <c r="N14" s="71">
        <v>0</v>
      </c>
      <c r="O14" s="71">
        <v>0</v>
      </c>
      <c r="P14" s="71">
        <v>0</v>
      </c>
      <c r="Q14" s="71">
        <v>0</v>
      </c>
      <c r="R14" s="71">
        <v>0</v>
      </c>
      <c r="S14" s="71">
        <v>0</v>
      </c>
      <c r="T14" s="71">
        <v>0</v>
      </c>
      <c r="U14" s="71">
        <v>0</v>
      </c>
      <c r="V14" s="71">
        <v>0</v>
      </c>
      <c r="W14" s="71">
        <v>0</v>
      </c>
      <c r="X14" s="71">
        <v>0</v>
      </c>
      <c r="Y14" s="71">
        <v>0</v>
      </c>
      <c r="Z14" s="71">
        <v>509082387.00000006</v>
      </c>
      <c r="AA14" s="71">
        <v>335509891</v>
      </c>
      <c r="AB14" s="71">
        <v>1966798027</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2426</v>
      </c>
      <c r="B15" s="70">
        <v>7</v>
      </c>
      <c r="C15" s="70">
        <v>18</v>
      </c>
      <c r="D15" s="70">
        <v>7</v>
      </c>
      <c r="E15" s="70">
        <v>2024</v>
      </c>
      <c r="F15" s="70" t="s">
        <v>1554</v>
      </c>
      <c r="G15" s="1073" t="s">
        <v>2423</v>
      </c>
      <c r="H15" s="70" t="s">
        <v>2424</v>
      </c>
      <c r="I15" s="1066"/>
      <c r="J15" s="73">
        <v>188689</v>
      </c>
      <c r="K15" s="71">
        <v>268251374</v>
      </c>
      <c r="L15" s="71">
        <v>40753</v>
      </c>
      <c r="M15" s="71">
        <v>57568810</v>
      </c>
      <c r="N15" s="71">
        <v>0</v>
      </c>
      <c r="O15" s="71">
        <v>0</v>
      </c>
      <c r="P15" s="71">
        <v>0</v>
      </c>
      <c r="Q15" s="71">
        <v>0</v>
      </c>
      <c r="R15" s="71">
        <v>0</v>
      </c>
      <c r="S15" s="71">
        <v>0</v>
      </c>
      <c r="T15" s="71">
        <v>0</v>
      </c>
      <c r="U15" s="71">
        <v>0</v>
      </c>
      <c r="V15" s="71">
        <v>0</v>
      </c>
      <c r="W15" s="71">
        <v>0</v>
      </c>
      <c r="X15" s="71">
        <v>0</v>
      </c>
      <c r="Y15" s="71">
        <v>0</v>
      </c>
      <c r="Z15" s="71">
        <v>325820184</v>
      </c>
      <c r="AA15" s="71">
        <v>357308403</v>
      </c>
      <c r="AB15" s="71">
        <v>2191724638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1904</v>
      </c>
      <c r="B16" s="70">
        <v>8</v>
      </c>
      <c r="C16" s="70">
        <v>18</v>
      </c>
      <c r="D16" s="70">
        <v>8</v>
      </c>
      <c r="E16" s="70">
        <v>2024</v>
      </c>
      <c r="F16" s="70" t="s">
        <v>1554</v>
      </c>
      <c r="G16" s="1073" t="s">
        <v>1883</v>
      </c>
      <c r="H16" s="70" t="s">
        <v>1884</v>
      </c>
      <c r="I16" s="1066"/>
      <c r="J16" s="73">
        <v>1132939</v>
      </c>
      <c r="K16" s="71">
        <v>1596427197</v>
      </c>
      <c r="L16" s="71">
        <v>1580191</v>
      </c>
      <c r="M16" s="71">
        <v>2212757247</v>
      </c>
      <c r="N16" s="71">
        <v>0</v>
      </c>
      <c r="O16" s="71">
        <v>0</v>
      </c>
      <c r="P16" s="71">
        <v>0</v>
      </c>
      <c r="Q16" s="71">
        <v>0</v>
      </c>
      <c r="R16" s="71">
        <v>0</v>
      </c>
      <c r="S16" s="71">
        <v>0</v>
      </c>
      <c r="T16" s="71">
        <v>0</v>
      </c>
      <c r="U16" s="71">
        <v>0</v>
      </c>
      <c r="V16" s="71">
        <v>0</v>
      </c>
      <c r="W16" s="71">
        <v>0</v>
      </c>
      <c r="X16" s="71">
        <v>0</v>
      </c>
      <c r="Y16" s="71">
        <v>0</v>
      </c>
      <c r="Z16" s="71">
        <v>3809184444</v>
      </c>
      <c r="AA16" s="71">
        <v>2490403633</v>
      </c>
      <c r="AB16" s="71">
        <v>12804448205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1693</v>
      </c>
      <c r="B17" s="70">
        <v>9</v>
      </c>
      <c r="C17" s="70">
        <v>18</v>
      </c>
      <c r="D17" s="70">
        <v>9</v>
      </c>
      <c r="E17" s="70">
        <v>2024</v>
      </c>
      <c r="F17" s="70" t="s">
        <v>1554</v>
      </c>
      <c r="G17" s="1073" t="s">
        <v>1690</v>
      </c>
      <c r="H17" s="70" t="s">
        <v>1691</v>
      </c>
      <c r="I17" s="1066"/>
      <c r="J17" s="73">
        <v>52012</v>
      </c>
      <c r="K17" s="71">
        <v>71848097</v>
      </c>
      <c r="L17" s="71">
        <v>174996</v>
      </c>
      <c r="M17" s="71">
        <v>240932297</v>
      </c>
      <c r="N17" s="71">
        <v>14600</v>
      </c>
      <c r="O17" s="71">
        <v>28786444</v>
      </c>
      <c r="P17" s="71">
        <v>28486</v>
      </c>
      <c r="Q17" s="71">
        <v>165497317</v>
      </c>
      <c r="R17" s="71">
        <v>0</v>
      </c>
      <c r="S17" s="71">
        <v>0</v>
      </c>
      <c r="T17" s="71">
        <v>0</v>
      </c>
      <c r="U17" s="71">
        <v>0</v>
      </c>
      <c r="V17" s="71">
        <v>665</v>
      </c>
      <c r="W17" s="71">
        <v>0</v>
      </c>
      <c r="X17" s="71">
        <v>0</v>
      </c>
      <c r="Y17" s="71">
        <v>4077535</v>
      </c>
      <c r="Z17" s="71">
        <v>511141690.00000006</v>
      </c>
      <c r="AA17" s="71">
        <v>15856602</v>
      </c>
      <c r="AB17" s="71">
        <v>249657220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1688</v>
      </c>
      <c r="B18" s="70">
        <v>10</v>
      </c>
      <c r="C18" s="70">
        <v>18</v>
      </c>
      <c r="D18" s="70">
        <v>10</v>
      </c>
      <c r="E18" s="70">
        <v>2024</v>
      </c>
      <c r="F18" s="70" t="s">
        <v>1554</v>
      </c>
      <c r="G18" s="1073" t="s">
        <v>1685</v>
      </c>
      <c r="H18" s="70" t="s">
        <v>1686</v>
      </c>
      <c r="I18" s="1066"/>
      <c r="J18" s="73">
        <v>31444</v>
      </c>
      <c r="K18" s="71">
        <v>44416949</v>
      </c>
      <c r="L18" s="71">
        <v>121455</v>
      </c>
      <c r="M18" s="71">
        <v>170914073</v>
      </c>
      <c r="N18" s="71">
        <v>33200</v>
      </c>
      <c r="O18" s="71">
        <v>63767900.000000007</v>
      </c>
      <c r="P18" s="71">
        <v>14816</v>
      </c>
      <c r="Q18" s="71">
        <v>86077970.000000015</v>
      </c>
      <c r="R18" s="71">
        <v>0</v>
      </c>
      <c r="S18" s="71">
        <v>0</v>
      </c>
      <c r="T18" s="71">
        <v>0</v>
      </c>
      <c r="U18" s="71">
        <v>0</v>
      </c>
      <c r="V18" s="71">
        <v>111</v>
      </c>
      <c r="W18" s="71">
        <v>0</v>
      </c>
      <c r="X18" s="71">
        <v>0</v>
      </c>
      <c r="Y18" s="71">
        <v>677954</v>
      </c>
      <c r="Z18" s="71">
        <v>365854846</v>
      </c>
      <c r="AA18" s="71">
        <v>34036598</v>
      </c>
      <c r="AB18" s="71">
        <v>253139265.99999997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1721</v>
      </c>
      <c r="B19" s="70">
        <v>11</v>
      </c>
      <c r="C19" s="70">
        <v>18</v>
      </c>
      <c r="D19" s="70">
        <v>11</v>
      </c>
      <c r="E19" s="70">
        <v>2024</v>
      </c>
      <c r="F19" s="70" t="s">
        <v>1554</v>
      </c>
      <c r="G19" s="1073" t="s">
        <v>1718</v>
      </c>
      <c r="H19" s="70" t="s">
        <v>1719</v>
      </c>
      <c r="I19" s="1066"/>
      <c r="J19" s="73">
        <v>23601</v>
      </c>
      <c r="K19" s="71">
        <v>31406978</v>
      </c>
      <c r="L19" s="71">
        <v>11461</v>
      </c>
      <c r="M19" s="71">
        <v>15159559</v>
      </c>
      <c r="N19" s="71">
        <v>0</v>
      </c>
      <c r="O19" s="71">
        <v>0</v>
      </c>
      <c r="P19" s="71">
        <v>2047.0000000000002</v>
      </c>
      <c r="Q19" s="71">
        <v>11175717</v>
      </c>
      <c r="R19" s="71">
        <v>0</v>
      </c>
      <c r="S19" s="71">
        <v>0</v>
      </c>
      <c r="T19" s="71">
        <v>0</v>
      </c>
      <c r="U19" s="71">
        <v>0</v>
      </c>
      <c r="V19" s="71">
        <v>0</v>
      </c>
      <c r="W19" s="71">
        <v>0</v>
      </c>
      <c r="X19" s="71">
        <v>0</v>
      </c>
      <c r="Y19" s="71">
        <v>0</v>
      </c>
      <c r="Z19" s="71">
        <v>57742253.999999993</v>
      </c>
      <c r="AA19" s="71">
        <v>8594961</v>
      </c>
      <c r="AB19" s="71">
        <v>116820926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2410</v>
      </c>
      <c r="B20" s="70">
        <v>12</v>
      </c>
      <c r="C20" s="70">
        <v>18</v>
      </c>
      <c r="D20" s="70">
        <v>12</v>
      </c>
      <c r="E20" s="70">
        <v>2024</v>
      </c>
      <c r="F20" s="70" t="s">
        <v>1554</v>
      </c>
      <c r="G20" s="1073" t="s">
        <v>2407</v>
      </c>
      <c r="H20" s="70" t="s">
        <v>2408</v>
      </c>
      <c r="I20" s="1066"/>
      <c r="J20" s="73">
        <v>89709</v>
      </c>
      <c r="K20" s="71">
        <v>126094510</v>
      </c>
      <c r="L20" s="71">
        <v>238930</v>
      </c>
      <c r="M20" s="71">
        <v>333880439</v>
      </c>
      <c r="N20" s="71">
        <v>0</v>
      </c>
      <c r="O20" s="71">
        <v>0</v>
      </c>
      <c r="P20" s="71">
        <v>788</v>
      </c>
      <c r="Q20" s="71">
        <v>4808745</v>
      </c>
      <c r="R20" s="71">
        <v>4</v>
      </c>
      <c r="S20" s="71">
        <v>35734</v>
      </c>
      <c r="T20" s="71">
        <v>0</v>
      </c>
      <c r="U20" s="71">
        <v>0</v>
      </c>
      <c r="V20" s="71">
        <v>0</v>
      </c>
      <c r="W20" s="71">
        <v>0</v>
      </c>
      <c r="X20" s="71">
        <v>0</v>
      </c>
      <c r="Y20" s="71">
        <v>0</v>
      </c>
      <c r="Z20" s="71">
        <v>464819428.39255005</v>
      </c>
      <c r="AA20" s="71">
        <v>213155565</v>
      </c>
      <c r="AB20" s="71">
        <v>1412370574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1631</v>
      </c>
      <c r="B21" s="70">
        <v>13</v>
      </c>
      <c r="C21" s="70">
        <v>18</v>
      </c>
      <c r="D21" s="70">
        <v>13</v>
      </c>
      <c r="E21" s="70">
        <v>2024</v>
      </c>
      <c r="F21" s="70" t="s">
        <v>1554</v>
      </c>
      <c r="G21" s="1073" t="s">
        <v>1628</v>
      </c>
      <c r="H21" s="70" t="s">
        <v>1629</v>
      </c>
      <c r="I21" s="1066"/>
      <c r="J21" s="73">
        <v>539240</v>
      </c>
      <c r="K21" s="71">
        <v>769722487</v>
      </c>
      <c r="L21" s="71">
        <v>406314</v>
      </c>
      <c r="M21" s="71">
        <v>575480091</v>
      </c>
      <c r="N21" s="71">
        <v>44000</v>
      </c>
      <c r="O21" s="71">
        <v>89604149</v>
      </c>
      <c r="P21" s="71">
        <v>16050</v>
      </c>
      <c r="Q21" s="71">
        <v>95283089</v>
      </c>
      <c r="R21" s="71">
        <v>0</v>
      </c>
      <c r="S21" s="71">
        <v>0</v>
      </c>
      <c r="T21" s="71">
        <v>5233</v>
      </c>
      <c r="U21" s="71">
        <v>1660</v>
      </c>
      <c r="V21" s="71">
        <v>1124</v>
      </c>
      <c r="W21" s="71">
        <v>35983034</v>
      </c>
      <c r="X21" s="71">
        <v>10177403</v>
      </c>
      <c r="Y21" s="71">
        <v>6892859.0000000009</v>
      </c>
      <c r="Z21" s="71">
        <v>1583143112</v>
      </c>
      <c r="AA21" s="71">
        <v>1220998397</v>
      </c>
      <c r="AB21" s="71">
        <v>6862569231.000001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1681</v>
      </c>
      <c r="B22" s="70">
        <v>14</v>
      </c>
      <c r="C22" s="70">
        <v>18</v>
      </c>
      <c r="D22" s="70">
        <v>14</v>
      </c>
      <c r="E22" s="70">
        <v>2024</v>
      </c>
      <c r="F22" s="70" t="s">
        <v>1554</v>
      </c>
      <c r="G22" s="1073" t="s">
        <v>1678</v>
      </c>
      <c r="H22" s="70" t="s">
        <v>1679</v>
      </c>
      <c r="I22" s="1066"/>
      <c r="J22" s="73">
        <v>42333</v>
      </c>
      <c r="K22" s="71">
        <v>58042301</v>
      </c>
      <c r="L22" s="71">
        <v>31918</v>
      </c>
      <c r="M22" s="71">
        <v>43533201.999999993</v>
      </c>
      <c r="N22" s="71">
        <v>0</v>
      </c>
      <c r="O22" s="71">
        <v>0</v>
      </c>
      <c r="P22" s="71">
        <v>4594</v>
      </c>
      <c r="Q22" s="71">
        <v>40459739</v>
      </c>
      <c r="R22" s="71">
        <v>0</v>
      </c>
      <c r="S22" s="71">
        <v>0</v>
      </c>
      <c r="T22" s="71">
        <v>186685</v>
      </c>
      <c r="U22" s="71">
        <v>6680</v>
      </c>
      <c r="V22" s="71">
        <v>3734</v>
      </c>
      <c r="W22" s="71">
        <v>1306787054</v>
      </c>
      <c r="X22" s="71">
        <v>40960043</v>
      </c>
      <c r="Y22" s="71">
        <v>22894925.999999996</v>
      </c>
      <c r="Z22" s="71">
        <v>1512677265</v>
      </c>
      <c r="AA22" s="71">
        <v>144988467</v>
      </c>
      <c r="AB22" s="71">
        <v>540966235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1669</v>
      </c>
      <c r="B23" s="70">
        <v>15</v>
      </c>
      <c r="C23" s="70">
        <v>18</v>
      </c>
      <c r="D23" s="70">
        <v>15</v>
      </c>
      <c r="E23" s="70">
        <v>2024</v>
      </c>
      <c r="F23" s="70" t="s">
        <v>1554</v>
      </c>
      <c r="G23" s="1073" t="s">
        <v>1666</v>
      </c>
      <c r="H23" s="70" t="s">
        <v>1667</v>
      </c>
      <c r="I23" s="1066"/>
      <c r="J23" s="73">
        <v>464891</v>
      </c>
      <c r="K23" s="71">
        <v>666124650</v>
      </c>
      <c r="L23" s="71">
        <v>865101</v>
      </c>
      <c r="M23" s="71">
        <v>1231057198.0000002</v>
      </c>
      <c r="N23" s="71">
        <v>71600</v>
      </c>
      <c r="O23" s="71">
        <v>139286652</v>
      </c>
      <c r="P23" s="71">
        <v>18380</v>
      </c>
      <c r="Q23" s="71">
        <v>108034966</v>
      </c>
      <c r="R23" s="71">
        <v>0</v>
      </c>
      <c r="S23" s="71">
        <v>0</v>
      </c>
      <c r="T23" s="71">
        <v>0</v>
      </c>
      <c r="U23" s="71">
        <v>92</v>
      </c>
      <c r="V23" s="71">
        <v>4796</v>
      </c>
      <c r="W23" s="71">
        <v>0</v>
      </c>
      <c r="X23" s="71">
        <v>561201.00000000012</v>
      </c>
      <c r="Y23" s="71">
        <v>29406374</v>
      </c>
      <c r="Z23" s="71">
        <v>2174471041</v>
      </c>
      <c r="AA23" s="71">
        <v>1141723622</v>
      </c>
      <c r="AB23" s="71">
        <v>5373857266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1677</v>
      </c>
      <c r="B24" s="70">
        <v>16</v>
      </c>
      <c r="C24" s="70">
        <v>18</v>
      </c>
      <c r="D24" s="70">
        <v>16</v>
      </c>
      <c r="E24" s="70">
        <v>2024</v>
      </c>
      <c r="F24" s="70" t="s">
        <v>1554</v>
      </c>
      <c r="G24" s="1073" t="s">
        <v>1674</v>
      </c>
      <c r="H24" s="70" t="s">
        <v>1675</v>
      </c>
      <c r="I24" s="1066"/>
      <c r="J24" s="73">
        <v>70896</v>
      </c>
      <c r="K24" s="71">
        <v>97833188</v>
      </c>
      <c r="L24" s="71">
        <v>120036</v>
      </c>
      <c r="M24" s="71">
        <v>164605950</v>
      </c>
      <c r="N24" s="71">
        <v>22400</v>
      </c>
      <c r="O24" s="71">
        <v>38493726</v>
      </c>
      <c r="P24" s="71">
        <v>9249</v>
      </c>
      <c r="Q24" s="71">
        <v>53685235</v>
      </c>
      <c r="R24" s="71">
        <v>426</v>
      </c>
      <c r="S24" s="71">
        <v>3544563</v>
      </c>
      <c r="T24" s="71">
        <v>0</v>
      </c>
      <c r="U24" s="71">
        <v>0</v>
      </c>
      <c r="V24" s="71">
        <v>0</v>
      </c>
      <c r="W24" s="71">
        <v>0</v>
      </c>
      <c r="X24" s="71">
        <v>0</v>
      </c>
      <c r="Y24" s="71">
        <v>0</v>
      </c>
      <c r="Z24" s="71">
        <v>358162662.20094997</v>
      </c>
      <c r="AA24" s="71">
        <v>93725234</v>
      </c>
      <c r="AB24" s="71">
        <v>628439835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1709</v>
      </c>
      <c r="B25" s="70">
        <v>17</v>
      </c>
      <c r="C25" s="70">
        <v>18</v>
      </c>
      <c r="D25" s="70">
        <v>17</v>
      </c>
      <c r="E25" s="70">
        <v>2024</v>
      </c>
      <c r="F25" s="70" t="s">
        <v>1554</v>
      </c>
      <c r="G25" s="1073" t="s">
        <v>1706</v>
      </c>
      <c r="H25" s="70" t="s">
        <v>1707</v>
      </c>
      <c r="I25" s="1066"/>
      <c r="J25" s="73">
        <v>73814</v>
      </c>
      <c r="K25" s="71">
        <v>90575295</v>
      </c>
      <c r="L25" s="71">
        <v>734508</v>
      </c>
      <c r="M25" s="71">
        <v>901642438</v>
      </c>
      <c r="N25" s="71">
        <v>0</v>
      </c>
      <c r="O25" s="71">
        <v>0</v>
      </c>
      <c r="P25" s="71">
        <v>3343</v>
      </c>
      <c r="Q25" s="71">
        <v>19421392</v>
      </c>
      <c r="R25" s="71">
        <v>0</v>
      </c>
      <c r="S25" s="71">
        <v>0</v>
      </c>
      <c r="T25" s="71">
        <v>0</v>
      </c>
      <c r="U25" s="71">
        <v>0</v>
      </c>
      <c r="V25" s="71">
        <v>1261</v>
      </c>
      <c r="W25" s="71">
        <v>0</v>
      </c>
      <c r="X25" s="71">
        <v>0</v>
      </c>
      <c r="Y25" s="71">
        <v>7731471</v>
      </c>
      <c r="Z25" s="71">
        <v>1019370596</v>
      </c>
      <c r="AA25" s="71">
        <v>54990741</v>
      </c>
      <c r="AB25" s="71">
        <v>462129537.00000006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1701</v>
      </c>
      <c r="B26" s="70">
        <v>18</v>
      </c>
      <c r="C26" s="70">
        <v>18</v>
      </c>
      <c r="D26" s="70">
        <v>18</v>
      </c>
      <c r="E26" s="70">
        <v>2024</v>
      </c>
      <c r="F26" s="70" t="s">
        <v>1554</v>
      </c>
      <c r="G26" s="1073" t="s">
        <v>1698</v>
      </c>
      <c r="H26" s="70" t="s">
        <v>1699</v>
      </c>
      <c r="I26" s="1066"/>
      <c r="J26" s="73">
        <v>72490</v>
      </c>
      <c r="K26" s="71">
        <v>103124968</v>
      </c>
      <c r="L26" s="71">
        <v>165059</v>
      </c>
      <c r="M26" s="71">
        <v>232924959</v>
      </c>
      <c r="N26" s="71">
        <v>9700</v>
      </c>
      <c r="O26" s="71">
        <v>17561039</v>
      </c>
      <c r="P26" s="71">
        <v>147</v>
      </c>
      <c r="Q26" s="71">
        <v>1007828.9999999999</v>
      </c>
      <c r="R26" s="71">
        <v>0</v>
      </c>
      <c r="S26" s="71">
        <v>0</v>
      </c>
      <c r="T26" s="71">
        <v>0</v>
      </c>
      <c r="U26" s="71">
        <v>0</v>
      </c>
      <c r="V26" s="71">
        <v>1935</v>
      </c>
      <c r="W26" s="71">
        <v>0</v>
      </c>
      <c r="X26" s="71">
        <v>0</v>
      </c>
      <c r="Y26" s="71">
        <v>11865420</v>
      </c>
      <c r="Z26" s="71">
        <v>366484215.00000006</v>
      </c>
      <c r="AA26" s="71">
        <v>180823356</v>
      </c>
      <c r="AB26" s="71">
        <v>1507045917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1635</v>
      </c>
      <c r="B27" s="70">
        <v>19</v>
      </c>
      <c r="C27" s="70">
        <v>18</v>
      </c>
      <c r="D27" s="70">
        <v>19</v>
      </c>
      <c r="E27" s="70">
        <v>2024</v>
      </c>
      <c r="F27" s="70" t="s">
        <v>1554</v>
      </c>
      <c r="G27" s="1073" t="s">
        <v>1632</v>
      </c>
      <c r="H27" s="70" t="s">
        <v>1633</v>
      </c>
      <c r="I27" s="1066"/>
      <c r="J27" s="73">
        <v>1489959</v>
      </c>
      <c r="K27" s="71">
        <v>2102440760</v>
      </c>
      <c r="L27" s="71">
        <v>1633673</v>
      </c>
      <c r="M27" s="71">
        <v>2286940660</v>
      </c>
      <c r="N27" s="71">
        <v>46800</v>
      </c>
      <c r="O27" s="71">
        <v>81924365.999999985</v>
      </c>
      <c r="P27" s="71">
        <v>28901</v>
      </c>
      <c r="Q27" s="71">
        <v>186117877.00000003</v>
      </c>
      <c r="R27" s="71">
        <v>1730</v>
      </c>
      <c r="S27" s="71">
        <v>14404414.000000002</v>
      </c>
      <c r="T27" s="71">
        <v>0</v>
      </c>
      <c r="U27" s="71">
        <v>0</v>
      </c>
      <c r="V27" s="71">
        <v>4121</v>
      </c>
      <c r="W27" s="71">
        <v>0</v>
      </c>
      <c r="X27" s="71">
        <v>0</v>
      </c>
      <c r="Y27" s="71">
        <v>25272915</v>
      </c>
      <c r="Z27" s="71">
        <v>4697100991.8359299</v>
      </c>
      <c r="AA27" s="71">
        <v>3592089247</v>
      </c>
      <c r="AB27" s="71">
        <v>17859192871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1684</v>
      </c>
      <c r="B28" s="70">
        <v>20</v>
      </c>
      <c r="C28" s="70">
        <v>18</v>
      </c>
      <c r="D28" s="70">
        <v>20</v>
      </c>
      <c r="E28" s="70">
        <v>2024</v>
      </c>
      <c r="F28" s="70" t="s">
        <v>1554</v>
      </c>
      <c r="G28" s="1073" t="s">
        <v>1682</v>
      </c>
      <c r="H28" s="70" t="s">
        <v>1644</v>
      </c>
      <c r="I28" s="1066"/>
      <c r="J28" s="73">
        <v>34514</v>
      </c>
      <c r="K28" s="71">
        <v>50002753</v>
      </c>
      <c r="L28" s="71">
        <v>117281</v>
      </c>
      <c r="M28" s="71">
        <v>168892349</v>
      </c>
      <c r="N28" s="71">
        <v>126400</v>
      </c>
      <c r="O28" s="71">
        <v>252643560.99999997</v>
      </c>
      <c r="P28" s="71">
        <v>886</v>
      </c>
      <c r="Q28" s="71">
        <v>5418782</v>
      </c>
      <c r="R28" s="71">
        <v>0</v>
      </c>
      <c r="S28" s="71">
        <v>0</v>
      </c>
      <c r="T28" s="71">
        <v>0</v>
      </c>
      <c r="U28" s="71">
        <v>0</v>
      </c>
      <c r="V28" s="71">
        <v>87</v>
      </c>
      <c r="W28" s="71">
        <v>0</v>
      </c>
      <c r="X28" s="71">
        <v>0</v>
      </c>
      <c r="Y28" s="71">
        <v>534710</v>
      </c>
      <c r="Z28" s="71">
        <v>477492155</v>
      </c>
      <c r="AA28" s="71">
        <v>12524769.999999998</v>
      </c>
      <c r="AB28" s="71">
        <v>195263931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1643</v>
      </c>
      <c r="B29" s="70">
        <v>21</v>
      </c>
      <c r="C29" s="70">
        <v>18</v>
      </c>
      <c r="D29" s="70">
        <v>21</v>
      </c>
      <c r="E29" s="70">
        <v>2024</v>
      </c>
      <c r="F29" s="70" t="s">
        <v>1554</v>
      </c>
      <c r="G29" s="1073" t="s">
        <v>1640</v>
      </c>
      <c r="H29" s="70" t="s">
        <v>1641</v>
      </c>
      <c r="I29" s="1066"/>
      <c r="J29" s="73">
        <v>369858</v>
      </c>
      <c r="K29" s="71">
        <v>524319420.00000006</v>
      </c>
      <c r="L29" s="71">
        <v>313200</v>
      </c>
      <c r="M29" s="71">
        <v>440556150</v>
      </c>
      <c r="N29" s="71">
        <v>0</v>
      </c>
      <c r="O29" s="71">
        <v>0</v>
      </c>
      <c r="P29" s="71">
        <v>0</v>
      </c>
      <c r="Q29" s="71">
        <v>0</v>
      </c>
      <c r="R29" s="71">
        <v>0</v>
      </c>
      <c r="S29" s="71">
        <v>0</v>
      </c>
      <c r="T29" s="71">
        <v>0</v>
      </c>
      <c r="U29" s="71">
        <v>0</v>
      </c>
      <c r="V29" s="71">
        <v>0</v>
      </c>
      <c r="W29" s="71">
        <v>0</v>
      </c>
      <c r="X29" s="71">
        <v>0</v>
      </c>
      <c r="Y29" s="71">
        <v>0</v>
      </c>
      <c r="Z29" s="71">
        <v>964875570.00000012</v>
      </c>
      <c r="AA29" s="71">
        <v>771234996</v>
      </c>
      <c r="AB29" s="71">
        <v>4142232775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1657</v>
      </c>
      <c r="B30" s="70">
        <v>22</v>
      </c>
      <c r="C30" s="70">
        <v>18</v>
      </c>
      <c r="D30" s="70">
        <v>22</v>
      </c>
      <c r="E30" s="70">
        <v>2024</v>
      </c>
      <c r="F30" s="70" t="s">
        <v>1554</v>
      </c>
      <c r="G30" s="1073" t="s">
        <v>1654</v>
      </c>
      <c r="H30" s="70" t="s">
        <v>1655</v>
      </c>
      <c r="I30" s="1066"/>
      <c r="J30" s="73">
        <v>164471</v>
      </c>
      <c r="K30" s="71">
        <v>236876794</v>
      </c>
      <c r="L30" s="71">
        <v>231312</v>
      </c>
      <c r="M30" s="71">
        <v>330415465.00000006</v>
      </c>
      <c r="N30" s="71">
        <v>0</v>
      </c>
      <c r="O30" s="71">
        <v>0</v>
      </c>
      <c r="P30" s="71">
        <v>0</v>
      </c>
      <c r="Q30" s="71">
        <v>0</v>
      </c>
      <c r="R30" s="71">
        <v>0</v>
      </c>
      <c r="S30" s="71">
        <v>0</v>
      </c>
      <c r="T30" s="71">
        <v>0</v>
      </c>
      <c r="U30" s="71">
        <v>0</v>
      </c>
      <c r="V30" s="71">
        <v>0</v>
      </c>
      <c r="W30" s="71">
        <v>0</v>
      </c>
      <c r="X30" s="71">
        <v>0</v>
      </c>
      <c r="Y30" s="71">
        <v>0</v>
      </c>
      <c r="Z30" s="71">
        <v>567292259.00000012</v>
      </c>
      <c r="AA30" s="71">
        <v>349870185</v>
      </c>
      <c r="AB30" s="71">
        <v>1800104923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1728</v>
      </c>
      <c r="B31" s="70">
        <v>23</v>
      </c>
      <c r="C31" s="70">
        <v>18</v>
      </c>
      <c r="D31" s="70">
        <v>23</v>
      </c>
      <c r="E31" s="70">
        <v>2024</v>
      </c>
      <c r="F31" s="70" t="s">
        <v>1554</v>
      </c>
      <c r="G31" s="1073" t="s">
        <v>1725</v>
      </c>
      <c r="H31" s="70" t="s">
        <v>1726</v>
      </c>
      <c r="I31" s="1066"/>
      <c r="J31" s="73">
        <v>93133</v>
      </c>
      <c r="K31" s="71">
        <v>133377890.00000001</v>
      </c>
      <c r="L31" s="71">
        <v>116457</v>
      </c>
      <c r="M31" s="71">
        <v>165937638</v>
      </c>
      <c r="N31" s="71">
        <v>0</v>
      </c>
      <c r="O31" s="71">
        <v>0</v>
      </c>
      <c r="P31" s="71">
        <v>0</v>
      </c>
      <c r="Q31" s="71">
        <v>0</v>
      </c>
      <c r="R31" s="71">
        <v>0</v>
      </c>
      <c r="S31" s="71">
        <v>0</v>
      </c>
      <c r="T31" s="71">
        <v>0</v>
      </c>
      <c r="U31" s="71">
        <v>0</v>
      </c>
      <c r="V31" s="71">
        <v>0</v>
      </c>
      <c r="W31" s="71">
        <v>0</v>
      </c>
      <c r="X31" s="71">
        <v>0</v>
      </c>
      <c r="Y31" s="71">
        <v>0</v>
      </c>
      <c r="Z31" s="71">
        <v>299315528</v>
      </c>
      <c r="AA31" s="71">
        <v>171716677</v>
      </c>
      <c r="AB31" s="71">
        <v>976208236.00000012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1735</v>
      </c>
      <c r="B32" s="70">
        <v>24</v>
      </c>
      <c r="C32" s="70">
        <v>18</v>
      </c>
      <c r="D32" s="70">
        <v>24</v>
      </c>
      <c r="E32" s="70">
        <v>2024</v>
      </c>
      <c r="F32" s="70" t="s">
        <v>1554</v>
      </c>
      <c r="G32" s="1073" t="s">
        <v>1732</v>
      </c>
      <c r="H32" s="70" t="s">
        <v>1733</v>
      </c>
      <c r="I32" s="1066"/>
      <c r="J32" s="73">
        <v>133447</v>
      </c>
      <c r="K32" s="71">
        <v>194486239.99999997</v>
      </c>
      <c r="L32" s="71">
        <v>1337836</v>
      </c>
      <c r="M32" s="71">
        <v>1937026235</v>
      </c>
      <c r="N32" s="71">
        <v>200</v>
      </c>
      <c r="O32" s="71">
        <v>330737</v>
      </c>
      <c r="P32" s="71">
        <v>29289</v>
      </c>
      <c r="Q32" s="71">
        <v>257940029.99999997</v>
      </c>
      <c r="R32" s="71">
        <v>0</v>
      </c>
      <c r="S32" s="71">
        <v>0</v>
      </c>
      <c r="T32" s="71">
        <v>557379</v>
      </c>
      <c r="U32" s="71">
        <v>37082</v>
      </c>
      <c r="V32" s="71">
        <v>27852</v>
      </c>
      <c r="W32" s="71">
        <v>3895546178</v>
      </c>
      <c r="X32" s="71">
        <v>227387560</v>
      </c>
      <c r="Y32" s="71">
        <v>170785766</v>
      </c>
      <c r="Z32" s="71">
        <v>6683502746</v>
      </c>
      <c r="AA32" s="71">
        <v>310770823</v>
      </c>
      <c r="AB32" s="71">
        <v>1013292433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1661</v>
      </c>
      <c r="B33" s="70">
        <v>25</v>
      </c>
      <c r="C33" s="70">
        <v>18</v>
      </c>
      <c r="D33" s="70">
        <v>25</v>
      </c>
      <c r="E33" s="70">
        <v>2024</v>
      </c>
      <c r="F33" s="70" t="s">
        <v>1554</v>
      </c>
      <c r="G33" s="1073" t="s">
        <v>1658</v>
      </c>
      <c r="H33" s="70" t="s">
        <v>1659</v>
      </c>
      <c r="I33" s="1066"/>
      <c r="J33" s="73">
        <v>298038</v>
      </c>
      <c r="K33" s="71">
        <v>419716213</v>
      </c>
      <c r="L33" s="71">
        <v>504892</v>
      </c>
      <c r="M33" s="71">
        <v>706713002</v>
      </c>
      <c r="N33" s="71">
        <v>0</v>
      </c>
      <c r="O33" s="71">
        <v>0</v>
      </c>
      <c r="P33" s="71">
        <v>741</v>
      </c>
      <c r="Q33" s="71">
        <v>4524321</v>
      </c>
      <c r="R33" s="71">
        <v>253</v>
      </c>
      <c r="S33" s="71">
        <v>2104779</v>
      </c>
      <c r="T33" s="71">
        <v>0</v>
      </c>
      <c r="U33" s="71">
        <v>0</v>
      </c>
      <c r="V33" s="71">
        <v>0</v>
      </c>
      <c r="W33" s="71">
        <v>0</v>
      </c>
      <c r="X33" s="71">
        <v>0</v>
      </c>
      <c r="Y33" s="71">
        <v>0</v>
      </c>
      <c r="Z33" s="71">
        <v>1133058314.5134897</v>
      </c>
      <c r="AA33" s="71">
        <v>698331421</v>
      </c>
      <c r="AB33" s="71">
        <v>3243835391.9999995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1705</v>
      </c>
      <c r="B34" s="70">
        <v>26</v>
      </c>
      <c r="C34" s="70">
        <v>18</v>
      </c>
      <c r="D34" s="70">
        <v>26</v>
      </c>
      <c r="E34" s="70">
        <v>2024</v>
      </c>
      <c r="F34" s="70" t="s">
        <v>1554</v>
      </c>
      <c r="G34" s="1073" t="s">
        <v>1702</v>
      </c>
      <c r="H34" s="70" t="s">
        <v>1703</v>
      </c>
      <c r="I34" s="1066"/>
      <c r="J34" s="73">
        <v>121497</v>
      </c>
      <c r="K34" s="71">
        <v>174259570</v>
      </c>
      <c r="L34" s="71">
        <v>272004</v>
      </c>
      <c r="M34" s="71">
        <v>387561251.99999994</v>
      </c>
      <c r="N34" s="71">
        <v>6900</v>
      </c>
      <c r="O34" s="71">
        <v>12166233</v>
      </c>
      <c r="P34" s="71">
        <v>26041</v>
      </c>
      <c r="Q34" s="71">
        <v>197728240</v>
      </c>
      <c r="R34" s="71">
        <v>0</v>
      </c>
      <c r="S34" s="71">
        <v>0</v>
      </c>
      <c r="T34" s="71">
        <v>26003</v>
      </c>
      <c r="U34" s="71">
        <v>3078</v>
      </c>
      <c r="V34" s="71">
        <v>3573</v>
      </c>
      <c r="W34" s="71">
        <v>181774133</v>
      </c>
      <c r="X34" s="71">
        <v>18876994</v>
      </c>
      <c r="Y34" s="71">
        <v>21911598</v>
      </c>
      <c r="Z34" s="71">
        <v>994278020</v>
      </c>
      <c r="AA34" s="71">
        <v>182128956</v>
      </c>
      <c r="AB34" s="71">
        <v>1036289249</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1717</v>
      </c>
      <c r="B35" s="70">
        <v>27</v>
      </c>
      <c r="C35" s="70">
        <v>18</v>
      </c>
      <c r="D35" s="70">
        <v>27</v>
      </c>
      <c r="E35" s="70">
        <v>2024</v>
      </c>
      <c r="F35" s="70" t="s">
        <v>1554</v>
      </c>
      <c r="G35" s="1073" t="s">
        <v>1714</v>
      </c>
      <c r="H35" s="70" t="s">
        <v>1715</v>
      </c>
      <c r="I35" s="1066"/>
      <c r="J35" s="73">
        <v>74611</v>
      </c>
      <c r="K35" s="71">
        <v>107894202</v>
      </c>
      <c r="L35" s="71">
        <v>379541</v>
      </c>
      <c r="M35" s="71">
        <v>545723982</v>
      </c>
      <c r="N35" s="71">
        <v>0</v>
      </c>
      <c r="O35" s="71">
        <v>0</v>
      </c>
      <c r="P35" s="71">
        <v>6516</v>
      </c>
      <c r="Q35" s="71">
        <v>57385186.999999993</v>
      </c>
      <c r="R35" s="71">
        <v>0</v>
      </c>
      <c r="S35" s="71">
        <v>0</v>
      </c>
      <c r="T35" s="71">
        <v>73274</v>
      </c>
      <c r="U35" s="71">
        <v>6706</v>
      </c>
      <c r="V35" s="71">
        <v>7691</v>
      </c>
      <c r="W35" s="71">
        <v>512459873</v>
      </c>
      <c r="X35" s="71">
        <v>41118249.000000007</v>
      </c>
      <c r="Y35" s="71">
        <v>47160231</v>
      </c>
      <c r="Z35" s="71">
        <v>1311741724.0000002</v>
      </c>
      <c r="AA35" s="71">
        <v>23137526</v>
      </c>
      <c r="AB35" s="71">
        <v>325313583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1724</v>
      </c>
      <c r="B36" s="70">
        <v>28</v>
      </c>
      <c r="C36" s="70">
        <v>18</v>
      </c>
      <c r="D36" s="70">
        <v>28</v>
      </c>
      <c r="E36" s="70">
        <v>2024</v>
      </c>
      <c r="F36" s="70" t="s">
        <v>1554</v>
      </c>
      <c r="G36" s="1073" t="s">
        <v>1722</v>
      </c>
      <c r="H36" s="70" t="s">
        <v>1689</v>
      </c>
      <c r="I36" s="1066"/>
      <c r="J36" s="73">
        <v>23220</v>
      </c>
      <c r="K36" s="71">
        <v>32279857</v>
      </c>
      <c r="L36" s="71">
        <v>14087</v>
      </c>
      <c r="M36" s="71">
        <v>19422149</v>
      </c>
      <c r="N36" s="71">
        <v>4600</v>
      </c>
      <c r="O36" s="71">
        <v>8246945.9999999991</v>
      </c>
      <c r="P36" s="71">
        <v>6461</v>
      </c>
      <c r="Q36" s="71">
        <v>39438910.000000007</v>
      </c>
      <c r="R36" s="71">
        <v>0</v>
      </c>
      <c r="S36" s="71">
        <v>0</v>
      </c>
      <c r="T36" s="71">
        <v>0</v>
      </c>
      <c r="U36" s="71">
        <v>0</v>
      </c>
      <c r="V36" s="71">
        <v>0</v>
      </c>
      <c r="W36" s="71">
        <v>0</v>
      </c>
      <c r="X36" s="71">
        <v>0</v>
      </c>
      <c r="Y36" s="71">
        <v>0</v>
      </c>
      <c r="Z36" s="71">
        <v>99387862.000000015</v>
      </c>
      <c r="AA36" s="71">
        <v>9240201</v>
      </c>
      <c r="AB36" s="71">
        <v>122239081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1665</v>
      </c>
      <c r="B37" s="70">
        <v>29</v>
      </c>
      <c r="C37" s="70">
        <v>18</v>
      </c>
      <c r="D37" s="70">
        <v>29</v>
      </c>
      <c r="E37" s="70">
        <v>2024</v>
      </c>
      <c r="F37" s="70" t="s">
        <v>1554</v>
      </c>
      <c r="G37" s="1073" t="s">
        <v>1662</v>
      </c>
      <c r="H37" s="70" t="s">
        <v>1663</v>
      </c>
      <c r="I37" s="1066"/>
      <c r="J37" s="73">
        <v>309243</v>
      </c>
      <c r="K37" s="71">
        <v>445829678</v>
      </c>
      <c r="L37" s="71">
        <v>954525</v>
      </c>
      <c r="M37" s="71">
        <v>1367974884</v>
      </c>
      <c r="N37" s="71">
        <v>128500</v>
      </c>
      <c r="O37" s="71">
        <v>252816315</v>
      </c>
      <c r="P37" s="71">
        <v>60641</v>
      </c>
      <c r="Q37" s="71">
        <v>352303573</v>
      </c>
      <c r="R37" s="71">
        <v>0</v>
      </c>
      <c r="S37" s="71">
        <v>0</v>
      </c>
      <c r="T37" s="71">
        <v>0</v>
      </c>
      <c r="U37" s="71">
        <v>34</v>
      </c>
      <c r="V37" s="71">
        <v>1116</v>
      </c>
      <c r="W37" s="71">
        <v>0</v>
      </c>
      <c r="X37" s="71">
        <v>209224</v>
      </c>
      <c r="Y37" s="71">
        <v>6840859</v>
      </c>
      <c r="Z37" s="71">
        <v>2425974533.0000005</v>
      </c>
      <c r="AA37" s="71">
        <v>678543752</v>
      </c>
      <c r="AB37" s="71">
        <v>3426499102.9999995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2414</v>
      </c>
      <c r="B38" s="70">
        <v>30</v>
      </c>
      <c r="C38" s="70">
        <v>18</v>
      </c>
      <c r="D38" s="70">
        <v>30</v>
      </c>
      <c r="E38" s="70">
        <v>2024</v>
      </c>
      <c r="F38" s="70" t="s">
        <v>1554</v>
      </c>
      <c r="G38" s="1073" t="s">
        <v>2411</v>
      </c>
      <c r="H38" s="70" t="s">
        <v>2412</v>
      </c>
      <c r="I38" s="1066"/>
      <c r="J38" s="73">
        <v>125577</v>
      </c>
      <c r="K38" s="71">
        <v>178625940</v>
      </c>
      <c r="L38" s="71">
        <v>391186</v>
      </c>
      <c r="M38" s="71">
        <v>553161941</v>
      </c>
      <c r="N38" s="71">
        <v>21900</v>
      </c>
      <c r="O38" s="71">
        <v>37288410.000000007</v>
      </c>
      <c r="P38" s="71">
        <v>18379</v>
      </c>
      <c r="Q38" s="71">
        <v>115394780</v>
      </c>
      <c r="R38" s="71">
        <v>0</v>
      </c>
      <c r="S38" s="71">
        <v>0</v>
      </c>
      <c r="T38" s="71">
        <v>0</v>
      </c>
      <c r="U38" s="71">
        <v>0</v>
      </c>
      <c r="V38" s="71">
        <v>908</v>
      </c>
      <c r="W38" s="71">
        <v>0</v>
      </c>
      <c r="X38" s="71">
        <v>0</v>
      </c>
      <c r="Y38" s="71">
        <v>5567856</v>
      </c>
      <c r="Z38" s="71">
        <v>890038926.99999988</v>
      </c>
      <c r="AA38" s="71">
        <v>168110340</v>
      </c>
      <c r="AB38" s="71">
        <v>1171824517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2418</v>
      </c>
      <c r="B39" s="70">
        <v>31</v>
      </c>
      <c r="C39" s="70">
        <v>18</v>
      </c>
      <c r="D39" s="70">
        <v>31</v>
      </c>
      <c r="E39" s="70">
        <v>2024</v>
      </c>
      <c r="F39" s="70" t="s">
        <v>1554</v>
      </c>
      <c r="G39" s="1073" t="s">
        <v>2415</v>
      </c>
      <c r="H39" s="70" t="s">
        <v>2416</v>
      </c>
      <c r="I39" s="1066"/>
      <c r="J39" s="73">
        <v>348905</v>
      </c>
      <c r="K39" s="71">
        <v>495274262.99999994</v>
      </c>
      <c r="L39" s="71">
        <v>455253</v>
      </c>
      <c r="M39" s="71">
        <v>641702246</v>
      </c>
      <c r="N39" s="71">
        <v>0</v>
      </c>
      <c r="O39" s="71">
        <v>0</v>
      </c>
      <c r="P39" s="71">
        <v>1229</v>
      </c>
      <c r="Q39" s="71">
        <v>6711278</v>
      </c>
      <c r="R39" s="71">
        <v>0</v>
      </c>
      <c r="S39" s="71">
        <v>0</v>
      </c>
      <c r="T39" s="71">
        <v>0</v>
      </c>
      <c r="U39" s="71">
        <v>0</v>
      </c>
      <c r="V39" s="71">
        <v>0</v>
      </c>
      <c r="W39" s="71">
        <v>0</v>
      </c>
      <c r="X39" s="71">
        <v>0</v>
      </c>
      <c r="Y39" s="71">
        <v>0</v>
      </c>
      <c r="Z39" s="71">
        <v>1143687787</v>
      </c>
      <c r="AA39" s="71">
        <v>804408085</v>
      </c>
      <c r="AB39" s="71">
        <v>4163793085.9999995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1639</v>
      </c>
      <c r="B40" s="70">
        <v>32</v>
      </c>
      <c r="C40" s="70">
        <v>18</v>
      </c>
      <c r="D40" s="70">
        <v>32</v>
      </c>
      <c r="E40" s="70">
        <v>2024</v>
      </c>
      <c r="F40" s="70" t="s">
        <v>1554</v>
      </c>
      <c r="G40" s="1073" t="s">
        <v>1636</v>
      </c>
      <c r="H40" s="70" t="s">
        <v>1637</v>
      </c>
      <c r="I40" s="1066"/>
      <c r="J40" s="73">
        <v>1470069</v>
      </c>
      <c r="K40" s="71">
        <v>2088865466.0000002</v>
      </c>
      <c r="L40" s="71">
        <v>2540758</v>
      </c>
      <c r="M40" s="71">
        <v>3581818280</v>
      </c>
      <c r="N40" s="71">
        <v>1100</v>
      </c>
      <c r="O40" s="71">
        <v>2167324.0000000005</v>
      </c>
      <c r="P40" s="71">
        <v>16764</v>
      </c>
      <c r="Q40" s="71">
        <v>100323307</v>
      </c>
      <c r="R40" s="71">
        <v>0</v>
      </c>
      <c r="S40" s="71">
        <v>0</v>
      </c>
      <c r="T40" s="71">
        <v>25895</v>
      </c>
      <c r="U40" s="71">
        <v>5401</v>
      </c>
      <c r="V40" s="71">
        <v>7919</v>
      </c>
      <c r="W40" s="71">
        <v>179034829</v>
      </c>
      <c r="X40" s="71">
        <v>33120649</v>
      </c>
      <c r="Y40" s="71">
        <v>48561516.000000007</v>
      </c>
      <c r="Z40" s="71">
        <v>6033891371</v>
      </c>
      <c r="AA40" s="71">
        <v>3642046105</v>
      </c>
      <c r="AB40" s="71">
        <v>17539750606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2422</v>
      </c>
      <c r="B41" s="70">
        <v>33</v>
      </c>
      <c r="C41" s="70">
        <v>18</v>
      </c>
      <c r="D41" s="70">
        <v>33</v>
      </c>
      <c r="E41" s="70">
        <v>2024</v>
      </c>
      <c r="F41" s="70" t="s">
        <v>1554</v>
      </c>
      <c r="G41" s="1073" t="s">
        <v>2419</v>
      </c>
      <c r="H41" s="70" t="s">
        <v>2420</v>
      </c>
      <c r="I41" s="1066"/>
      <c r="J41" s="73">
        <v>252872</v>
      </c>
      <c r="K41" s="71">
        <v>361008731</v>
      </c>
      <c r="L41" s="71">
        <v>259557.00000000003</v>
      </c>
      <c r="M41" s="71">
        <v>367668281.00000006</v>
      </c>
      <c r="N41" s="71">
        <v>11400</v>
      </c>
      <c r="O41" s="71">
        <v>19296076</v>
      </c>
      <c r="P41" s="71">
        <v>13629</v>
      </c>
      <c r="Q41" s="71">
        <v>81548221</v>
      </c>
      <c r="R41" s="71">
        <v>0</v>
      </c>
      <c r="S41" s="71">
        <v>0</v>
      </c>
      <c r="T41" s="71">
        <v>0</v>
      </c>
      <c r="U41" s="71">
        <v>0</v>
      </c>
      <c r="V41" s="71">
        <v>14</v>
      </c>
      <c r="W41" s="71">
        <v>0</v>
      </c>
      <c r="X41" s="71">
        <v>0</v>
      </c>
      <c r="Y41" s="71">
        <v>86339</v>
      </c>
      <c r="Z41" s="71">
        <v>829607648</v>
      </c>
      <c r="AA41" s="71">
        <v>561984808</v>
      </c>
      <c r="AB41" s="71">
        <v>3358605098.0000005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1648</v>
      </c>
      <c r="B42" s="70">
        <v>34</v>
      </c>
      <c r="C42" s="70">
        <v>18</v>
      </c>
      <c r="D42" s="70">
        <v>34</v>
      </c>
      <c r="E42" s="70">
        <v>2024</v>
      </c>
      <c r="F42" s="70" t="s">
        <v>1554</v>
      </c>
      <c r="G42" s="1073" t="s">
        <v>1645</v>
      </c>
      <c r="H42" s="70" t="s">
        <v>1646</v>
      </c>
      <c r="I42" s="1066"/>
      <c r="J42" s="73">
        <v>166411</v>
      </c>
      <c r="K42" s="71">
        <v>236887469</v>
      </c>
      <c r="L42" s="71">
        <v>389671</v>
      </c>
      <c r="M42" s="71">
        <v>552026054</v>
      </c>
      <c r="N42" s="71">
        <v>315300</v>
      </c>
      <c r="O42" s="71">
        <v>733235164</v>
      </c>
      <c r="P42" s="71">
        <v>53621</v>
      </c>
      <c r="Q42" s="71">
        <v>310987259</v>
      </c>
      <c r="R42" s="71">
        <v>0</v>
      </c>
      <c r="S42" s="71">
        <v>0</v>
      </c>
      <c r="T42" s="71">
        <v>0</v>
      </c>
      <c r="U42" s="71">
        <v>0</v>
      </c>
      <c r="V42" s="71">
        <v>426</v>
      </c>
      <c r="W42" s="71">
        <v>0</v>
      </c>
      <c r="X42" s="71">
        <v>0</v>
      </c>
      <c r="Y42" s="71">
        <v>2614440</v>
      </c>
      <c r="Z42" s="71">
        <v>1835750386</v>
      </c>
      <c r="AA42" s="71">
        <v>335624581</v>
      </c>
      <c r="AB42" s="71">
        <v>1632247050.9999998</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1731</v>
      </c>
      <c r="B43" s="70">
        <v>35</v>
      </c>
      <c r="C43" s="70">
        <v>18</v>
      </c>
      <c r="D43" s="70">
        <v>35</v>
      </c>
      <c r="E43" s="70">
        <v>2024</v>
      </c>
      <c r="F43" s="70" t="s">
        <v>1554</v>
      </c>
      <c r="G43" s="1073" t="s">
        <v>1729</v>
      </c>
      <c r="H43" s="70" t="s">
        <v>1653</v>
      </c>
      <c r="I43" s="1066"/>
      <c r="J43" s="73">
        <v>77732</v>
      </c>
      <c r="K43" s="71">
        <v>110631892.99999999</v>
      </c>
      <c r="L43" s="71">
        <v>92952</v>
      </c>
      <c r="M43" s="71">
        <v>131473953.99999999</v>
      </c>
      <c r="N43" s="71">
        <v>0</v>
      </c>
      <c r="O43" s="71">
        <v>0</v>
      </c>
      <c r="P43" s="71">
        <v>0</v>
      </c>
      <c r="Q43" s="71">
        <v>0</v>
      </c>
      <c r="R43" s="71">
        <v>0</v>
      </c>
      <c r="S43" s="71">
        <v>0</v>
      </c>
      <c r="T43" s="71">
        <v>0</v>
      </c>
      <c r="U43" s="71">
        <v>0</v>
      </c>
      <c r="V43" s="71">
        <v>0</v>
      </c>
      <c r="W43" s="71">
        <v>0</v>
      </c>
      <c r="X43" s="71">
        <v>0</v>
      </c>
      <c r="Y43" s="71">
        <v>0</v>
      </c>
      <c r="Z43" s="71">
        <v>242105846.99999997</v>
      </c>
      <c r="AA43" s="71">
        <v>152316671</v>
      </c>
      <c r="AB43" s="71">
        <v>691406207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1739</v>
      </c>
      <c r="B44" s="70">
        <v>36</v>
      </c>
      <c r="C44" s="70">
        <v>18</v>
      </c>
      <c r="D44" s="70">
        <v>36</v>
      </c>
      <c r="E44" s="70">
        <v>2024</v>
      </c>
      <c r="F44" s="70" t="s">
        <v>1554</v>
      </c>
      <c r="G44" s="1073" t="s">
        <v>1736</v>
      </c>
      <c r="H44" s="70" t="s">
        <v>1737</v>
      </c>
      <c r="I44" s="1066"/>
      <c r="J44" s="73">
        <v>90916</v>
      </c>
      <c r="K44" s="71">
        <v>129956814.00000001</v>
      </c>
      <c r="L44" s="71">
        <v>147381</v>
      </c>
      <c r="M44" s="71">
        <v>208956680</v>
      </c>
      <c r="N44" s="71">
        <v>5700</v>
      </c>
      <c r="O44" s="71">
        <v>10132496.999999998</v>
      </c>
      <c r="P44" s="71">
        <v>1881</v>
      </c>
      <c r="Q44" s="71">
        <v>12884763.000000002</v>
      </c>
      <c r="R44" s="71">
        <v>0</v>
      </c>
      <c r="S44" s="71">
        <v>0</v>
      </c>
      <c r="T44" s="71">
        <v>0</v>
      </c>
      <c r="U44" s="71">
        <v>0</v>
      </c>
      <c r="V44" s="71">
        <v>767</v>
      </c>
      <c r="W44" s="71">
        <v>0</v>
      </c>
      <c r="X44" s="71">
        <v>0</v>
      </c>
      <c r="Y44" s="71">
        <v>4704470.0000000009</v>
      </c>
      <c r="Z44" s="71">
        <v>366635224.00000006</v>
      </c>
      <c r="AA44" s="71">
        <v>206904762</v>
      </c>
      <c r="AB44" s="71">
        <v>1569785668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1672</v>
      </c>
      <c r="B190" s="70">
        <v>182</v>
      </c>
      <c r="C190" s="70">
        <v>16</v>
      </c>
      <c r="D190" s="70">
        <v>2</v>
      </c>
      <c r="E190" s="70">
        <v>2022</v>
      </c>
      <c r="F190" s="70" t="s">
        <v>161</v>
      </c>
      <c r="G190" s="1073" t="s">
        <v>1670</v>
      </c>
      <c r="H190" s="70" t="s">
        <v>1671</v>
      </c>
      <c r="I190" s="1066"/>
      <c r="J190" s="73"/>
      <c r="K190" s="71"/>
      <c r="L190" s="71"/>
      <c r="M190" s="71"/>
      <c r="N190" s="71"/>
      <c r="O190" s="71"/>
      <c r="P190" s="71"/>
      <c r="Q190" s="71"/>
      <c r="R190" s="71"/>
      <c r="S190" s="71"/>
      <c r="T190" s="71"/>
      <c r="U190" s="71"/>
      <c r="V190" s="71"/>
      <c r="W190" s="71"/>
      <c r="X190" s="71"/>
      <c r="Y190" s="71"/>
      <c r="Z190" s="71"/>
      <c r="AA190" s="71"/>
      <c r="AB190" s="71"/>
      <c r="AC190" s="72"/>
      <c r="AD190" s="71">
        <v>252498746.10339701</v>
      </c>
      <c r="AE190" s="71">
        <v>2085940.321471151</v>
      </c>
      <c r="AF190" s="71">
        <v>1686213.042769925</v>
      </c>
      <c r="AG190" s="71">
        <v>84958753.513066038</v>
      </c>
      <c r="AH190" s="71">
        <v>120705764.47879836</v>
      </c>
      <c r="AI190" s="71">
        <v>0</v>
      </c>
      <c r="AJ190" s="71">
        <v>0</v>
      </c>
      <c r="AK190" s="71">
        <v>7133637.3795210989</v>
      </c>
      <c r="AL190" s="71">
        <v>0</v>
      </c>
      <c r="AM190" s="71">
        <v>0</v>
      </c>
      <c r="AN190" s="71">
        <v>469069054.83902353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1990</v>
      </c>
      <c r="B191" s="70">
        <v>183</v>
      </c>
      <c r="C191" s="70">
        <v>16</v>
      </c>
      <c r="D191" s="70">
        <v>3</v>
      </c>
      <c r="E191" s="70">
        <v>2022</v>
      </c>
      <c r="F191" s="70" t="s">
        <v>161</v>
      </c>
      <c r="G191" s="1073" t="s">
        <v>1971</v>
      </c>
      <c r="H191" s="70" t="s">
        <v>1972</v>
      </c>
      <c r="I191" s="1066"/>
      <c r="J191" s="73"/>
      <c r="K191" s="71"/>
      <c r="L191" s="71"/>
      <c r="M191" s="71"/>
      <c r="N191" s="71"/>
      <c r="O191" s="71"/>
      <c r="P191" s="71"/>
      <c r="Q191" s="71"/>
      <c r="R191" s="71"/>
      <c r="S191" s="71"/>
      <c r="T191" s="71"/>
      <c r="U191" s="71"/>
      <c r="V191" s="71"/>
      <c r="W191" s="71"/>
      <c r="X191" s="71"/>
      <c r="Y191" s="71"/>
      <c r="Z191" s="71"/>
      <c r="AA191" s="71"/>
      <c r="AB191" s="71"/>
      <c r="AC191" s="72"/>
      <c r="AD191" s="71">
        <v>729374901.36497974</v>
      </c>
      <c r="AE191" s="71">
        <v>7307017.8126758086</v>
      </c>
      <c r="AF191" s="71">
        <v>2279950.0296607437</v>
      </c>
      <c r="AG191" s="71">
        <v>382036671.39568931</v>
      </c>
      <c r="AH191" s="71">
        <v>456801546.85577565</v>
      </c>
      <c r="AI191" s="71">
        <v>0</v>
      </c>
      <c r="AJ191" s="71">
        <v>0</v>
      </c>
      <c r="AK191" s="71">
        <v>27391514.70799261</v>
      </c>
      <c r="AL191" s="71">
        <v>0</v>
      </c>
      <c r="AM191" s="71">
        <v>0</v>
      </c>
      <c r="AN191" s="71">
        <v>1605191602.1667738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1696</v>
      </c>
      <c r="B192" s="70">
        <v>184</v>
      </c>
      <c r="C192" s="70">
        <v>16</v>
      </c>
      <c r="D192" s="70">
        <v>4</v>
      </c>
      <c r="E192" s="70">
        <v>2022</v>
      </c>
      <c r="F192" s="70" t="s">
        <v>161</v>
      </c>
      <c r="G192" s="1073" t="s">
        <v>1694</v>
      </c>
      <c r="H192" s="70" t="s">
        <v>1695</v>
      </c>
      <c r="I192" s="1066"/>
      <c r="J192" s="73"/>
      <c r="K192" s="71"/>
      <c r="L192" s="71"/>
      <c r="M192" s="71"/>
      <c r="N192" s="71"/>
      <c r="O192" s="71"/>
      <c r="P192" s="71"/>
      <c r="Q192" s="71"/>
      <c r="R192" s="71"/>
      <c r="S192" s="71"/>
      <c r="T192" s="71"/>
      <c r="U192" s="71"/>
      <c r="V192" s="71"/>
      <c r="W192" s="71"/>
      <c r="X192" s="71"/>
      <c r="Y192" s="71"/>
      <c r="Z192" s="71"/>
      <c r="AA192" s="71"/>
      <c r="AB192" s="71"/>
      <c r="AC192" s="72"/>
      <c r="AD192" s="71">
        <v>42993023.68454317</v>
      </c>
      <c r="AE192" s="71">
        <v>586865.29939897312</v>
      </c>
      <c r="AF192" s="71">
        <v>351492.2962393646</v>
      </c>
      <c r="AG192" s="71">
        <v>20750025.202523667</v>
      </c>
      <c r="AH192" s="71">
        <v>28575023.826930746</v>
      </c>
      <c r="AI192" s="71">
        <v>0</v>
      </c>
      <c r="AJ192" s="71">
        <v>0</v>
      </c>
      <c r="AK192" s="71">
        <v>1792286.8463707641</v>
      </c>
      <c r="AL192" s="71">
        <v>0</v>
      </c>
      <c r="AM192" s="71">
        <v>0</v>
      </c>
      <c r="AN192" s="71">
        <v>95048717.156006694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1712</v>
      </c>
      <c r="B193" s="70">
        <v>185</v>
      </c>
      <c r="C193" s="70">
        <v>16</v>
      </c>
      <c r="D193" s="70">
        <v>5</v>
      </c>
      <c r="E193" s="70">
        <v>2022</v>
      </c>
      <c r="F193" s="70" t="s">
        <v>161</v>
      </c>
      <c r="G193" s="1073" t="s">
        <v>1710</v>
      </c>
      <c r="H193" s="70" t="s">
        <v>1711</v>
      </c>
      <c r="I193" s="1066"/>
      <c r="J193" s="73"/>
      <c r="K193" s="71"/>
      <c r="L193" s="71"/>
      <c r="M193" s="71"/>
      <c r="N193" s="71"/>
      <c r="O193" s="71"/>
      <c r="P193" s="71"/>
      <c r="Q193" s="71"/>
      <c r="R193" s="71"/>
      <c r="S193" s="71"/>
      <c r="T193" s="71"/>
      <c r="U193" s="71"/>
      <c r="V193" s="71"/>
      <c r="W193" s="71"/>
      <c r="X193" s="71"/>
      <c r="Y193" s="71"/>
      <c r="Z193" s="71"/>
      <c r="AA193" s="71"/>
      <c r="AB193" s="71"/>
      <c r="AC193" s="72"/>
      <c r="AD193" s="71">
        <v>234580.37791335149</v>
      </c>
      <c r="AE193" s="71">
        <v>57596.859622710886</v>
      </c>
      <c r="AF193" s="71">
        <v>569987.50741518592</v>
      </c>
      <c r="AG193" s="71">
        <v>2660259.6413491881</v>
      </c>
      <c r="AH193" s="71">
        <v>2709155.4504851787</v>
      </c>
      <c r="AI193" s="71">
        <v>0</v>
      </c>
      <c r="AJ193" s="71">
        <v>0</v>
      </c>
      <c r="AK193" s="71">
        <v>138811.84148764922</v>
      </c>
      <c r="AL193" s="71">
        <v>0</v>
      </c>
      <c r="AM193" s="71">
        <v>0</v>
      </c>
      <c r="AN193" s="71">
        <v>6370391.6782732634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1651</v>
      </c>
      <c r="B194" s="70">
        <v>186</v>
      </c>
      <c r="C194" s="70">
        <v>16</v>
      </c>
      <c r="D194" s="70">
        <v>6</v>
      </c>
      <c r="E194" s="70">
        <v>2022</v>
      </c>
      <c r="F194" s="70" t="s">
        <v>161</v>
      </c>
      <c r="G194" s="1073" t="s">
        <v>1649</v>
      </c>
      <c r="H194" s="70" t="s">
        <v>1650</v>
      </c>
      <c r="I194" s="1066"/>
      <c r="J194" s="73"/>
      <c r="K194" s="71"/>
      <c r="L194" s="71"/>
      <c r="M194" s="71"/>
      <c r="N194" s="71"/>
      <c r="O194" s="71"/>
      <c r="P194" s="71"/>
      <c r="Q194" s="71"/>
      <c r="R194" s="71"/>
      <c r="S194" s="71"/>
      <c r="T194" s="71"/>
      <c r="U194" s="71"/>
      <c r="V194" s="71"/>
      <c r="W194" s="71"/>
      <c r="X194" s="71"/>
      <c r="Y194" s="71"/>
      <c r="Z194" s="71"/>
      <c r="AA194" s="71"/>
      <c r="AB194" s="71"/>
      <c r="AC194" s="72"/>
      <c r="AD194" s="71">
        <v>166206006.23023134</v>
      </c>
      <c r="AE194" s="71">
        <v>834376.12858846039</v>
      </c>
      <c r="AF194" s="71">
        <v>332492.71265885845</v>
      </c>
      <c r="AG194" s="71">
        <v>35384376.592187442</v>
      </c>
      <c r="AH194" s="71">
        <v>51863060.266648941</v>
      </c>
      <c r="AI194" s="71">
        <v>0</v>
      </c>
      <c r="AJ194" s="71">
        <v>0</v>
      </c>
      <c r="AK194" s="71">
        <v>3332775.4686476523</v>
      </c>
      <c r="AL194" s="71">
        <v>0</v>
      </c>
      <c r="AM194" s="71">
        <v>0</v>
      </c>
      <c r="AN194" s="71">
        <v>257953087.39896271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2425</v>
      </c>
      <c r="B195" s="70">
        <v>187</v>
      </c>
      <c r="C195" s="70">
        <v>16</v>
      </c>
      <c r="D195" s="70">
        <v>7</v>
      </c>
      <c r="E195" s="70">
        <v>2022</v>
      </c>
      <c r="F195" s="70" t="s">
        <v>161</v>
      </c>
      <c r="G195" s="1073" t="s">
        <v>2423</v>
      </c>
      <c r="H195" s="70" t="s">
        <v>2424</v>
      </c>
      <c r="I195" s="1066"/>
      <c r="J195" s="73"/>
      <c r="K195" s="71"/>
      <c r="L195" s="71"/>
      <c r="M195" s="71"/>
      <c r="N195" s="71"/>
      <c r="O195" s="71"/>
      <c r="P195" s="71"/>
      <c r="Q195" s="71"/>
      <c r="R195" s="71"/>
      <c r="S195" s="71"/>
      <c r="T195" s="71"/>
      <c r="U195" s="71"/>
      <c r="V195" s="71"/>
      <c r="W195" s="71"/>
      <c r="X195" s="71"/>
      <c r="Y195" s="71"/>
      <c r="Z195" s="71"/>
      <c r="AA195" s="71"/>
      <c r="AB195" s="71"/>
      <c r="AC195" s="72"/>
      <c r="AD195" s="71">
        <v>380653852.89998668</v>
      </c>
      <c r="AE195" s="71">
        <v>717625.73746134376</v>
      </c>
      <c r="AF195" s="71">
        <v>289743.64960271947</v>
      </c>
      <c r="AG195" s="71">
        <v>65489160.973081879</v>
      </c>
      <c r="AH195" s="71">
        <v>97943022.094111398</v>
      </c>
      <c r="AI195" s="71">
        <v>0</v>
      </c>
      <c r="AJ195" s="71">
        <v>0</v>
      </c>
      <c r="AK195" s="71">
        <v>5388352.8683145251</v>
      </c>
      <c r="AL195" s="71">
        <v>0</v>
      </c>
      <c r="AM195" s="71">
        <v>0</v>
      </c>
      <c r="AN195" s="71">
        <v>550481758.2225585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1902</v>
      </c>
      <c r="B196" s="70">
        <v>188</v>
      </c>
      <c r="C196" s="70">
        <v>16</v>
      </c>
      <c r="D196" s="70">
        <v>8</v>
      </c>
      <c r="E196" s="70">
        <v>2022</v>
      </c>
      <c r="F196" s="70" t="s">
        <v>161</v>
      </c>
      <c r="G196" s="1073" t="s">
        <v>1883</v>
      </c>
      <c r="H196" s="70" t="s">
        <v>1884</v>
      </c>
      <c r="I196" s="1066"/>
      <c r="J196" s="73"/>
      <c r="K196" s="71"/>
      <c r="L196" s="71"/>
      <c r="M196" s="71"/>
      <c r="N196" s="71"/>
      <c r="O196" s="71"/>
      <c r="P196" s="71"/>
      <c r="Q196" s="71"/>
      <c r="R196" s="71"/>
      <c r="S196" s="71"/>
      <c r="T196" s="71"/>
      <c r="U196" s="71"/>
      <c r="V196" s="71"/>
      <c r="W196" s="71"/>
      <c r="X196" s="71"/>
      <c r="Y196" s="71"/>
      <c r="Z196" s="71"/>
      <c r="AA196" s="71"/>
      <c r="AB196" s="71"/>
      <c r="AC196" s="72"/>
      <c r="AD196" s="71">
        <v>1729059736.5473666</v>
      </c>
      <c r="AE196" s="71">
        <v>9069170.3827544227</v>
      </c>
      <c r="AF196" s="71">
        <v>2978184.7262443462</v>
      </c>
      <c r="AG196" s="71">
        <v>456763657.05741233</v>
      </c>
      <c r="AH196" s="71">
        <v>484943689.47068989</v>
      </c>
      <c r="AI196" s="71">
        <v>0</v>
      </c>
      <c r="AJ196" s="71">
        <v>0</v>
      </c>
      <c r="AK196" s="71">
        <v>28718297.658025723</v>
      </c>
      <c r="AL196" s="71">
        <v>0</v>
      </c>
      <c r="AM196" s="71">
        <v>0</v>
      </c>
      <c r="AN196" s="71">
        <v>2711532735.8424931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1692</v>
      </c>
      <c r="B197" s="70">
        <v>189</v>
      </c>
      <c r="C197" s="70">
        <v>16</v>
      </c>
      <c r="D197" s="70">
        <v>9</v>
      </c>
      <c r="E197" s="70">
        <v>2022</v>
      </c>
      <c r="F197" s="70" t="s">
        <v>161</v>
      </c>
      <c r="G197" s="1073" t="s">
        <v>1690</v>
      </c>
      <c r="H197" s="70" t="s">
        <v>1691</v>
      </c>
      <c r="I197" s="1066"/>
      <c r="J197" s="73"/>
      <c r="K197" s="71"/>
      <c r="L197" s="71"/>
      <c r="M197" s="71"/>
      <c r="N197" s="71"/>
      <c r="O197" s="71"/>
      <c r="P197" s="71"/>
      <c r="Q197" s="71"/>
      <c r="R197" s="71"/>
      <c r="S197" s="71"/>
      <c r="T197" s="71"/>
      <c r="U197" s="71"/>
      <c r="V197" s="71"/>
      <c r="W197" s="71"/>
      <c r="X197" s="71"/>
      <c r="Y197" s="71"/>
      <c r="Z197" s="71"/>
      <c r="AA197" s="71"/>
      <c r="AB197" s="71"/>
      <c r="AC197" s="72"/>
      <c r="AD197" s="71">
        <v>1821300.8780603798</v>
      </c>
      <c r="AE197" s="71">
        <v>314447.72010236757</v>
      </c>
      <c r="AF197" s="71">
        <v>166246.35632942923</v>
      </c>
      <c r="AG197" s="71">
        <v>9600321.6068030037</v>
      </c>
      <c r="AH197" s="71">
        <v>8268517.5328991087</v>
      </c>
      <c r="AI197" s="71">
        <v>0</v>
      </c>
      <c r="AJ197" s="71">
        <v>0</v>
      </c>
      <c r="AK197" s="71">
        <v>527872.37953628844</v>
      </c>
      <c r="AL197" s="71">
        <v>0</v>
      </c>
      <c r="AM197" s="71">
        <v>0</v>
      </c>
      <c r="AN197" s="71">
        <v>20698706.473730579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1687</v>
      </c>
      <c r="B198" s="70">
        <v>190</v>
      </c>
      <c r="C198" s="70">
        <v>16</v>
      </c>
      <c r="D198" s="70">
        <v>10</v>
      </c>
      <c r="E198" s="70">
        <v>2022</v>
      </c>
      <c r="F198" s="70" t="s">
        <v>161</v>
      </c>
      <c r="G198" s="1073" t="s">
        <v>1685</v>
      </c>
      <c r="H198" s="70" t="s">
        <v>1686</v>
      </c>
      <c r="I198" s="1066"/>
      <c r="J198" s="73"/>
      <c r="K198" s="71"/>
      <c r="L198" s="71"/>
      <c r="M198" s="71"/>
      <c r="N198" s="71"/>
      <c r="O198" s="71"/>
      <c r="P198" s="71"/>
      <c r="Q198" s="71"/>
      <c r="R198" s="71"/>
      <c r="S198" s="71"/>
      <c r="T198" s="71"/>
      <c r="U198" s="71"/>
      <c r="V198" s="71"/>
      <c r="W198" s="71"/>
      <c r="X198" s="71"/>
      <c r="Y198" s="71"/>
      <c r="Z198" s="71"/>
      <c r="AA198" s="71"/>
      <c r="AB198" s="71"/>
      <c r="AC198" s="72"/>
      <c r="AD198" s="71">
        <v>1610316.8781988309</v>
      </c>
      <c r="AE198" s="71">
        <v>129203.76618067578</v>
      </c>
      <c r="AF198" s="71">
        <v>517738.6525687938</v>
      </c>
      <c r="AG198" s="71">
        <v>7992472.3730205279</v>
      </c>
      <c r="AH198" s="71">
        <v>5447493.9040276492</v>
      </c>
      <c r="AI198" s="71">
        <v>0</v>
      </c>
      <c r="AJ198" s="71">
        <v>0</v>
      </c>
      <c r="AK198" s="71">
        <v>400940.24913409381</v>
      </c>
      <c r="AL198" s="71">
        <v>0</v>
      </c>
      <c r="AM198" s="71">
        <v>0</v>
      </c>
      <c r="AN198" s="71">
        <v>16098165.82313057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1720</v>
      </c>
      <c r="B199" s="70">
        <v>191</v>
      </c>
      <c r="C199" s="70">
        <v>16</v>
      </c>
      <c r="D199" s="70">
        <v>11</v>
      </c>
      <c r="E199" s="70">
        <v>2022</v>
      </c>
      <c r="F199" s="70" t="s">
        <v>161</v>
      </c>
      <c r="G199" s="1073" t="s">
        <v>1718</v>
      </c>
      <c r="H199" s="70" t="s">
        <v>1719</v>
      </c>
      <c r="I199" s="1066"/>
      <c r="J199" s="73"/>
      <c r="K199" s="71"/>
      <c r="L199" s="71"/>
      <c r="M199" s="71"/>
      <c r="N199" s="71"/>
      <c r="O199" s="71"/>
      <c r="P199" s="71"/>
      <c r="Q199" s="71"/>
      <c r="R199" s="71"/>
      <c r="S199" s="71"/>
      <c r="T199" s="71"/>
      <c r="U199" s="71"/>
      <c r="V199" s="71"/>
      <c r="W199" s="71"/>
      <c r="X199" s="71"/>
      <c r="Y199" s="71"/>
      <c r="Z199" s="71"/>
      <c r="AA199" s="71"/>
      <c r="AB199" s="71"/>
      <c r="AC199" s="72"/>
      <c r="AD199" s="71">
        <v>63956.695963757113</v>
      </c>
      <c r="AE199" s="71">
        <v>222604.07908236913</v>
      </c>
      <c r="AF199" s="71">
        <v>175746.1481196823</v>
      </c>
      <c r="AG199" s="71">
        <v>3163077.9471866172</v>
      </c>
      <c r="AH199" s="71">
        <v>4426088.7970224647</v>
      </c>
      <c r="AI199" s="71">
        <v>0</v>
      </c>
      <c r="AJ199" s="71">
        <v>0</v>
      </c>
      <c r="AK199" s="71">
        <v>211897.89012207664</v>
      </c>
      <c r="AL199" s="71">
        <v>0</v>
      </c>
      <c r="AM199" s="71">
        <v>0</v>
      </c>
      <c r="AN199" s="71">
        <v>8263371.5574969668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2409</v>
      </c>
      <c r="B200" s="70">
        <v>192</v>
      </c>
      <c r="C200" s="70">
        <v>16</v>
      </c>
      <c r="D200" s="70">
        <v>12</v>
      </c>
      <c r="E200" s="70">
        <v>2022</v>
      </c>
      <c r="F200" s="70" t="s">
        <v>161</v>
      </c>
      <c r="G200" s="1073" t="s">
        <v>2407</v>
      </c>
      <c r="H200" s="70" t="s">
        <v>2408</v>
      </c>
      <c r="I200" s="1066"/>
      <c r="J200" s="73"/>
      <c r="K200" s="71"/>
      <c r="L200" s="71"/>
      <c r="M200" s="71"/>
      <c r="N200" s="71"/>
      <c r="O200" s="71"/>
      <c r="P200" s="71"/>
      <c r="Q200" s="71"/>
      <c r="R200" s="71"/>
      <c r="S200" s="71"/>
      <c r="T200" s="71"/>
      <c r="U200" s="71"/>
      <c r="V200" s="71"/>
      <c r="W200" s="71"/>
      <c r="X200" s="71"/>
      <c r="Y200" s="71"/>
      <c r="Z200" s="71"/>
      <c r="AA200" s="71"/>
      <c r="AB200" s="71"/>
      <c r="AC200" s="72"/>
      <c r="AD200" s="71">
        <v>30468904.713692266</v>
      </c>
      <c r="AE200" s="71">
        <v>574411.92434541404</v>
      </c>
      <c r="AF200" s="71">
        <v>71248.438426898239</v>
      </c>
      <c r="AG200" s="71">
        <v>12921261.115124628</v>
      </c>
      <c r="AH200" s="71">
        <v>24713139.755682573</v>
      </c>
      <c r="AI200" s="71">
        <v>0</v>
      </c>
      <c r="AJ200" s="71">
        <v>0</v>
      </c>
      <c r="AK200" s="71">
        <v>1627133.0368240632</v>
      </c>
      <c r="AL200" s="71">
        <v>0</v>
      </c>
      <c r="AM200" s="71">
        <v>0</v>
      </c>
      <c r="AN200" s="71">
        <v>70376098.984095842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1630</v>
      </c>
      <c r="B201" s="70">
        <v>193</v>
      </c>
      <c r="C201" s="70">
        <v>16</v>
      </c>
      <c r="D201" s="70">
        <v>13</v>
      </c>
      <c r="E201" s="70">
        <v>2022</v>
      </c>
      <c r="F201" s="70" t="s">
        <v>161</v>
      </c>
      <c r="G201" s="1073" t="s">
        <v>1628</v>
      </c>
      <c r="H201" s="70" t="s">
        <v>1629</v>
      </c>
      <c r="I201" s="1066"/>
      <c r="J201" s="73"/>
      <c r="K201" s="71"/>
      <c r="L201" s="71"/>
      <c r="M201" s="71"/>
      <c r="N201" s="71"/>
      <c r="O201" s="71"/>
      <c r="P201" s="71"/>
      <c r="Q201" s="71"/>
      <c r="R201" s="71"/>
      <c r="S201" s="71"/>
      <c r="T201" s="71"/>
      <c r="U201" s="71"/>
      <c r="V201" s="71"/>
      <c r="W201" s="71"/>
      <c r="X201" s="71"/>
      <c r="Y201" s="71"/>
      <c r="Z201" s="71"/>
      <c r="AA201" s="71"/>
      <c r="AB201" s="71"/>
      <c r="AC201" s="72"/>
      <c r="AD201" s="71">
        <v>157125840.85895297</v>
      </c>
      <c r="AE201" s="71">
        <v>3434018.171018925</v>
      </c>
      <c r="AF201" s="71">
        <v>2294199.7173461234</v>
      </c>
      <c r="AG201" s="71">
        <v>194421129.34897703</v>
      </c>
      <c r="AH201" s="71">
        <v>240458217.52439186</v>
      </c>
      <c r="AI201" s="71">
        <v>0</v>
      </c>
      <c r="AJ201" s="71">
        <v>0</v>
      </c>
      <c r="AK201" s="71">
        <v>13512783.977821423</v>
      </c>
      <c r="AL201" s="71">
        <v>0</v>
      </c>
      <c r="AM201" s="71">
        <v>0</v>
      </c>
      <c r="AN201" s="71">
        <v>611246189.59850836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1680</v>
      </c>
      <c r="B202" s="70">
        <v>194</v>
      </c>
      <c r="C202" s="70">
        <v>16</v>
      </c>
      <c r="D202" s="70">
        <v>14</v>
      </c>
      <c r="E202" s="70">
        <v>2022</v>
      </c>
      <c r="F202" s="70" t="s">
        <v>161</v>
      </c>
      <c r="G202" s="1073" t="s">
        <v>1678</v>
      </c>
      <c r="H202" s="70" t="s">
        <v>1679</v>
      </c>
      <c r="I202" s="1066"/>
      <c r="J202" s="73"/>
      <c r="K202" s="71"/>
      <c r="L202" s="71"/>
      <c r="M202" s="71"/>
      <c r="N202" s="71"/>
      <c r="O202" s="71"/>
      <c r="P202" s="71"/>
      <c r="Q202" s="71"/>
      <c r="R202" s="71"/>
      <c r="S202" s="71"/>
      <c r="T202" s="71"/>
      <c r="U202" s="71"/>
      <c r="V202" s="71"/>
      <c r="W202" s="71"/>
      <c r="X202" s="71"/>
      <c r="Y202" s="71"/>
      <c r="Z202" s="71"/>
      <c r="AA202" s="71"/>
      <c r="AB202" s="71"/>
      <c r="AC202" s="72"/>
      <c r="AD202" s="71">
        <v>55922.086949702425</v>
      </c>
      <c r="AE202" s="71">
        <v>284870.95435016468</v>
      </c>
      <c r="AF202" s="71">
        <v>18999.583580506194</v>
      </c>
      <c r="AG202" s="71">
        <v>23936490.047656212</v>
      </c>
      <c r="AH202" s="71">
        <v>16678086.247241793</v>
      </c>
      <c r="AI202" s="71">
        <v>0</v>
      </c>
      <c r="AJ202" s="71">
        <v>0</v>
      </c>
      <c r="AK202" s="71">
        <v>785352.20458407688</v>
      </c>
      <c r="AL202" s="71">
        <v>0</v>
      </c>
      <c r="AM202" s="71">
        <v>0</v>
      </c>
      <c r="AN202" s="71">
        <v>41759721.124362454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1668</v>
      </c>
      <c r="B203" s="70">
        <v>195</v>
      </c>
      <c r="C203" s="70">
        <v>16</v>
      </c>
      <c r="D203" s="70">
        <v>15</v>
      </c>
      <c r="E203" s="70">
        <v>2022</v>
      </c>
      <c r="F203" s="70" t="s">
        <v>161</v>
      </c>
      <c r="G203" s="1073" t="s">
        <v>1666</v>
      </c>
      <c r="H203" s="70" t="s">
        <v>1667</v>
      </c>
      <c r="I203" s="1066"/>
      <c r="J203" s="73"/>
      <c r="K203" s="71"/>
      <c r="L203" s="71"/>
      <c r="M203" s="71"/>
      <c r="N203" s="71"/>
      <c r="O203" s="71"/>
      <c r="P203" s="71"/>
      <c r="Q203" s="71"/>
      <c r="R203" s="71"/>
      <c r="S203" s="71"/>
      <c r="T203" s="71"/>
      <c r="U203" s="71"/>
      <c r="V203" s="71"/>
      <c r="W203" s="71"/>
      <c r="X203" s="71"/>
      <c r="Y203" s="71"/>
      <c r="Z203" s="71"/>
      <c r="AA203" s="71"/>
      <c r="AB203" s="71"/>
      <c r="AC203" s="72"/>
      <c r="AD203" s="71">
        <v>150326489.54968539</v>
      </c>
      <c r="AE203" s="71">
        <v>4688695.7076650057</v>
      </c>
      <c r="AF203" s="71">
        <v>1847709.5032042274</v>
      </c>
      <c r="AG203" s="71">
        <v>149594292.71112159</v>
      </c>
      <c r="AH203" s="71">
        <v>158774991.96703443</v>
      </c>
      <c r="AI203" s="71">
        <v>0</v>
      </c>
      <c r="AJ203" s="71">
        <v>0</v>
      </c>
      <c r="AK203" s="71">
        <v>9551287.7127055228</v>
      </c>
      <c r="AL203" s="71">
        <v>0</v>
      </c>
      <c r="AM203" s="71">
        <v>0</v>
      </c>
      <c r="AN203" s="71">
        <v>474783467.15141618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1676</v>
      </c>
      <c r="B204" s="70">
        <v>196</v>
      </c>
      <c r="C204" s="70">
        <v>16</v>
      </c>
      <c r="D204" s="70">
        <v>16</v>
      </c>
      <c r="E204" s="70">
        <v>2022</v>
      </c>
      <c r="F204" s="70" t="s">
        <v>161</v>
      </c>
      <c r="G204" s="1073" t="s">
        <v>1674</v>
      </c>
      <c r="H204" s="70" t="s">
        <v>1675</v>
      </c>
      <c r="I204" s="1066"/>
      <c r="J204" s="73"/>
      <c r="K204" s="71"/>
      <c r="L204" s="71"/>
      <c r="M204" s="71"/>
      <c r="N204" s="71"/>
      <c r="O204" s="71"/>
      <c r="P204" s="71"/>
      <c r="Q204" s="71"/>
      <c r="R204" s="71"/>
      <c r="S204" s="71"/>
      <c r="T204" s="71"/>
      <c r="U204" s="71"/>
      <c r="V204" s="71"/>
      <c r="W204" s="71"/>
      <c r="X204" s="71"/>
      <c r="Y204" s="71"/>
      <c r="Z204" s="71"/>
      <c r="AA204" s="71"/>
      <c r="AB204" s="71"/>
      <c r="AC204" s="72"/>
      <c r="AD204" s="71">
        <v>11216024.212768707</v>
      </c>
      <c r="AE204" s="71">
        <v>498135.00214236445</v>
      </c>
      <c r="AF204" s="71">
        <v>332492.71265885845</v>
      </c>
      <c r="AG204" s="71">
        <v>10243461.300315995</v>
      </c>
      <c r="AH204" s="71">
        <v>15539949.128007445</v>
      </c>
      <c r="AI204" s="71">
        <v>0</v>
      </c>
      <c r="AJ204" s="71">
        <v>0</v>
      </c>
      <c r="AK204" s="71">
        <v>845654.65107219981</v>
      </c>
      <c r="AL204" s="71">
        <v>0</v>
      </c>
      <c r="AM204" s="71">
        <v>0</v>
      </c>
      <c r="AN204" s="71">
        <v>38675717.00696557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1708</v>
      </c>
      <c r="B205" s="70">
        <v>197</v>
      </c>
      <c r="C205" s="70">
        <v>16</v>
      </c>
      <c r="D205" s="70">
        <v>17</v>
      </c>
      <c r="E205" s="70">
        <v>2022</v>
      </c>
      <c r="F205" s="70" t="s">
        <v>161</v>
      </c>
      <c r="G205" s="1073" t="s">
        <v>1706</v>
      </c>
      <c r="H205" s="70" t="s">
        <v>1707</v>
      </c>
      <c r="I205" s="1066"/>
      <c r="J205" s="73"/>
      <c r="K205" s="71"/>
      <c r="L205" s="71"/>
      <c r="M205" s="71"/>
      <c r="N205" s="71"/>
      <c r="O205" s="71"/>
      <c r="P205" s="71"/>
      <c r="Q205" s="71"/>
      <c r="R205" s="71"/>
      <c r="S205" s="71"/>
      <c r="T205" s="71"/>
      <c r="U205" s="71"/>
      <c r="V205" s="71"/>
      <c r="W205" s="71"/>
      <c r="X205" s="71"/>
      <c r="Y205" s="71"/>
      <c r="Z205" s="71"/>
      <c r="AA205" s="71"/>
      <c r="AB205" s="71"/>
      <c r="AC205" s="72"/>
      <c r="AD205" s="71">
        <v>28580958.868231099</v>
      </c>
      <c r="AE205" s="71">
        <v>216377.39155558954</v>
      </c>
      <c r="AF205" s="71">
        <v>2199201.7994435923</v>
      </c>
      <c r="AG205" s="71">
        <v>8425129.9850201756</v>
      </c>
      <c r="AH205" s="71">
        <v>13779241.276884221</v>
      </c>
      <c r="AI205" s="71">
        <v>0</v>
      </c>
      <c r="AJ205" s="71">
        <v>0</v>
      </c>
      <c r="AK205" s="71">
        <v>904794.95191065874</v>
      </c>
      <c r="AL205" s="71">
        <v>0</v>
      </c>
      <c r="AM205" s="71">
        <v>0</v>
      </c>
      <c r="AN205" s="71">
        <v>54105704.273045339</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1700</v>
      </c>
      <c r="B206" s="70">
        <v>198</v>
      </c>
      <c r="C206" s="70">
        <v>16</v>
      </c>
      <c r="D206" s="70">
        <v>18</v>
      </c>
      <c r="E206" s="70">
        <v>2022</v>
      </c>
      <c r="F206" s="70" t="s">
        <v>161</v>
      </c>
      <c r="G206" s="1073" t="s">
        <v>1698</v>
      </c>
      <c r="H206" s="70" t="s">
        <v>1699</v>
      </c>
      <c r="I206" s="1066"/>
      <c r="J206" s="73"/>
      <c r="K206" s="71"/>
      <c r="L206" s="71"/>
      <c r="M206" s="71"/>
      <c r="N206" s="71"/>
      <c r="O206" s="71"/>
      <c r="P206" s="71"/>
      <c r="Q206" s="71"/>
      <c r="R206" s="71"/>
      <c r="S206" s="71"/>
      <c r="T206" s="71"/>
      <c r="U206" s="71"/>
      <c r="V206" s="71"/>
      <c r="W206" s="71"/>
      <c r="X206" s="71"/>
      <c r="Y206" s="71"/>
      <c r="Z206" s="71"/>
      <c r="AA206" s="71"/>
      <c r="AB206" s="71"/>
      <c r="AC206" s="72"/>
      <c r="AD206" s="71">
        <v>13199201.318754354</v>
      </c>
      <c r="AE206" s="71">
        <v>733192.4562782927</v>
      </c>
      <c r="AF206" s="71">
        <v>275493.96191733982</v>
      </c>
      <c r="AG206" s="71">
        <v>20153659.304902527</v>
      </c>
      <c r="AH206" s="71">
        <v>29975807.973680712</v>
      </c>
      <c r="AI206" s="71">
        <v>0</v>
      </c>
      <c r="AJ206" s="71">
        <v>0</v>
      </c>
      <c r="AK206" s="71">
        <v>1886549.7712879584</v>
      </c>
      <c r="AL206" s="71">
        <v>0</v>
      </c>
      <c r="AM206" s="71">
        <v>0</v>
      </c>
      <c r="AN206" s="71">
        <v>66223904.786821187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1634</v>
      </c>
      <c r="B207" s="70">
        <v>199</v>
      </c>
      <c r="C207" s="70">
        <v>16</v>
      </c>
      <c r="D207" s="70">
        <v>19</v>
      </c>
      <c r="E207" s="70">
        <v>2022</v>
      </c>
      <c r="F207" s="70" t="s">
        <v>161</v>
      </c>
      <c r="G207" s="1073" t="s">
        <v>1632</v>
      </c>
      <c r="H207" s="70" t="s">
        <v>1633</v>
      </c>
      <c r="I207" s="1066"/>
      <c r="J207" s="73"/>
      <c r="K207" s="71"/>
      <c r="L207" s="71"/>
      <c r="M207" s="71"/>
      <c r="N207" s="71"/>
      <c r="O207" s="71"/>
      <c r="P207" s="71"/>
      <c r="Q207" s="71"/>
      <c r="R207" s="71"/>
      <c r="S207" s="71"/>
      <c r="T207" s="71"/>
      <c r="U207" s="71"/>
      <c r="V207" s="71"/>
      <c r="W207" s="71"/>
      <c r="X207" s="71"/>
      <c r="Y207" s="71"/>
      <c r="Z207" s="71"/>
      <c r="AA207" s="71"/>
      <c r="AB207" s="71"/>
      <c r="AC207" s="72"/>
      <c r="AD207" s="71">
        <v>610326667.46331596</v>
      </c>
      <c r="AE207" s="71">
        <v>19010077.019257985</v>
      </c>
      <c r="AF207" s="71">
        <v>4227407.3466626285</v>
      </c>
      <c r="AG207" s="71">
        <v>843734963.91969228</v>
      </c>
      <c r="AH207" s="71">
        <v>827537553.86175728</v>
      </c>
      <c r="AI207" s="71">
        <v>0</v>
      </c>
      <c r="AJ207" s="71">
        <v>0</v>
      </c>
      <c r="AK207" s="71">
        <v>47688517.606669478</v>
      </c>
      <c r="AL207" s="71">
        <v>0</v>
      </c>
      <c r="AM207" s="71">
        <v>0</v>
      </c>
      <c r="AN207" s="71">
        <v>2352525187.2173557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1683</v>
      </c>
      <c r="B208" s="70">
        <v>200</v>
      </c>
      <c r="C208" s="70">
        <v>16</v>
      </c>
      <c r="D208" s="70">
        <v>20</v>
      </c>
      <c r="E208" s="70">
        <v>2022</v>
      </c>
      <c r="F208" s="70" t="s">
        <v>161</v>
      </c>
      <c r="G208" s="1073" t="s">
        <v>1682</v>
      </c>
      <c r="H208" s="70" t="s">
        <v>1644</v>
      </c>
      <c r="I208" s="1066"/>
      <c r="J208" s="73"/>
      <c r="K208" s="71"/>
      <c r="L208" s="71"/>
      <c r="M208" s="71"/>
      <c r="N208" s="71"/>
      <c r="O208" s="71"/>
      <c r="P208" s="71"/>
      <c r="Q208" s="71"/>
      <c r="R208" s="71"/>
      <c r="S208" s="71"/>
      <c r="T208" s="71"/>
      <c r="U208" s="71"/>
      <c r="V208" s="71"/>
      <c r="W208" s="71"/>
      <c r="X208" s="71"/>
      <c r="Y208" s="71"/>
      <c r="Z208" s="71"/>
      <c r="AA208" s="71"/>
      <c r="AB208" s="71"/>
      <c r="AC208" s="72"/>
      <c r="AD208" s="71">
        <v>6628057.0697235717</v>
      </c>
      <c r="AE208" s="71">
        <v>189913.96956677645</v>
      </c>
      <c r="AF208" s="71">
        <v>1011727.8256619548</v>
      </c>
      <c r="AG208" s="71">
        <v>5197738.0684822593</v>
      </c>
      <c r="AH208" s="71">
        <v>6614814.0263192877</v>
      </c>
      <c r="AI208" s="71">
        <v>0</v>
      </c>
      <c r="AJ208" s="71">
        <v>0</v>
      </c>
      <c r="AK208" s="71">
        <v>430123.01767010189</v>
      </c>
      <c r="AL208" s="71">
        <v>0</v>
      </c>
      <c r="AM208" s="71">
        <v>0</v>
      </c>
      <c r="AN208" s="71">
        <v>20072373.977423951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1642</v>
      </c>
      <c r="B209" s="70">
        <v>201</v>
      </c>
      <c r="C209" s="70">
        <v>16</v>
      </c>
      <c r="D209" s="70">
        <v>21</v>
      </c>
      <c r="E209" s="70">
        <v>2022</v>
      </c>
      <c r="F209" s="70" t="s">
        <v>161</v>
      </c>
      <c r="G209" s="1073" t="s">
        <v>1640</v>
      </c>
      <c r="H209" s="70" t="s">
        <v>1641</v>
      </c>
      <c r="I209" s="1066"/>
      <c r="J209" s="73"/>
      <c r="K209" s="71"/>
      <c r="L209" s="71"/>
      <c r="M209" s="71"/>
      <c r="N209" s="71"/>
      <c r="O209" s="71"/>
      <c r="P209" s="71"/>
      <c r="Q209" s="71"/>
      <c r="R209" s="71"/>
      <c r="S209" s="71"/>
      <c r="T209" s="71"/>
      <c r="U209" s="71"/>
      <c r="V209" s="71"/>
      <c r="W209" s="71"/>
      <c r="X209" s="71"/>
      <c r="Y209" s="71"/>
      <c r="Z209" s="71"/>
      <c r="AA209" s="71"/>
      <c r="AB209" s="71"/>
      <c r="AC209" s="72"/>
      <c r="AD209" s="71">
        <v>200036337.63090891</v>
      </c>
      <c r="AE209" s="71">
        <v>2450201.5417877547</v>
      </c>
      <c r="AF209" s="71">
        <v>1253972.516313409</v>
      </c>
      <c r="AG209" s="71">
        <v>153874095.03522623</v>
      </c>
      <c r="AH209" s="71">
        <v>165827551.03921309</v>
      </c>
      <c r="AI209" s="71">
        <v>0</v>
      </c>
      <c r="AJ209" s="71">
        <v>0</v>
      </c>
      <c r="AK209" s="71">
        <v>9610557.1408383902</v>
      </c>
      <c r="AL209" s="71">
        <v>0</v>
      </c>
      <c r="AM209" s="71">
        <v>0</v>
      </c>
      <c r="AN209" s="71">
        <v>533052714.90428782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1656</v>
      </c>
      <c r="B210" s="70">
        <v>202</v>
      </c>
      <c r="C210" s="70">
        <v>16</v>
      </c>
      <c r="D210" s="70">
        <v>22</v>
      </c>
      <c r="E210" s="70">
        <v>2022</v>
      </c>
      <c r="F210" s="70" t="s">
        <v>161</v>
      </c>
      <c r="G210" s="1073" t="s">
        <v>1654</v>
      </c>
      <c r="H210" s="70" t="s">
        <v>1655</v>
      </c>
      <c r="I210" s="1066"/>
      <c r="J210" s="73"/>
      <c r="K210" s="71"/>
      <c r="L210" s="71"/>
      <c r="M210" s="71"/>
      <c r="N210" s="71"/>
      <c r="O210" s="71"/>
      <c r="P210" s="71"/>
      <c r="Q210" s="71"/>
      <c r="R210" s="71"/>
      <c r="S210" s="71"/>
      <c r="T210" s="71"/>
      <c r="U210" s="71"/>
      <c r="V210" s="71"/>
      <c r="W210" s="71"/>
      <c r="X210" s="71"/>
      <c r="Y210" s="71"/>
      <c r="Z210" s="71"/>
      <c r="AA210" s="71"/>
      <c r="AB210" s="71"/>
      <c r="AC210" s="72"/>
      <c r="AD210" s="71">
        <v>96271814.884512737</v>
      </c>
      <c r="AE210" s="71">
        <v>1128587.1142287944</v>
      </c>
      <c r="AF210" s="71">
        <v>436990.42235164245</v>
      </c>
      <c r="AG210" s="71">
        <v>57005563.74319689</v>
      </c>
      <c r="AH210" s="71">
        <v>78210448.193539813</v>
      </c>
      <c r="AI210" s="71">
        <v>0</v>
      </c>
      <c r="AJ210" s="71">
        <v>0</v>
      </c>
      <c r="AK210" s="71">
        <v>4646000.0527680181</v>
      </c>
      <c r="AL210" s="71">
        <v>0</v>
      </c>
      <c r="AM210" s="71">
        <v>0</v>
      </c>
      <c r="AN210" s="71">
        <v>237699404.41059789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1727</v>
      </c>
      <c r="B211" s="70">
        <v>203</v>
      </c>
      <c r="C211" s="70">
        <v>16</v>
      </c>
      <c r="D211" s="70">
        <v>23</v>
      </c>
      <c r="E211" s="70">
        <v>2022</v>
      </c>
      <c r="F211" s="70" t="s">
        <v>161</v>
      </c>
      <c r="G211" s="1073" t="s">
        <v>1725</v>
      </c>
      <c r="H211" s="70" t="s">
        <v>1726</v>
      </c>
      <c r="I211" s="1066"/>
      <c r="J211" s="73"/>
      <c r="K211" s="71"/>
      <c r="L211" s="71"/>
      <c r="M211" s="71"/>
      <c r="N211" s="71"/>
      <c r="O211" s="71"/>
      <c r="P211" s="71"/>
      <c r="Q211" s="71"/>
      <c r="R211" s="71"/>
      <c r="S211" s="71"/>
      <c r="T211" s="71"/>
      <c r="U211" s="71"/>
      <c r="V211" s="71"/>
      <c r="W211" s="71"/>
      <c r="X211" s="71"/>
      <c r="Y211" s="71"/>
      <c r="Z211" s="71"/>
      <c r="AA211" s="71"/>
      <c r="AB211" s="71"/>
      <c r="AC211" s="72"/>
      <c r="AD211" s="71">
        <v>147665874.08262673</v>
      </c>
      <c r="AE211" s="71">
        <v>664698.89348371758</v>
      </c>
      <c r="AF211" s="71">
        <v>299243.4413929726</v>
      </c>
      <c r="AG211" s="71">
        <v>17201063.439229254</v>
      </c>
      <c r="AH211" s="71">
        <v>22456320.852585405</v>
      </c>
      <c r="AI211" s="71">
        <v>0</v>
      </c>
      <c r="AJ211" s="71">
        <v>0</v>
      </c>
      <c r="AK211" s="71">
        <v>1423111.9116608207</v>
      </c>
      <c r="AL211" s="71">
        <v>0</v>
      </c>
      <c r="AM211" s="71">
        <v>0</v>
      </c>
      <c r="AN211" s="71">
        <v>189710312.62097889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1734</v>
      </c>
      <c r="B212" s="70">
        <v>204</v>
      </c>
      <c r="C212" s="70">
        <v>16</v>
      </c>
      <c r="D212" s="70">
        <v>24</v>
      </c>
      <c r="E212" s="70">
        <v>2022</v>
      </c>
      <c r="F212" s="70" t="s">
        <v>161</v>
      </c>
      <c r="G212" s="1073" t="s">
        <v>1732</v>
      </c>
      <c r="H212" s="70" t="s">
        <v>1733</v>
      </c>
      <c r="I212" s="1066"/>
      <c r="J212" s="73"/>
      <c r="K212" s="71"/>
      <c r="L212" s="71"/>
      <c r="M212" s="71"/>
      <c r="N212" s="71"/>
      <c r="O212" s="71"/>
      <c r="P212" s="71"/>
      <c r="Q212" s="71"/>
      <c r="R212" s="71"/>
      <c r="S212" s="71"/>
      <c r="T212" s="71"/>
      <c r="U212" s="71"/>
      <c r="V212" s="71"/>
      <c r="W212" s="71"/>
      <c r="X212" s="71"/>
      <c r="Y212" s="71"/>
      <c r="Z212" s="71"/>
      <c r="AA212" s="71"/>
      <c r="AB212" s="71"/>
      <c r="AC212" s="72"/>
      <c r="AD212" s="71">
        <v>1746633.3837643526</v>
      </c>
      <c r="AE212" s="71">
        <v>672482.25289219199</v>
      </c>
      <c r="AF212" s="71">
        <v>845481.46933252562</v>
      </c>
      <c r="AG212" s="71">
        <v>18136539.357066333</v>
      </c>
      <c r="AH212" s="71">
        <v>19090547.833311182</v>
      </c>
      <c r="AI212" s="71">
        <v>0</v>
      </c>
      <c r="AJ212" s="71">
        <v>0</v>
      </c>
      <c r="AK212" s="71">
        <v>1184613.7988908782</v>
      </c>
      <c r="AL212" s="71">
        <v>0</v>
      </c>
      <c r="AM212" s="71">
        <v>0</v>
      </c>
      <c r="AN212" s="71">
        <v>41676298.095257469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1660</v>
      </c>
      <c r="B213" s="70">
        <v>205</v>
      </c>
      <c r="C213" s="70">
        <v>16</v>
      </c>
      <c r="D213" s="70">
        <v>25</v>
      </c>
      <c r="E213" s="70">
        <v>2022</v>
      </c>
      <c r="F213" s="70" t="s">
        <v>161</v>
      </c>
      <c r="G213" s="1073" t="s">
        <v>1658</v>
      </c>
      <c r="H213" s="70" t="s">
        <v>1659</v>
      </c>
      <c r="I213" s="1066"/>
      <c r="J213" s="73"/>
      <c r="K213" s="71"/>
      <c r="L213" s="71"/>
      <c r="M213" s="71"/>
      <c r="N213" s="71"/>
      <c r="O213" s="71"/>
      <c r="P213" s="71"/>
      <c r="Q213" s="71"/>
      <c r="R213" s="71"/>
      <c r="S213" s="71"/>
      <c r="T213" s="71"/>
      <c r="U213" s="71"/>
      <c r="V213" s="71"/>
      <c r="W213" s="71"/>
      <c r="X213" s="71"/>
      <c r="Y213" s="71"/>
      <c r="Z213" s="71"/>
      <c r="AA213" s="71"/>
      <c r="AB213" s="71"/>
      <c r="AC213" s="72"/>
      <c r="AD213" s="71">
        <v>240454836.98603201</v>
      </c>
      <c r="AE213" s="71">
        <v>2165330.5874375906</v>
      </c>
      <c r="AF213" s="71">
        <v>1310971.2670549273</v>
      </c>
      <c r="AG213" s="71">
        <v>86221646.002146095</v>
      </c>
      <c r="AH213" s="71">
        <v>99742640.61597766</v>
      </c>
      <c r="AI213" s="71">
        <v>0</v>
      </c>
      <c r="AJ213" s="71">
        <v>0</v>
      </c>
      <c r="AK213" s="71">
        <v>5994992.8974391539</v>
      </c>
      <c r="AL213" s="71">
        <v>0</v>
      </c>
      <c r="AM213" s="71">
        <v>0</v>
      </c>
      <c r="AN213" s="71">
        <v>435890418.35608745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1704</v>
      </c>
      <c r="B214" s="70">
        <v>206</v>
      </c>
      <c r="C214" s="70">
        <v>16</v>
      </c>
      <c r="D214" s="70">
        <v>26</v>
      </c>
      <c r="E214" s="70">
        <v>2022</v>
      </c>
      <c r="F214" s="70" t="s">
        <v>161</v>
      </c>
      <c r="G214" s="1073" t="s">
        <v>1702</v>
      </c>
      <c r="H214" s="70" t="s">
        <v>1703</v>
      </c>
      <c r="I214" s="1066"/>
      <c r="J214" s="73"/>
      <c r="K214" s="71"/>
      <c r="L214" s="71"/>
      <c r="M214" s="71"/>
      <c r="N214" s="71"/>
      <c r="O214" s="71"/>
      <c r="P214" s="71"/>
      <c r="Q214" s="71"/>
      <c r="R214" s="71"/>
      <c r="S214" s="71"/>
      <c r="T214" s="71"/>
      <c r="U214" s="71"/>
      <c r="V214" s="71"/>
      <c r="W214" s="71"/>
      <c r="X214" s="71"/>
      <c r="Y214" s="71"/>
      <c r="Z214" s="71"/>
      <c r="AA214" s="71"/>
      <c r="AB214" s="71"/>
      <c r="AC214" s="72"/>
      <c r="AD214" s="71">
        <v>4978872.0152868256</v>
      </c>
      <c r="AE214" s="71">
        <v>630452.11208643008</v>
      </c>
      <c r="AF214" s="71">
        <v>778982.92680075404</v>
      </c>
      <c r="AG214" s="71">
        <v>32022510.012460444</v>
      </c>
      <c r="AH214" s="71">
        <v>32529320.741193671</v>
      </c>
      <c r="AI214" s="71">
        <v>0</v>
      </c>
      <c r="AJ214" s="71">
        <v>0</v>
      </c>
      <c r="AK214" s="71">
        <v>1928903.5238534922</v>
      </c>
      <c r="AL214" s="71">
        <v>0</v>
      </c>
      <c r="AM214" s="71">
        <v>0</v>
      </c>
      <c r="AN214" s="71">
        <v>72869041.331681624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1716</v>
      </c>
      <c r="B215" s="70">
        <v>207</v>
      </c>
      <c r="C215" s="70">
        <v>16</v>
      </c>
      <c r="D215" s="70">
        <v>27</v>
      </c>
      <c r="E215" s="70">
        <v>2022</v>
      </c>
      <c r="F215" s="70" t="s">
        <v>161</v>
      </c>
      <c r="G215" s="1073" t="s">
        <v>1714</v>
      </c>
      <c r="H215" s="70" t="s">
        <v>1715</v>
      </c>
      <c r="I215" s="1066"/>
      <c r="J215" s="73"/>
      <c r="K215" s="71"/>
      <c r="L215" s="71"/>
      <c r="M215" s="71"/>
      <c r="N215" s="71"/>
      <c r="O215" s="71"/>
      <c r="P215" s="71"/>
      <c r="Q215" s="71"/>
      <c r="R215" s="71"/>
      <c r="S215" s="71"/>
      <c r="T215" s="71"/>
      <c r="U215" s="71"/>
      <c r="V215" s="71"/>
      <c r="W215" s="71"/>
      <c r="X215" s="71"/>
      <c r="Y215" s="71"/>
      <c r="Z215" s="71"/>
      <c r="AA215" s="71"/>
      <c r="AB215" s="71"/>
      <c r="AC215" s="72"/>
      <c r="AD215" s="71">
        <v>1132475.1200013035</v>
      </c>
      <c r="AE215" s="71">
        <v>630452.11208643008</v>
      </c>
      <c r="AF215" s="71">
        <v>878730.74059841153</v>
      </c>
      <c r="AG215" s="71">
        <v>13880123.930907631</v>
      </c>
      <c r="AH215" s="71">
        <v>12378457.130134255</v>
      </c>
      <c r="AI215" s="71">
        <v>0</v>
      </c>
      <c r="AJ215" s="71">
        <v>0</v>
      </c>
      <c r="AK215" s="71">
        <v>687731.9700122975</v>
      </c>
      <c r="AL215" s="71">
        <v>0</v>
      </c>
      <c r="AM215" s="71">
        <v>0</v>
      </c>
      <c r="AN215" s="71">
        <v>29587971.003740329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1723</v>
      </c>
      <c r="B216" s="70">
        <v>208</v>
      </c>
      <c r="C216" s="70">
        <v>16</v>
      </c>
      <c r="D216" s="70">
        <v>28</v>
      </c>
      <c r="E216" s="70">
        <v>2022</v>
      </c>
      <c r="F216" s="70" t="s">
        <v>161</v>
      </c>
      <c r="G216" s="1073" t="s">
        <v>1722</v>
      </c>
      <c r="H216" s="70" t="s">
        <v>1689</v>
      </c>
      <c r="I216" s="1066"/>
      <c r="J216" s="73"/>
      <c r="K216" s="71"/>
      <c r="L216" s="71"/>
      <c r="M216" s="71"/>
      <c r="N216" s="71"/>
      <c r="O216" s="71"/>
      <c r="P216" s="71"/>
      <c r="Q216" s="71"/>
      <c r="R216" s="71"/>
      <c r="S216" s="71"/>
      <c r="T216" s="71"/>
      <c r="U216" s="71"/>
      <c r="V216" s="71"/>
      <c r="W216" s="71"/>
      <c r="X216" s="71"/>
      <c r="Y216" s="71"/>
      <c r="Z216" s="71"/>
      <c r="AA216" s="71"/>
      <c r="AB216" s="71"/>
      <c r="AC216" s="72"/>
      <c r="AD216" s="71">
        <v>1513285.38197045</v>
      </c>
      <c r="AE216" s="71">
        <v>48256.828332541561</v>
      </c>
      <c r="AF216" s="71">
        <v>208995.41938556815</v>
      </c>
      <c r="AG216" s="71">
        <v>2075587.1927010147</v>
      </c>
      <c r="AH216" s="71">
        <v>4460135.6339226374</v>
      </c>
      <c r="AI216" s="71">
        <v>0</v>
      </c>
      <c r="AJ216" s="71">
        <v>0</v>
      </c>
      <c r="AK216" s="71">
        <v>203762.87057442835</v>
      </c>
      <c r="AL216" s="71">
        <v>0</v>
      </c>
      <c r="AM216" s="71">
        <v>0</v>
      </c>
      <c r="AN216" s="71">
        <v>8510023.3268866409</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1664</v>
      </c>
      <c r="B217" s="70">
        <v>209</v>
      </c>
      <c r="C217" s="70">
        <v>16</v>
      </c>
      <c r="D217" s="70">
        <v>29</v>
      </c>
      <c r="E217" s="70">
        <v>2022</v>
      </c>
      <c r="F217" s="70" t="s">
        <v>161</v>
      </c>
      <c r="G217" s="1073" t="s">
        <v>1662</v>
      </c>
      <c r="H217" s="70" t="s">
        <v>1663</v>
      </c>
      <c r="I217" s="1066"/>
      <c r="J217" s="73"/>
      <c r="K217" s="71"/>
      <c r="L217" s="71"/>
      <c r="M217" s="71"/>
      <c r="N217" s="71"/>
      <c r="O217" s="71"/>
      <c r="P217" s="71"/>
      <c r="Q217" s="71"/>
      <c r="R217" s="71"/>
      <c r="S217" s="71"/>
      <c r="T217" s="71"/>
      <c r="U217" s="71"/>
      <c r="V217" s="71"/>
      <c r="W217" s="71"/>
      <c r="X217" s="71"/>
      <c r="Y217" s="71"/>
      <c r="Z217" s="71"/>
      <c r="AA217" s="71"/>
      <c r="AB217" s="71"/>
      <c r="AC217" s="72"/>
      <c r="AD217" s="71">
        <v>61228462.918732814</v>
      </c>
      <c r="AE217" s="71">
        <v>2929656.4813497812</v>
      </c>
      <c r="AF217" s="71">
        <v>1277721.9957890415</v>
      </c>
      <c r="AG217" s="71">
        <v>93991942.844680324</v>
      </c>
      <c r="AH217" s="71">
        <v>100379802.84939519</v>
      </c>
      <c r="AI217" s="71">
        <v>0</v>
      </c>
      <c r="AJ217" s="71">
        <v>0</v>
      </c>
      <c r="AK217" s="71">
        <v>5850112.0731143709</v>
      </c>
      <c r="AL217" s="71">
        <v>0</v>
      </c>
      <c r="AM217" s="71">
        <v>0</v>
      </c>
      <c r="AN217" s="71">
        <v>265657699.1630615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2413</v>
      </c>
      <c r="B218" s="70">
        <v>210</v>
      </c>
      <c r="C218" s="70">
        <v>16</v>
      </c>
      <c r="D218" s="70">
        <v>30</v>
      </c>
      <c r="E218" s="70">
        <v>2022</v>
      </c>
      <c r="F218" s="70" t="s">
        <v>161</v>
      </c>
      <c r="G218" s="1073" t="s">
        <v>2411</v>
      </c>
      <c r="H218" s="70" t="s">
        <v>2412</v>
      </c>
      <c r="I218" s="1066"/>
      <c r="J218" s="73"/>
      <c r="K218" s="71"/>
      <c r="L218" s="71"/>
      <c r="M218" s="71"/>
      <c r="N218" s="71"/>
      <c r="O218" s="71"/>
      <c r="P218" s="71"/>
      <c r="Q218" s="71"/>
      <c r="R218" s="71"/>
      <c r="S218" s="71"/>
      <c r="T218" s="71"/>
      <c r="U218" s="71"/>
      <c r="V218" s="71"/>
      <c r="W218" s="71"/>
      <c r="X218" s="71"/>
      <c r="Y218" s="71"/>
      <c r="Z218" s="71"/>
      <c r="AA218" s="71"/>
      <c r="AB218" s="71"/>
      <c r="AC218" s="72"/>
      <c r="AD218" s="71">
        <v>26271087.310462695</v>
      </c>
      <c r="AE218" s="71">
        <v>793902.65966439329</v>
      </c>
      <c r="AF218" s="71">
        <v>1396469.3931672054</v>
      </c>
      <c r="AG218" s="71">
        <v>22164932.528252244</v>
      </c>
      <c r="AH218" s="71">
        <v>26697583.963578358</v>
      </c>
      <c r="AI218" s="71">
        <v>0</v>
      </c>
      <c r="AJ218" s="71">
        <v>0</v>
      </c>
      <c r="AK218" s="71">
        <v>1634880.67448849</v>
      </c>
      <c r="AL218" s="71">
        <v>0</v>
      </c>
      <c r="AM218" s="71">
        <v>0</v>
      </c>
      <c r="AN218" s="71">
        <v>78958856.529613376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2417</v>
      </c>
      <c r="B219" s="70">
        <v>211</v>
      </c>
      <c r="C219" s="70">
        <v>16</v>
      </c>
      <c r="D219" s="70">
        <v>31</v>
      </c>
      <c r="E219" s="70">
        <v>2022</v>
      </c>
      <c r="F219" s="70" t="s">
        <v>161</v>
      </c>
      <c r="G219" s="1073" t="s">
        <v>2415</v>
      </c>
      <c r="H219" s="70" t="s">
        <v>2416</v>
      </c>
      <c r="I219" s="1066"/>
      <c r="J219" s="73"/>
      <c r="K219" s="71"/>
      <c r="L219" s="71"/>
      <c r="M219" s="71"/>
      <c r="N219" s="71"/>
      <c r="O219" s="71"/>
      <c r="P219" s="71"/>
      <c r="Q219" s="71"/>
      <c r="R219" s="71"/>
      <c r="S219" s="71"/>
      <c r="T219" s="71"/>
      <c r="U219" s="71"/>
      <c r="V219" s="71"/>
      <c r="W219" s="71"/>
      <c r="X219" s="71"/>
      <c r="Y219" s="71"/>
      <c r="Z219" s="71"/>
      <c r="AA219" s="71"/>
      <c r="AB219" s="71"/>
      <c r="AC219" s="72"/>
      <c r="AD219" s="71">
        <v>162112759.56537268</v>
      </c>
      <c r="AE219" s="71">
        <v>2576291.9642050411</v>
      </c>
      <c r="AF219" s="71">
        <v>1054476.8887180937</v>
      </c>
      <c r="AG219" s="71">
        <v>100902771.18770173</v>
      </c>
      <c r="AH219" s="71">
        <v>135083257.31835702</v>
      </c>
      <c r="AI219" s="71">
        <v>0</v>
      </c>
      <c r="AJ219" s="71">
        <v>0</v>
      </c>
      <c r="AK219" s="71">
        <v>8120040.7814970547</v>
      </c>
      <c r="AL219" s="71">
        <v>0</v>
      </c>
      <c r="AM219" s="71">
        <v>0</v>
      </c>
      <c r="AN219" s="71">
        <v>409849597.70585161</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1638</v>
      </c>
      <c r="B220" s="70">
        <v>212</v>
      </c>
      <c r="C220" s="70">
        <v>16</v>
      </c>
      <c r="D220" s="70">
        <v>32</v>
      </c>
      <c r="E220" s="70">
        <v>2022</v>
      </c>
      <c r="F220" s="70" t="s">
        <v>161</v>
      </c>
      <c r="G220" s="1073" t="s">
        <v>1636</v>
      </c>
      <c r="H220" s="70" t="s">
        <v>1637</v>
      </c>
      <c r="I220" s="1066"/>
      <c r="J220" s="73"/>
      <c r="K220" s="71"/>
      <c r="L220" s="71"/>
      <c r="M220" s="71"/>
      <c r="N220" s="71"/>
      <c r="O220" s="71"/>
      <c r="P220" s="71"/>
      <c r="Q220" s="71"/>
      <c r="R220" s="71"/>
      <c r="S220" s="71"/>
      <c r="T220" s="71"/>
      <c r="U220" s="71"/>
      <c r="V220" s="71"/>
      <c r="W220" s="71"/>
      <c r="X220" s="71"/>
      <c r="Y220" s="71"/>
      <c r="Z220" s="71"/>
      <c r="AA220" s="71"/>
      <c r="AB220" s="71"/>
      <c r="AC220" s="72"/>
      <c r="AD220" s="71">
        <v>328762874.27806139</v>
      </c>
      <c r="AE220" s="71">
        <v>18619352.376952566</v>
      </c>
      <c r="AF220" s="71">
        <v>13271209.130983578</v>
      </c>
      <c r="AG220" s="71">
        <v>827773406.0715971</v>
      </c>
      <c r="AH220" s="71">
        <v>746812503.57144761</v>
      </c>
      <c r="AI220" s="71">
        <v>0</v>
      </c>
      <c r="AJ220" s="71">
        <v>0</v>
      </c>
      <c r="AK220" s="71">
        <v>42840691.592743136</v>
      </c>
      <c r="AL220" s="71">
        <v>0</v>
      </c>
      <c r="AM220" s="71">
        <v>0</v>
      </c>
      <c r="AN220" s="71">
        <v>1978080037.0217853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2421</v>
      </c>
      <c r="B221" s="70">
        <v>213</v>
      </c>
      <c r="C221" s="70">
        <v>16</v>
      </c>
      <c r="D221" s="70">
        <v>33</v>
      </c>
      <c r="E221" s="70">
        <v>2022</v>
      </c>
      <c r="F221" s="70" t="s">
        <v>161</v>
      </c>
      <c r="G221" s="1073" t="s">
        <v>2419</v>
      </c>
      <c r="H221" s="70" t="s">
        <v>2420</v>
      </c>
      <c r="I221" s="1066"/>
      <c r="J221" s="73"/>
      <c r="K221" s="71"/>
      <c r="L221" s="71"/>
      <c r="M221" s="71"/>
      <c r="N221" s="71"/>
      <c r="O221" s="71"/>
      <c r="P221" s="71"/>
      <c r="Q221" s="71"/>
      <c r="R221" s="71"/>
      <c r="S221" s="71"/>
      <c r="T221" s="71"/>
      <c r="U221" s="71"/>
      <c r="V221" s="71"/>
      <c r="W221" s="71"/>
      <c r="X221" s="71"/>
      <c r="Y221" s="71"/>
      <c r="Z221" s="71"/>
      <c r="AA221" s="71"/>
      <c r="AB221" s="71"/>
      <c r="AC221" s="72"/>
      <c r="AD221" s="71">
        <v>67191212.074676797</v>
      </c>
      <c r="AE221" s="71">
        <v>1620495.4288443793</v>
      </c>
      <c r="AF221" s="71">
        <v>736233.86374461511</v>
      </c>
      <c r="AG221" s="71">
        <v>88858518.745549366</v>
      </c>
      <c r="AH221" s="71">
        <v>103424562.83503921</v>
      </c>
      <c r="AI221" s="71">
        <v>0</v>
      </c>
      <c r="AJ221" s="71">
        <v>0</v>
      </c>
      <c r="AK221" s="71">
        <v>6381858.2714828718</v>
      </c>
      <c r="AL221" s="71">
        <v>0</v>
      </c>
      <c r="AM221" s="71">
        <v>0</v>
      </c>
      <c r="AN221" s="71">
        <v>268212881.21933722</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1647</v>
      </c>
      <c r="B222" s="70">
        <v>214</v>
      </c>
      <c r="C222" s="70">
        <v>16</v>
      </c>
      <c r="D222" s="70">
        <v>34</v>
      </c>
      <c r="E222" s="70">
        <v>2022</v>
      </c>
      <c r="F222" s="70" t="s">
        <v>161</v>
      </c>
      <c r="G222" s="1073" t="s">
        <v>1645</v>
      </c>
      <c r="H222" s="70" t="s">
        <v>1646</v>
      </c>
      <c r="I222" s="1066"/>
      <c r="J222" s="73"/>
      <c r="K222" s="71"/>
      <c r="L222" s="71"/>
      <c r="M222" s="71"/>
      <c r="N222" s="71"/>
      <c r="O222" s="71"/>
      <c r="P222" s="71"/>
      <c r="Q222" s="71"/>
      <c r="R222" s="71"/>
      <c r="S222" s="71"/>
      <c r="T222" s="71"/>
      <c r="U222" s="71"/>
      <c r="V222" s="71"/>
      <c r="W222" s="71"/>
      <c r="X222" s="71"/>
      <c r="Y222" s="71"/>
      <c r="Z222" s="71"/>
      <c r="AA222" s="71"/>
      <c r="AB222" s="71"/>
      <c r="AC222" s="72"/>
      <c r="AD222" s="71">
        <v>54672729.412254557</v>
      </c>
      <c r="AE222" s="71">
        <v>988486.64487625449</v>
      </c>
      <c r="AF222" s="71">
        <v>546238.02793955314</v>
      </c>
      <c r="AG222" s="71">
        <v>36208764.74478136</v>
      </c>
      <c r="AH222" s="71">
        <v>38594521.54326731</v>
      </c>
      <c r="AI222" s="71">
        <v>0</v>
      </c>
      <c r="AJ222" s="71">
        <v>0</v>
      </c>
      <c r="AK222" s="71">
        <v>2272898.6361540481</v>
      </c>
      <c r="AL222" s="71">
        <v>0</v>
      </c>
      <c r="AM222" s="71">
        <v>0</v>
      </c>
      <c r="AN222" s="71">
        <v>133283639.00927308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1730</v>
      </c>
      <c r="B223" s="70">
        <v>215</v>
      </c>
      <c r="C223" s="70">
        <v>16</v>
      </c>
      <c r="D223" s="70">
        <v>35</v>
      </c>
      <c r="E223" s="70">
        <v>2022</v>
      </c>
      <c r="F223" s="70" t="s">
        <v>161</v>
      </c>
      <c r="G223" s="1073" t="s">
        <v>1729</v>
      </c>
      <c r="H223" s="70" t="s">
        <v>1653</v>
      </c>
      <c r="I223" s="1066"/>
      <c r="J223" s="73"/>
      <c r="K223" s="71"/>
      <c r="L223" s="71"/>
      <c r="M223" s="71"/>
      <c r="N223" s="71"/>
      <c r="O223" s="71"/>
      <c r="P223" s="71"/>
      <c r="Q223" s="71"/>
      <c r="R223" s="71"/>
      <c r="S223" s="71"/>
      <c r="T223" s="71"/>
      <c r="U223" s="71"/>
      <c r="V223" s="71"/>
      <c r="W223" s="71"/>
      <c r="X223" s="71"/>
      <c r="Y223" s="71"/>
      <c r="Z223" s="71"/>
      <c r="AA223" s="71"/>
      <c r="AB223" s="71"/>
      <c r="AC223" s="72"/>
      <c r="AD223" s="71">
        <v>52504653.600935698</v>
      </c>
      <c r="AE223" s="71">
        <v>395394.65795050177</v>
      </c>
      <c r="AF223" s="71">
        <v>294493.54549784603</v>
      </c>
      <c r="AG223" s="71">
        <v>20136119.131443083</v>
      </c>
      <c r="AH223" s="71">
        <v>20987443.03203509</v>
      </c>
      <c r="AI223" s="71">
        <v>0</v>
      </c>
      <c r="AJ223" s="71">
        <v>0</v>
      </c>
      <c r="AK223" s="71">
        <v>1404259.3266773818</v>
      </c>
      <c r="AL223" s="71">
        <v>0</v>
      </c>
      <c r="AM223" s="71">
        <v>0</v>
      </c>
      <c r="AN223" s="71">
        <v>95722363.294539601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1738</v>
      </c>
      <c r="B224" s="70">
        <v>216</v>
      </c>
      <c r="C224" s="70">
        <v>16</v>
      </c>
      <c r="D224" s="70">
        <v>36</v>
      </c>
      <c r="E224" s="70">
        <v>2022</v>
      </c>
      <c r="F224" s="70" t="s">
        <v>161</v>
      </c>
      <c r="G224" s="1073" t="s">
        <v>1736</v>
      </c>
      <c r="H224" s="70" t="s">
        <v>1737</v>
      </c>
      <c r="I224" s="1066"/>
      <c r="J224" s="73"/>
      <c r="K224" s="71"/>
      <c r="L224" s="71"/>
      <c r="M224" s="71"/>
      <c r="N224" s="71"/>
      <c r="O224" s="71"/>
      <c r="P224" s="71"/>
      <c r="Q224" s="71"/>
      <c r="R224" s="71"/>
      <c r="S224" s="71"/>
      <c r="T224" s="71"/>
      <c r="U224" s="71"/>
      <c r="V224" s="71"/>
      <c r="W224" s="71"/>
      <c r="X224" s="71"/>
      <c r="Y224" s="71"/>
      <c r="Z224" s="71"/>
      <c r="AA224" s="71"/>
      <c r="AB224" s="71"/>
      <c r="AC224" s="72"/>
      <c r="AD224" s="71">
        <v>17692686.292641737</v>
      </c>
      <c r="AE224" s="71">
        <v>703615.69052608975</v>
      </c>
      <c r="AF224" s="71">
        <v>18999.583580506194</v>
      </c>
      <c r="AG224" s="71">
        <v>31367676.86997449</v>
      </c>
      <c r="AH224" s="71">
        <v>42636367.466702111</v>
      </c>
      <c r="AI224" s="71">
        <v>0</v>
      </c>
      <c r="AJ224" s="71">
        <v>0</v>
      </c>
      <c r="AK224" s="71">
        <v>2888706.7031815825</v>
      </c>
      <c r="AL224" s="71">
        <v>0</v>
      </c>
      <c r="AM224" s="71">
        <v>0</v>
      </c>
      <c r="AN224" s="71">
        <v>95308052.606606513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1883</v>
      </c>
      <c r="H6" s="77" t="s">
        <v>1884</v>
      </c>
      <c r="I6" s="77" t="s">
        <v>2428</v>
      </c>
      <c r="J6" s="77" t="s">
        <v>2429</v>
      </c>
      <c r="K6" s="1080">
        <v>5</v>
      </c>
      <c r="L6" s="1081">
        <v>13</v>
      </c>
      <c r="M6" s="1044"/>
      <c r="N6" s="988">
        <v>1</v>
      </c>
      <c r="O6" s="77" t="s">
        <v>1745</v>
      </c>
      <c r="P6" s="77" t="s">
        <v>1746</v>
      </c>
      <c r="Q6" s="77" t="s">
        <v>1501</v>
      </c>
      <c r="R6" s="16"/>
      <c r="S6" s="77">
        <v>1</v>
      </c>
      <c r="T6" s="77" t="s">
        <v>1883</v>
      </c>
      <c r="U6" s="77" t="s">
        <v>1884</v>
      </c>
      <c r="V6" s="77" t="s">
        <v>1501</v>
      </c>
      <c r="W6" s="16"/>
      <c r="X6" s="77">
        <v>1</v>
      </c>
      <c r="Y6" s="692" t="s">
        <v>1745</v>
      </c>
      <c r="Z6" s="77" t="s">
        <v>1746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1768</v>
      </c>
      <c r="P7" s="77" t="s">
        <v>1769</v>
      </c>
      <c r="Q7" s="77" t="s">
        <v>1501</v>
      </c>
      <c r="R7" s="16"/>
      <c r="S7" s="77">
        <v>2</v>
      </c>
      <c r="T7" s="76" t="s">
        <v>795</v>
      </c>
      <c r="U7" s="77" t="s">
        <v>1503</v>
      </c>
      <c r="V7" s="77" t="s">
        <v>1503</v>
      </c>
      <c r="W7" s="16"/>
      <c r="X7" s="77">
        <v>2</v>
      </c>
      <c r="Y7" s="692" t="s">
        <v>1768</v>
      </c>
      <c r="Z7" s="77" t="s">
        <v>1769</v>
      </c>
      <c r="AA7" s="77" t="s">
        <v>1501</v>
      </c>
      <c r="AB7" s="16"/>
      <c r="AC7" s="77">
        <v>2</v>
      </c>
      <c r="AD7" s="77" t="s">
        <v>1670</v>
      </c>
      <c r="AE7" s="77" t="s">
        <v>1671</v>
      </c>
      <c r="AF7" s="77" t="s">
        <v>1501</v>
      </c>
    </row>
    <row r="8" spans="1:32" ht="12">
      <c r="A8" s="16"/>
      <c r="B8" s="16"/>
      <c r="C8" s="16"/>
      <c r="D8" s="16"/>
      <c r="F8" s="16"/>
      <c r="G8" s="16"/>
      <c r="H8" s="16"/>
      <c r="I8" s="16"/>
      <c r="J8" s="16"/>
      <c r="K8" s="1044"/>
      <c r="L8" s="1044"/>
      <c r="M8" s="1044"/>
      <c r="N8" s="988">
        <v>3</v>
      </c>
      <c r="O8" s="77" t="s">
        <v>1791</v>
      </c>
      <c r="P8" s="77" t="s">
        <v>1792</v>
      </c>
      <c r="Q8" s="77" t="s">
        <v>1501</v>
      </c>
      <c r="R8" s="16"/>
      <c r="S8" s="16"/>
      <c r="T8" s="16"/>
      <c r="U8" s="16"/>
      <c r="V8" s="16"/>
      <c r="W8" s="16"/>
      <c r="X8" s="77">
        <v>3</v>
      </c>
      <c r="Y8" s="692" t="s">
        <v>1791</v>
      </c>
      <c r="Z8" s="77" t="s">
        <v>1792</v>
      </c>
      <c r="AA8" s="77" t="s">
        <v>1501</v>
      </c>
      <c r="AB8" s="16"/>
      <c r="AC8" s="77">
        <v>3</v>
      </c>
      <c r="AD8" s="77" t="s">
        <v>1971</v>
      </c>
      <c r="AE8" s="77" t="s">
        <v>1972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1814</v>
      </c>
      <c r="P9" s="77" t="s">
        <v>1815</v>
      </c>
      <c r="Q9" s="77" t="s">
        <v>1501</v>
      </c>
      <c r="R9" s="16"/>
      <c r="S9" s="16"/>
      <c r="T9" s="16"/>
      <c r="U9" s="16"/>
      <c r="V9" s="16"/>
      <c r="W9" s="16"/>
      <c r="X9" s="77">
        <v>4</v>
      </c>
      <c r="Y9" s="692" t="s">
        <v>1814</v>
      </c>
      <c r="Z9" s="77" t="s">
        <v>1815</v>
      </c>
      <c r="AA9" s="77" t="s">
        <v>1501</v>
      </c>
      <c r="AB9" s="16"/>
      <c r="AC9" s="77">
        <v>4</v>
      </c>
      <c r="AD9" s="77" t="s">
        <v>1694</v>
      </c>
      <c r="AE9" s="77" t="s">
        <v>1695</v>
      </c>
      <c r="AF9" s="77" t="s">
        <v>1501</v>
      </c>
    </row>
    <row r="10" spans="1:32" ht="12">
      <c r="A10" s="16"/>
      <c r="B10" s="16"/>
      <c r="C10" s="16"/>
      <c r="D10" s="16"/>
      <c r="F10" s="75" t="s">
        <v>1501</v>
      </c>
      <c r="G10" s="76" t="s">
        <v>1883</v>
      </c>
      <c r="H10" s="77" t="s">
        <v>1884</v>
      </c>
      <c r="I10" s="77" t="s">
        <v>2428</v>
      </c>
      <c r="J10" s="77" t="s">
        <v>2429</v>
      </c>
      <c r="K10" s="1079">
        <v>5</v>
      </c>
      <c r="L10" s="1045">
        <v>13</v>
      </c>
      <c r="M10" s="1044"/>
      <c r="N10" s="988">
        <v>5</v>
      </c>
      <c r="O10" s="77" t="s">
        <v>1837</v>
      </c>
      <c r="P10" s="77" t="s">
        <v>1838</v>
      </c>
      <c r="Q10" s="77" t="s">
        <v>1501</v>
      </c>
      <c r="R10" s="16"/>
      <c r="S10" s="16"/>
      <c r="T10" s="16"/>
      <c r="U10" s="16"/>
      <c r="V10" s="16"/>
      <c r="W10" s="16"/>
      <c r="X10" s="77">
        <v>5</v>
      </c>
      <c r="Y10" s="692" t="s">
        <v>1837</v>
      </c>
      <c r="Z10" s="77" t="s">
        <v>1838</v>
      </c>
      <c r="AA10" s="77" t="s">
        <v>1501</v>
      </c>
      <c r="AB10" s="16"/>
      <c r="AC10" s="77">
        <v>5</v>
      </c>
      <c r="AD10" s="77" t="s">
        <v>1710</v>
      </c>
      <c r="AE10" s="77" t="s">
        <v>1711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1860</v>
      </c>
      <c r="P11" s="77" t="s">
        <v>1861</v>
      </c>
      <c r="Q11" s="77" t="s">
        <v>1501</v>
      </c>
      <c r="R11" s="16"/>
      <c r="S11" s="16"/>
      <c r="T11" s="16"/>
      <c r="U11" s="16"/>
      <c r="V11" s="16"/>
      <c r="W11" s="16"/>
      <c r="X11" s="77">
        <v>6</v>
      </c>
      <c r="Y11" s="692" t="s">
        <v>1860</v>
      </c>
      <c r="Z11" s="77" t="s">
        <v>1861</v>
      </c>
      <c r="AA11" s="77" t="s">
        <v>1501</v>
      </c>
      <c r="AB11" s="16"/>
      <c r="AC11" s="77">
        <v>6</v>
      </c>
      <c r="AD11" s="77" t="s">
        <v>1649</v>
      </c>
      <c r="AE11" s="77" t="s">
        <v>1650</v>
      </c>
      <c r="AF11" s="77" t="s">
        <v>1501</v>
      </c>
    </row>
    <row r="12" spans="1:32" ht="12">
      <c r="A12" s="16"/>
      <c r="B12" s="16"/>
      <c r="C12" s="16"/>
      <c r="D12" s="16"/>
      <c r="F12" s="75" t="s">
        <v>1505</v>
      </c>
      <c r="G12" s="76" t="s">
        <v>1883</v>
      </c>
      <c r="H12" s="77"/>
      <c r="I12" s="77" t="s">
        <v>1883</v>
      </c>
      <c r="J12" s="77"/>
      <c r="K12" s="1079" t="s">
        <v>1544</v>
      </c>
      <c r="L12" s="1045"/>
      <c r="M12" s="1044"/>
      <c r="N12" s="988">
        <v>7</v>
      </c>
      <c r="O12" s="77" t="s">
        <v>1883</v>
      </c>
      <c r="P12" s="77" t="s">
        <v>1884</v>
      </c>
      <c r="Q12" s="77" t="s">
        <v>1501</v>
      </c>
      <c r="R12" s="16"/>
      <c r="S12" s="16"/>
      <c r="T12" s="16"/>
      <c r="U12" s="16"/>
      <c r="V12" s="16"/>
      <c r="W12" s="16"/>
      <c r="X12" s="77">
        <v>7</v>
      </c>
      <c r="Y12" s="692" t="s">
        <v>1883</v>
      </c>
      <c r="Z12" s="77" t="s">
        <v>1884</v>
      </c>
      <c r="AA12" s="77" t="s">
        <v>1501</v>
      </c>
      <c r="AB12" s="16"/>
      <c r="AC12" s="77">
        <v>7</v>
      </c>
      <c r="AD12" s="77" t="s">
        <v>2423</v>
      </c>
      <c r="AE12" s="77" t="s">
        <v>2424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1906</v>
      </c>
      <c r="P13" s="77" t="s">
        <v>1907</v>
      </c>
      <c r="Q13" s="77" t="s">
        <v>1501</v>
      </c>
      <c r="R13" s="16"/>
      <c r="S13" s="16"/>
      <c r="T13" s="16"/>
      <c r="U13" s="16"/>
      <c r="V13" s="16"/>
      <c r="W13" s="16"/>
      <c r="X13" s="77">
        <v>8</v>
      </c>
      <c r="Y13" s="692" t="s">
        <v>1906</v>
      </c>
      <c r="Z13" s="77" t="s">
        <v>1907</v>
      </c>
      <c r="AA13" s="77" t="s">
        <v>1501</v>
      </c>
      <c r="AB13" s="16"/>
      <c r="AC13" s="77">
        <v>8</v>
      </c>
      <c r="AD13" s="77" t="s">
        <v>1883</v>
      </c>
      <c r="AE13" s="77" t="s">
        <v>1884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1741</v>
      </c>
      <c r="P14" s="77" t="s">
        <v>1742</v>
      </c>
      <c r="Q14" s="77" t="s">
        <v>1501</v>
      </c>
      <c r="R14" s="16"/>
      <c r="S14" s="16"/>
      <c r="T14" s="16"/>
      <c r="U14" s="16"/>
      <c r="V14" s="16"/>
      <c r="W14" s="16"/>
      <c r="X14" s="77">
        <v>9</v>
      </c>
      <c r="Y14" s="692" t="s">
        <v>1741</v>
      </c>
      <c r="Z14" s="77" t="s">
        <v>1742</v>
      </c>
      <c r="AA14" s="77" t="s">
        <v>1501</v>
      </c>
      <c r="AB14" s="16"/>
      <c r="AC14" s="77">
        <v>9</v>
      </c>
      <c r="AD14" s="77" t="s">
        <v>1690</v>
      </c>
      <c r="AE14" s="77" t="s">
        <v>1691</v>
      </c>
      <c r="AF14" s="77" t="s">
        <v>1501</v>
      </c>
    </row>
    <row r="15" spans="1:32" ht="12">
      <c r="A15" s="16"/>
      <c r="B15" s="16"/>
      <c r="C15" s="16"/>
      <c r="D15" s="16"/>
      <c r="E15" s="16"/>
      <c r="F15" s="16"/>
      <c r="G15" s="16"/>
      <c r="H15" s="16"/>
      <c r="I15" s="16"/>
      <c r="J15" s="16"/>
      <c r="K15" s="1044"/>
      <c r="L15" s="1044"/>
      <c r="M15" s="1044"/>
      <c r="N15" s="988">
        <v>10</v>
      </c>
      <c r="O15" s="77" t="s">
        <v>1948</v>
      </c>
      <c r="P15" s="77" t="s">
        <v>1949</v>
      </c>
      <c r="Q15" s="77" t="s">
        <v>1501</v>
      </c>
      <c r="R15" s="16"/>
      <c r="S15" s="16"/>
      <c r="T15" s="16"/>
      <c r="U15" s="16"/>
      <c r="V15" s="16"/>
      <c r="W15" s="16"/>
      <c r="X15" s="77">
        <v>10</v>
      </c>
      <c r="Y15" s="692" t="s">
        <v>1948</v>
      </c>
      <c r="Z15" s="77" t="s">
        <v>1949</v>
      </c>
      <c r="AA15" s="77" t="s">
        <v>1501</v>
      </c>
      <c r="AB15" s="16"/>
      <c r="AC15" s="77">
        <v>10</v>
      </c>
      <c r="AD15" s="77" t="s">
        <v>1685</v>
      </c>
      <c r="AE15" s="77" t="s">
        <v>1686</v>
      </c>
      <c r="AF15" s="77" t="s">
        <v>1501</v>
      </c>
    </row>
    <row r="16" spans="1:32" ht="12">
      <c r="A16" s="16"/>
      <c r="B16" s="16"/>
      <c r="C16" s="16"/>
      <c r="D16" s="16"/>
      <c r="E16" s="16"/>
      <c r="F16" s="16"/>
      <c r="G16" s="16"/>
      <c r="H16" s="16"/>
      <c r="I16" s="16"/>
      <c r="J16" s="16"/>
      <c r="K16" s="1044"/>
      <c r="L16" s="1044"/>
      <c r="M16" s="1044"/>
      <c r="N16" s="988">
        <v>11</v>
      </c>
      <c r="O16" s="77" t="s">
        <v>1971</v>
      </c>
      <c r="P16" s="77" t="s">
        <v>1972</v>
      </c>
      <c r="Q16" s="77" t="s">
        <v>1501</v>
      </c>
      <c r="R16" s="16"/>
      <c r="S16" s="16"/>
      <c r="T16" s="16"/>
      <c r="U16" s="16"/>
      <c r="V16" s="16"/>
      <c r="W16" s="16"/>
      <c r="X16" s="77">
        <v>11</v>
      </c>
      <c r="Y16" s="692" t="s">
        <v>1971</v>
      </c>
      <c r="Z16" s="77" t="s">
        <v>1972</v>
      </c>
      <c r="AA16" s="77" t="s">
        <v>1501</v>
      </c>
      <c r="AB16" s="16"/>
      <c r="AC16" s="77">
        <v>11</v>
      </c>
      <c r="AD16" s="77" t="s">
        <v>1718</v>
      </c>
      <c r="AE16" s="77" t="s">
        <v>1719</v>
      </c>
      <c r="AF16" s="77" t="s">
        <v>1501</v>
      </c>
    </row>
    <row r="17" spans="1:32" ht="12">
      <c r="A17" s="16"/>
      <c r="B17" s="16"/>
      <c r="C17" s="16"/>
      <c r="D17" s="16"/>
      <c r="E17" s="16"/>
      <c r="F17" s="16"/>
      <c r="G17" s="16"/>
      <c r="H17" s="16"/>
      <c r="I17" s="16"/>
      <c r="J17" s="16"/>
      <c r="K17" s="1044"/>
      <c r="L17" s="1044"/>
      <c r="M17" s="1044"/>
      <c r="N17" s="988">
        <v>12</v>
      </c>
      <c r="O17" s="77" t="s">
        <v>1994</v>
      </c>
      <c r="P17" s="77" t="s">
        <v>1995</v>
      </c>
      <c r="Q17" s="77" t="s">
        <v>1501</v>
      </c>
      <c r="R17" s="16"/>
      <c r="S17" s="16"/>
      <c r="T17" s="16"/>
      <c r="U17" s="16"/>
      <c r="V17" s="16"/>
      <c r="W17" s="16"/>
      <c r="X17" s="77">
        <v>12</v>
      </c>
      <c r="Y17" s="692" t="s">
        <v>1994</v>
      </c>
      <c r="Z17" s="77" t="s">
        <v>1995</v>
      </c>
      <c r="AA17" s="77" t="s">
        <v>1501</v>
      </c>
      <c r="AB17" s="16"/>
      <c r="AC17" s="77">
        <v>12</v>
      </c>
      <c r="AD17" s="77" t="s">
        <v>2407</v>
      </c>
      <c r="AE17" s="77" t="s">
        <v>2408</v>
      </c>
      <c r="AF17" s="77" t="s">
        <v>1501</v>
      </c>
    </row>
    <row r="18" spans="1:32" ht="12">
      <c r="A18" s="16"/>
      <c r="B18" s="16"/>
      <c r="C18" s="16"/>
      <c r="D18" s="16"/>
      <c r="E18" s="16"/>
      <c r="F18" s="16"/>
      <c r="G18" s="16"/>
      <c r="H18" s="16"/>
      <c r="I18" s="16"/>
      <c r="J18" s="16"/>
      <c r="K18" s="1044"/>
      <c r="L18" s="1044"/>
      <c r="M18" s="1044"/>
      <c r="N18" s="988">
        <v>13</v>
      </c>
      <c r="O18" s="77" t="s">
        <v>2017</v>
      </c>
      <c r="P18" s="77" t="s">
        <v>2018</v>
      </c>
      <c r="Q18" s="77" t="s">
        <v>1501</v>
      </c>
      <c r="R18" s="16"/>
      <c r="S18" s="16"/>
      <c r="T18" s="16"/>
      <c r="U18" s="16"/>
      <c r="V18" s="16"/>
      <c r="W18" s="16"/>
      <c r="X18" s="77">
        <v>13</v>
      </c>
      <c r="Y18" s="692" t="s">
        <v>2017</v>
      </c>
      <c r="Z18" s="77" t="s">
        <v>2018</v>
      </c>
      <c r="AA18" s="77" t="s">
        <v>1501</v>
      </c>
      <c r="AB18" s="16"/>
      <c r="AC18" s="77">
        <v>13</v>
      </c>
      <c r="AD18" s="77" t="s">
        <v>1628</v>
      </c>
      <c r="AE18" s="77" t="s">
        <v>1629</v>
      </c>
      <c r="AF18" s="77" t="s">
        <v>1501</v>
      </c>
    </row>
    <row r="19" spans="1:32" ht="12">
      <c r="A19" s="16"/>
      <c r="B19" s="16"/>
      <c r="C19" s="16"/>
      <c r="D19" s="16"/>
      <c r="E19" s="16"/>
      <c r="F19" s="16"/>
      <c r="G19" s="16"/>
      <c r="H19" s="16"/>
      <c r="I19" s="16"/>
      <c r="J19" s="16"/>
      <c r="K19" s="1044"/>
      <c r="L19" s="1044"/>
      <c r="M19" s="1044"/>
      <c r="N19" s="988">
        <v>14</v>
      </c>
      <c r="O19" s="77" t="s">
        <v>2040</v>
      </c>
      <c r="P19" s="77" t="s">
        <v>2041</v>
      </c>
      <c r="Q19" s="77" t="s">
        <v>1501</v>
      </c>
      <c r="R19" s="16"/>
      <c r="S19" s="16"/>
      <c r="T19" s="16"/>
      <c r="U19" s="16"/>
      <c r="V19" s="16"/>
      <c r="W19" s="16"/>
      <c r="X19" s="77">
        <v>14</v>
      </c>
      <c r="Y19" s="692" t="s">
        <v>2040</v>
      </c>
      <c r="Z19" s="77" t="s">
        <v>2041</v>
      </c>
      <c r="AA19" s="77" t="s">
        <v>1501</v>
      </c>
      <c r="AB19" s="16"/>
      <c r="AC19" s="77">
        <v>14</v>
      </c>
      <c r="AD19" s="77" t="s">
        <v>1678</v>
      </c>
      <c r="AE19" s="77" t="s">
        <v>1679</v>
      </c>
      <c r="AF19" s="77" t="s">
        <v>1501</v>
      </c>
    </row>
    <row r="20" spans="1:32" ht="12">
      <c r="A20" s="16"/>
      <c r="B20" s="16"/>
      <c r="C20" s="16"/>
      <c r="D20" s="16"/>
      <c r="E20" s="16"/>
      <c r="F20" s="16"/>
      <c r="G20" s="16"/>
      <c r="H20" s="16"/>
      <c r="I20" s="16"/>
      <c r="J20" s="16"/>
      <c r="K20" s="1044"/>
      <c r="L20" s="1044"/>
      <c r="M20" s="1044"/>
      <c r="N20" s="988">
        <v>15</v>
      </c>
      <c r="O20" s="77" t="s">
        <v>2063</v>
      </c>
      <c r="P20" s="77" t="s">
        <v>2064</v>
      </c>
      <c r="Q20" s="77" t="s">
        <v>1501</v>
      </c>
      <c r="R20" s="16"/>
      <c r="S20" s="16"/>
      <c r="T20" s="16"/>
      <c r="U20" s="16"/>
      <c r="V20" s="16"/>
      <c r="W20" s="16"/>
      <c r="X20" s="77">
        <v>15</v>
      </c>
      <c r="Y20" s="692" t="s">
        <v>2063</v>
      </c>
      <c r="Z20" s="77" t="s">
        <v>2064</v>
      </c>
      <c r="AA20" s="77" t="s">
        <v>1501</v>
      </c>
      <c r="AB20" s="16"/>
      <c r="AC20" s="77">
        <v>15</v>
      </c>
      <c r="AD20" s="77" t="s">
        <v>1666</v>
      </c>
      <c r="AE20" s="77" t="s">
        <v>1667</v>
      </c>
      <c r="AF20" s="77" t="s">
        <v>1501</v>
      </c>
    </row>
    <row r="21" spans="1:32" ht="12">
      <c r="A21" s="16"/>
      <c r="B21" s="16"/>
      <c r="C21" s="16"/>
      <c r="D21" s="16"/>
      <c r="E21" s="16"/>
      <c r="F21" s="16"/>
      <c r="G21" s="16"/>
      <c r="H21" s="16"/>
      <c r="I21" s="16"/>
      <c r="J21" s="16"/>
      <c r="K21" s="1044"/>
      <c r="L21" s="1044"/>
      <c r="M21" s="1044"/>
      <c r="N21" s="988">
        <v>16</v>
      </c>
      <c r="O21" s="77" t="s">
        <v>2086</v>
      </c>
      <c r="P21" s="77" t="s">
        <v>2087</v>
      </c>
      <c r="Q21" s="77" t="s">
        <v>1501</v>
      </c>
      <c r="R21" s="16"/>
      <c r="S21" s="16"/>
      <c r="T21" s="16"/>
      <c r="U21" s="16"/>
      <c r="V21" s="16"/>
      <c r="W21" s="16"/>
      <c r="X21" s="77">
        <v>16</v>
      </c>
      <c r="Y21" s="692" t="s">
        <v>2086</v>
      </c>
      <c r="Z21" s="77" t="s">
        <v>2087</v>
      </c>
      <c r="AA21" s="77" t="s">
        <v>1501</v>
      </c>
      <c r="AB21" s="16"/>
      <c r="AC21" s="77">
        <v>16</v>
      </c>
      <c r="AD21" s="77" t="s">
        <v>1674</v>
      </c>
      <c r="AE21" s="77" t="s">
        <v>1675</v>
      </c>
      <c r="AF21" s="77" t="s">
        <v>1501</v>
      </c>
    </row>
    <row r="22" spans="1:32" ht="12">
      <c r="A22" s="16"/>
      <c r="B22" s="16"/>
      <c r="C22" s="16"/>
      <c r="D22" s="16"/>
      <c r="E22" s="16"/>
      <c r="F22" s="16"/>
      <c r="G22" s="16"/>
      <c r="H22" s="16"/>
      <c r="I22" s="16"/>
      <c r="J22" s="16"/>
      <c r="K22" s="1044"/>
      <c r="L22" s="1044"/>
      <c r="M22" s="1044"/>
      <c r="N22" s="988">
        <v>17</v>
      </c>
      <c r="O22" s="77" t="s">
        <v>2109</v>
      </c>
      <c r="P22" s="77" t="s">
        <v>2110</v>
      </c>
      <c r="Q22" s="77" t="s">
        <v>1501</v>
      </c>
      <c r="R22" s="16"/>
      <c r="S22" s="16"/>
      <c r="T22" s="16"/>
      <c r="U22" s="16"/>
      <c r="V22" s="16"/>
      <c r="W22" s="16"/>
      <c r="X22" s="77">
        <v>17</v>
      </c>
      <c r="Y22" s="692" t="s">
        <v>2109</v>
      </c>
      <c r="Z22" s="77" t="s">
        <v>2110</v>
      </c>
      <c r="AA22" s="77" t="s">
        <v>1501</v>
      </c>
      <c r="AB22" s="16"/>
      <c r="AC22" s="77">
        <v>17</v>
      </c>
      <c r="AD22" s="77" t="s">
        <v>1706</v>
      </c>
      <c r="AE22" s="77" t="s">
        <v>1707</v>
      </c>
      <c r="AF22" s="77" t="s">
        <v>1501</v>
      </c>
    </row>
    <row r="23" spans="1:32" ht="12">
      <c r="A23" s="16"/>
      <c r="B23" s="16"/>
      <c r="C23" s="16"/>
      <c r="D23" s="16"/>
      <c r="E23" s="16"/>
      <c r="F23" s="16"/>
      <c r="G23" s="16"/>
      <c r="H23" s="16"/>
      <c r="I23" s="16"/>
      <c r="J23" s="16"/>
      <c r="K23" s="1044"/>
      <c r="L23" s="1044"/>
      <c r="M23" s="1044"/>
      <c r="N23" s="988">
        <v>18</v>
      </c>
      <c r="O23" s="77" t="s">
        <v>2132</v>
      </c>
      <c r="P23" s="77" t="s">
        <v>2133</v>
      </c>
      <c r="Q23" s="77" t="s">
        <v>1501</v>
      </c>
      <c r="R23" s="16"/>
      <c r="S23" s="16"/>
      <c r="T23" s="16"/>
      <c r="U23" s="16"/>
      <c r="V23" s="16"/>
      <c r="W23" s="16"/>
      <c r="X23" s="77">
        <v>18</v>
      </c>
      <c r="Y23" s="692" t="s">
        <v>2132</v>
      </c>
      <c r="Z23" s="77" t="s">
        <v>2133</v>
      </c>
      <c r="AA23" s="77" t="s">
        <v>1501</v>
      </c>
      <c r="AB23" s="16"/>
      <c r="AC23" s="77">
        <v>18</v>
      </c>
      <c r="AD23" s="77" t="s">
        <v>1698</v>
      </c>
      <c r="AE23" s="77" t="s">
        <v>1699</v>
      </c>
      <c r="AF23" s="77" t="s">
        <v>1501</v>
      </c>
    </row>
    <row r="24" spans="1:32" ht="12">
      <c r="A24" s="16"/>
      <c r="B24" s="16"/>
      <c r="C24" s="16"/>
      <c r="D24" s="16"/>
      <c r="E24" s="16"/>
      <c r="F24" s="16"/>
      <c r="G24" s="16"/>
      <c r="H24" s="16"/>
      <c r="I24" s="16"/>
      <c r="J24" s="16"/>
      <c r="K24" s="1044"/>
      <c r="L24" s="1044"/>
      <c r="M24" s="1044"/>
      <c r="N24" s="988">
        <v>19</v>
      </c>
      <c r="O24" s="77" t="s">
        <v>2155</v>
      </c>
      <c r="P24" s="77" t="s">
        <v>2156</v>
      </c>
      <c r="Q24" s="77" t="s">
        <v>1501</v>
      </c>
      <c r="R24" s="16"/>
      <c r="S24" s="16"/>
      <c r="T24" s="16"/>
      <c r="U24" s="16"/>
      <c r="V24" s="16"/>
      <c r="W24" s="16"/>
      <c r="X24" s="77">
        <v>19</v>
      </c>
      <c r="Y24" s="692" t="s">
        <v>2155</v>
      </c>
      <c r="Z24" s="77" t="s">
        <v>2156</v>
      </c>
      <c r="AA24" s="77" t="s">
        <v>1501</v>
      </c>
      <c r="AB24" s="16"/>
      <c r="AC24" s="77">
        <v>19</v>
      </c>
      <c r="AD24" s="77" t="s">
        <v>1632</v>
      </c>
      <c r="AE24" s="77" t="s">
        <v>1633</v>
      </c>
      <c r="AF24" s="77" t="s">
        <v>1501</v>
      </c>
    </row>
    <row r="25" spans="1:32" ht="12">
      <c r="A25" s="16"/>
      <c r="B25" s="16"/>
      <c r="C25" s="16"/>
      <c r="D25" s="16"/>
      <c r="E25" s="16"/>
      <c r="F25" s="16"/>
      <c r="G25" s="16"/>
      <c r="H25" s="16"/>
      <c r="I25" s="16"/>
      <c r="J25" s="16"/>
      <c r="K25" s="1044"/>
      <c r="L25" s="1044"/>
      <c r="M25" s="1044"/>
      <c r="N25" s="988">
        <v>20</v>
      </c>
      <c r="O25" s="77" t="s">
        <v>2178</v>
      </c>
      <c r="P25" s="77" t="s">
        <v>2179</v>
      </c>
      <c r="Q25" s="77" t="s">
        <v>1501</v>
      </c>
      <c r="R25" s="16"/>
      <c r="S25" s="16"/>
      <c r="T25" s="16"/>
      <c r="U25" s="16"/>
      <c r="V25" s="16"/>
      <c r="W25" s="16"/>
      <c r="X25" s="77">
        <v>20</v>
      </c>
      <c r="Y25" s="692" t="s">
        <v>2178</v>
      </c>
      <c r="Z25" s="77" t="s">
        <v>2179</v>
      </c>
      <c r="AA25" s="77" t="s">
        <v>1501</v>
      </c>
      <c r="AB25" s="16"/>
      <c r="AC25" s="77">
        <v>20</v>
      </c>
      <c r="AD25" s="77" t="s">
        <v>1682</v>
      </c>
      <c r="AE25" s="77" t="s">
        <v>1644</v>
      </c>
      <c r="AF25" s="77" t="s">
        <v>1501</v>
      </c>
    </row>
    <row r="26" spans="1:32" ht="12">
      <c r="A26" s="16"/>
      <c r="B26" s="16"/>
      <c r="C26" s="16"/>
      <c r="D26" s="16"/>
      <c r="E26" s="16"/>
      <c r="F26" s="16"/>
      <c r="G26" s="16"/>
      <c r="H26" s="16"/>
      <c r="I26" s="16"/>
      <c r="J26" s="16"/>
      <c r="K26" s="1044"/>
      <c r="L26" s="1044"/>
      <c r="M26" s="1044"/>
      <c r="N26" s="988">
        <v>21</v>
      </c>
      <c r="O26" s="77" t="s">
        <v>2201</v>
      </c>
      <c r="P26" s="77" t="s">
        <v>2202</v>
      </c>
      <c r="Q26" s="77" t="s">
        <v>1501</v>
      </c>
      <c r="R26" s="16"/>
      <c r="S26" s="16"/>
      <c r="T26" s="16"/>
      <c r="U26" s="16"/>
      <c r="V26" s="16"/>
      <c r="W26" s="16"/>
      <c r="X26" s="77">
        <v>21</v>
      </c>
      <c r="Y26" s="692" t="s">
        <v>2201</v>
      </c>
      <c r="Z26" s="77" t="s">
        <v>2202</v>
      </c>
      <c r="AA26" s="77" t="s">
        <v>1501</v>
      </c>
      <c r="AB26" s="16"/>
      <c r="AC26" s="77">
        <v>21</v>
      </c>
      <c r="AD26" s="77" t="s">
        <v>1640</v>
      </c>
      <c r="AE26" s="77" t="s">
        <v>1641</v>
      </c>
      <c r="AF26" s="77" t="s">
        <v>1501</v>
      </c>
    </row>
    <row r="27" spans="1:32" ht="12">
      <c r="A27" s="16"/>
      <c r="B27" s="16"/>
      <c r="C27" s="16"/>
      <c r="D27" s="16"/>
      <c r="E27" s="16"/>
      <c r="F27" s="16"/>
      <c r="G27" s="16"/>
      <c r="H27" s="16"/>
      <c r="I27" s="16"/>
      <c r="J27" s="16"/>
      <c r="K27" s="1044"/>
      <c r="L27" s="1044"/>
      <c r="M27" s="1044"/>
      <c r="N27" s="988">
        <v>22</v>
      </c>
      <c r="O27" s="77" t="s">
        <v>2224</v>
      </c>
      <c r="P27" s="77" t="s">
        <v>2225</v>
      </c>
      <c r="Q27" s="77" t="s">
        <v>1501</v>
      </c>
      <c r="R27" s="16"/>
      <c r="S27" s="16"/>
      <c r="T27" s="16"/>
      <c r="U27" s="16"/>
      <c r="V27" s="16"/>
      <c r="W27" s="16"/>
      <c r="X27" s="77">
        <v>22</v>
      </c>
      <c r="Y27" s="692" t="s">
        <v>2224</v>
      </c>
      <c r="Z27" s="77" t="s">
        <v>2225</v>
      </c>
      <c r="AA27" s="77" t="s">
        <v>1501</v>
      </c>
      <c r="AB27" s="16"/>
      <c r="AC27" s="77">
        <v>22</v>
      </c>
      <c r="AD27" s="77" t="s">
        <v>1654</v>
      </c>
      <c r="AE27" s="77" t="s">
        <v>1655</v>
      </c>
      <c r="AF27" s="77" t="s">
        <v>1501</v>
      </c>
    </row>
    <row r="28" spans="1:32" ht="12">
      <c r="A28" s="16"/>
      <c r="B28" s="16"/>
      <c r="C28" s="16"/>
      <c r="D28" s="16"/>
      <c r="E28" s="16"/>
      <c r="F28" s="16"/>
      <c r="G28" s="16"/>
      <c r="H28" s="16"/>
      <c r="I28" s="16"/>
      <c r="J28" s="16"/>
      <c r="K28" s="1044"/>
      <c r="L28" s="1044"/>
      <c r="M28" s="1044"/>
      <c r="N28" s="988">
        <v>23</v>
      </c>
      <c r="O28" s="77" t="s">
        <v>2247</v>
      </c>
      <c r="P28" s="77" t="s">
        <v>2248</v>
      </c>
      <c r="Q28" s="77" t="s">
        <v>1501</v>
      </c>
      <c r="R28" s="16"/>
      <c r="S28" s="16"/>
      <c r="T28" s="16"/>
      <c r="U28" s="16"/>
      <c r="V28" s="16"/>
      <c r="W28" s="16"/>
      <c r="X28" s="77">
        <v>23</v>
      </c>
      <c r="Y28" s="692" t="s">
        <v>2247</v>
      </c>
      <c r="Z28" s="77" t="s">
        <v>2248</v>
      </c>
      <c r="AA28" s="77" t="s">
        <v>1501</v>
      </c>
      <c r="AB28" s="16"/>
      <c r="AC28" s="77">
        <v>23</v>
      </c>
      <c r="AD28" s="77" t="s">
        <v>1725</v>
      </c>
      <c r="AE28" s="77" t="s">
        <v>1726</v>
      </c>
      <c r="AF28" s="77" t="s">
        <v>1501</v>
      </c>
    </row>
    <row r="29" spans="1:32" ht="12">
      <c r="A29" s="16"/>
      <c r="B29" s="16"/>
      <c r="C29" s="16"/>
      <c r="D29" s="16"/>
      <c r="E29" s="16"/>
      <c r="F29" s="16"/>
      <c r="G29" s="16"/>
      <c r="H29" s="16"/>
      <c r="I29" s="16"/>
      <c r="J29" s="16"/>
      <c r="K29" s="1044"/>
      <c r="L29" s="1044"/>
      <c r="M29" s="1044"/>
      <c r="N29" s="988">
        <v>24</v>
      </c>
      <c r="O29" s="77" t="s">
        <v>2270</v>
      </c>
      <c r="P29" s="77" t="s">
        <v>2271</v>
      </c>
      <c r="Q29" s="77" t="s">
        <v>1501</v>
      </c>
      <c r="R29" s="16"/>
      <c r="S29" s="16"/>
      <c r="T29" s="16"/>
      <c r="U29" s="16"/>
      <c r="V29" s="16"/>
      <c r="W29" s="16"/>
      <c r="X29" s="77">
        <v>24</v>
      </c>
      <c r="Y29" s="692" t="s">
        <v>2270</v>
      </c>
      <c r="Z29" s="77" t="s">
        <v>2271</v>
      </c>
      <c r="AA29" s="77" t="s">
        <v>1501</v>
      </c>
      <c r="AB29" s="16"/>
      <c r="AC29" s="77">
        <v>24</v>
      </c>
      <c r="AD29" s="77" t="s">
        <v>1732</v>
      </c>
      <c r="AE29" s="77" t="s">
        <v>1733</v>
      </c>
      <c r="AF29" s="77" t="s">
        <v>1501</v>
      </c>
    </row>
    <row r="30" spans="1:32" ht="12">
      <c r="A30" s="16"/>
      <c r="B30" s="16"/>
      <c r="C30" s="16"/>
      <c r="D30" s="16"/>
      <c r="E30" s="16"/>
      <c r="F30" s="16"/>
      <c r="G30" s="16"/>
      <c r="H30" s="16"/>
      <c r="I30" s="16"/>
      <c r="J30" s="16"/>
      <c r="K30" s="1044"/>
      <c r="L30" s="1044"/>
      <c r="M30" s="1044"/>
      <c r="N30" s="988">
        <v>25</v>
      </c>
      <c r="O30" s="77" t="s">
        <v>2293</v>
      </c>
      <c r="P30" s="77" t="s">
        <v>2294</v>
      </c>
      <c r="Q30" s="77" t="s">
        <v>1501</v>
      </c>
      <c r="R30" s="16"/>
      <c r="S30" s="16"/>
      <c r="T30" s="16"/>
      <c r="U30" s="16"/>
      <c r="V30" s="16"/>
      <c r="W30" s="16"/>
      <c r="X30" s="77">
        <v>25</v>
      </c>
      <c r="Y30" s="692" t="s">
        <v>2293</v>
      </c>
      <c r="Z30" s="77" t="s">
        <v>2294</v>
      </c>
      <c r="AA30" s="77" t="s">
        <v>1501</v>
      </c>
      <c r="AB30" s="16"/>
      <c r="AC30" s="77">
        <v>25</v>
      </c>
      <c r="AD30" s="77" t="s">
        <v>1658</v>
      </c>
      <c r="AE30" s="77" t="s">
        <v>1659</v>
      </c>
      <c r="AF30" s="77" t="s">
        <v>1501</v>
      </c>
    </row>
    <row r="31" spans="1:32" ht="12">
      <c r="A31" s="16"/>
      <c r="B31" s="16"/>
      <c r="C31" s="16"/>
      <c r="D31" s="16"/>
      <c r="E31" s="16"/>
      <c r="F31" s="16"/>
      <c r="G31" s="16"/>
      <c r="H31" s="16"/>
      <c r="I31" s="16"/>
      <c r="J31" s="16"/>
      <c r="K31" s="1044"/>
      <c r="L31" s="1044"/>
      <c r="M31" s="1044"/>
      <c r="N31" s="988">
        <v>26</v>
      </c>
      <c r="O31" s="77" t="s">
        <v>2316</v>
      </c>
      <c r="P31" s="77" t="s">
        <v>2317</v>
      </c>
      <c r="Q31" s="77" t="s">
        <v>1501</v>
      </c>
      <c r="R31" s="16"/>
      <c r="S31" s="16"/>
      <c r="T31" s="16"/>
      <c r="U31" s="16"/>
      <c r="V31" s="16"/>
      <c r="W31" s="16"/>
      <c r="X31" s="77">
        <v>26</v>
      </c>
      <c r="Y31" s="692" t="s">
        <v>2316</v>
      </c>
      <c r="Z31" s="77" t="s">
        <v>2317</v>
      </c>
      <c r="AA31" s="77" t="s">
        <v>1501</v>
      </c>
      <c r="AB31" s="16"/>
      <c r="AC31" s="77">
        <v>26</v>
      </c>
      <c r="AD31" s="77" t="s">
        <v>1702</v>
      </c>
      <c r="AE31" s="77" t="s">
        <v>1703</v>
      </c>
      <c r="AF31" s="77" t="s">
        <v>1501</v>
      </c>
    </row>
    <row r="32" spans="1:32" ht="12">
      <c r="A32" s="16"/>
      <c r="B32" s="16"/>
      <c r="C32" s="16"/>
      <c r="D32" s="16"/>
      <c r="E32" s="16"/>
      <c r="F32" s="16"/>
      <c r="G32" s="16"/>
      <c r="H32" s="16"/>
      <c r="I32" s="16"/>
      <c r="J32" s="16"/>
      <c r="K32" s="1044"/>
      <c r="L32" s="1044"/>
      <c r="M32" s="1044"/>
      <c r="N32" s="988">
        <v>27</v>
      </c>
      <c r="O32" s="77" t="s">
        <v>2339</v>
      </c>
      <c r="P32" s="77" t="s">
        <v>2340</v>
      </c>
      <c r="Q32" s="77" t="s">
        <v>1501</v>
      </c>
      <c r="R32" s="16"/>
      <c r="S32" s="16"/>
      <c r="T32" s="16"/>
      <c r="U32" s="16"/>
      <c r="V32" s="16"/>
      <c r="W32" s="16"/>
      <c r="X32" s="77">
        <v>27</v>
      </c>
      <c r="Y32" s="692" t="s">
        <v>2339</v>
      </c>
      <c r="Z32" s="77" t="s">
        <v>2340</v>
      </c>
      <c r="AA32" s="77" t="s">
        <v>1501</v>
      </c>
      <c r="AB32" s="16"/>
      <c r="AC32" s="77">
        <v>27</v>
      </c>
      <c r="AD32" s="77" t="s">
        <v>1714</v>
      </c>
      <c r="AE32" s="77" t="s">
        <v>1715</v>
      </c>
      <c r="AF32" s="77" t="s">
        <v>1501</v>
      </c>
    </row>
    <row r="33" spans="1:32" ht="12">
      <c r="A33" s="16"/>
      <c r="B33" s="16"/>
      <c r="C33" s="16"/>
      <c r="D33" s="16"/>
      <c r="E33" s="16"/>
      <c r="F33" s="16"/>
      <c r="G33" s="16"/>
      <c r="H33" s="16"/>
      <c r="I33" s="16"/>
      <c r="J33" s="16"/>
      <c r="K33" s="1044"/>
      <c r="L33" s="1044"/>
      <c r="M33" s="1044"/>
      <c r="N33" s="988">
        <v>28</v>
      </c>
      <c r="O33" s="77" t="s">
        <v>2362</v>
      </c>
      <c r="P33" s="77" t="s">
        <v>2363</v>
      </c>
      <c r="Q33" s="77" t="s">
        <v>1501</v>
      </c>
      <c r="R33" s="16"/>
      <c r="S33" s="16"/>
      <c r="T33" s="16"/>
      <c r="U33" s="16"/>
      <c r="V33" s="16"/>
      <c r="W33" s="16"/>
      <c r="X33" s="77">
        <v>28</v>
      </c>
      <c r="Y33" s="692" t="s">
        <v>2362</v>
      </c>
      <c r="Z33" s="77" t="s">
        <v>2363</v>
      </c>
      <c r="AA33" s="77" t="s">
        <v>1501</v>
      </c>
      <c r="AB33" s="16"/>
      <c r="AC33" s="77">
        <v>28</v>
      </c>
      <c r="AD33" s="77" t="s">
        <v>1722</v>
      </c>
      <c r="AE33" s="77" t="s">
        <v>1689</v>
      </c>
      <c r="AF33" s="77" t="s">
        <v>1501</v>
      </c>
    </row>
    <row r="34" spans="1:32" ht="12">
      <c r="A34" s="16"/>
      <c r="B34" s="16"/>
      <c r="C34" s="16"/>
      <c r="D34" s="16"/>
      <c r="E34" s="16"/>
      <c r="F34" s="16"/>
      <c r="G34" s="16"/>
      <c r="H34" s="16"/>
      <c r="I34" s="16"/>
      <c r="J34" s="16"/>
      <c r="K34" s="1044"/>
      <c r="L34" s="1044"/>
      <c r="M34" s="1044"/>
      <c r="N34" s="988">
        <v>29</v>
      </c>
      <c r="O34" s="77" t="s">
        <v>2385</v>
      </c>
      <c r="P34" s="77" t="s">
        <v>2386</v>
      </c>
      <c r="Q34" s="77" t="s">
        <v>1501</v>
      </c>
      <c r="R34" s="16"/>
      <c r="S34" s="16"/>
      <c r="T34" s="16"/>
      <c r="U34" s="16"/>
      <c r="V34" s="16"/>
      <c r="W34" s="16"/>
      <c r="X34" s="77">
        <v>29</v>
      </c>
      <c r="Y34" s="692" t="s">
        <v>2385</v>
      </c>
      <c r="Z34" s="77" t="s">
        <v>2386</v>
      </c>
      <c r="AA34" s="77" t="s">
        <v>1501</v>
      </c>
      <c r="AB34" s="16"/>
      <c r="AC34" s="77">
        <v>29</v>
      </c>
      <c r="AD34" s="77" t="s">
        <v>1662</v>
      </c>
      <c r="AE34" s="77" t="s">
        <v>1663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2411</v>
      </c>
      <c r="AE35" s="77" t="s">
        <v>2412</v>
      </c>
      <c r="AF35" s="77" t="s">
        <v>1501</v>
      </c>
    </row>
    <row r="36" spans="1:32" ht="12">
      <c r="A36" s="16"/>
      <c r="B36" s="16"/>
      <c r="C36" s="16"/>
      <c r="D36" s="16"/>
      <c r="E36" s="16"/>
      <c r="F36" s="16"/>
      <c r="G36" s="16"/>
      <c r="H36" s="16"/>
      <c r="I36" s="16"/>
      <c r="J36" s="16"/>
      <c r="K36" s="1044"/>
      <c r="L36" s="1044"/>
      <c r="M36" s="1044"/>
      <c r="N36" s="988">
        <v>31</v>
      </c>
      <c r="O36" s="77" t="s">
        <v>2428</v>
      </c>
      <c r="P36" s="77" t="s">
        <v>2429</v>
      </c>
      <c r="Q36" s="77" t="s">
        <v>1508</v>
      </c>
      <c r="R36" s="16"/>
      <c r="S36" s="16"/>
      <c r="T36" s="16"/>
      <c r="U36" s="16"/>
      <c r="V36" s="16"/>
      <c r="W36" s="16"/>
      <c r="X36" s="77">
        <v>31</v>
      </c>
      <c r="Y36" s="692">
        <v>0</v>
      </c>
      <c r="Z36" s="77">
        <v>0</v>
      </c>
      <c r="AA36" s="77">
        <v>0</v>
      </c>
      <c r="AB36" s="16"/>
      <c r="AC36" s="77">
        <v>31</v>
      </c>
      <c r="AD36" s="77" t="s">
        <v>2415</v>
      </c>
      <c r="AE36" s="77" t="s">
        <v>2416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1636</v>
      </c>
      <c r="AE37" s="77" t="s">
        <v>1637</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2419</v>
      </c>
      <c r="AE38" s="77" t="s">
        <v>2420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1645</v>
      </c>
      <c r="AE39" s="77" t="s">
        <v>1646</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1729</v>
      </c>
      <c r="AE40" s="77" t="s">
        <v>1653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1736</v>
      </c>
      <c r="AE41" s="77" t="s">
        <v>1737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10</v>
      </c>
      <c r="I4" s="70" t="str">
        <f>HLOOKUP(I3,比較地域マスタ!$E$5:$L$6,2,0)</f>
        <v>群馬県</v>
      </c>
      <c r="J4" s="70" t="str">
        <f>HLOOKUP(J3,比較地域マスタ!$E$5:$L$6,2,0)</f>
        <v>太田市</v>
      </c>
      <c r="K4" s="70" t="str">
        <f>HLOOKUP(K3,比較地域マスタ!$E$5:$L$6,2,0)</f>
        <v>10205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太田市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1119.4820042905735</v>
      </c>
      <c r="BB5" s="29"/>
      <c r="BC5" s="17"/>
      <c r="BD5" s="1005">
        <f>SUM(BC6:BC8)</f>
        <v>1624.7369192542101</v>
      </c>
      <c r="BE5" s="29"/>
      <c r="BF5" s="17"/>
      <c r="BG5" s="1005">
        <f>AK35</f>
        <v>1216.347554091245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1086.868581512733</v>
      </c>
      <c r="BA6" s="17"/>
      <c r="BB6" s="29"/>
      <c r="BC6" s="1005">
        <f>O32</f>
        <v>1597.0340443547379</v>
      </c>
      <c r="BD6" s="17"/>
      <c r="BE6" s="29"/>
      <c r="BF6" s="1005">
        <f>AK36</f>
        <v>1193.6295399790215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15.719238525187359</v>
      </c>
      <c r="BA7" s="17"/>
      <c r="BB7" s="29"/>
      <c r="BC7" s="1005">
        <f>O33</f>
        <v>13.67239428360166</v>
      </c>
      <c r="BD7" s="17"/>
      <c r="BE7" s="29"/>
      <c r="BF7" s="1005">
        <f t="shared" ref="BF7:BF8" si="0">AK37</f>
        <v>12.114545597425996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16.894184252653002</v>
      </c>
      <c r="BA8" s="17"/>
      <c r="BB8" s="29"/>
      <c r="BC8" s="1005">
        <f>O34</f>
        <v>14.03048061587047</v>
      </c>
      <c r="BD8" s="17"/>
      <c r="BE8" s="29"/>
      <c r="BF8" s="1005">
        <f t="shared" si="0"/>
        <v>10.603468514797395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2217.9056722969362</v>
      </c>
      <c r="P9" s="452">
        <f>P10+P14+P15+P16+P22</f>
        <v>0.99999999999999978</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283.7721791484189</v>
      </c>
      <c r="BA9" s="1005">
        <f>AZ9</f>
        <v>283.7721791484189</v>
      </c>
      <c r="BB9" s="29"/>
      <c r="BC9" s="1005">
        <f>O35</f>
        <v>380.37980744637622</v>
      </c>
      <c r="BD9" s="1005">
        <f>BC9</f>
        <v>380.37980744637622</v>
      </c>
      <c r="BE9" s="29"/>
      <c r="BF9" s="1005">
        <f>AK39</f>
        <v>285.59332241372834</v>
      </c>
      <c r="BG9" s="1005">
        <f>AK39</f>
        <v>285.59332241372834</v>
      </c>
      <c r="BH9" s="29"/>
    </row>
    <row r="10" spans="1:62" ht="17.100000000000001" customHeight="1" thickBot="1">
      <c r="B10" s="323"/>
      <c r="C10" s="324"/>
      <c r="D10" s="326"/>
      <c r="E10" s="326"/>
      <c r="F10" s="326"/>
      <c r="G10" s="325"/>
      <c r="H10" s="325"/>
      <c r="I10" s="326"/>
      <c r="J10" s="327"/>
      <c r="K10" s="334"/>
      <c r="L10" s="246" t="s">
        <v>114</v>
      </c>
      <c r="M10" s="246"/>
      <c r="N10" s="563"/>
      <c r="O10" s="906">
        <f>SUM(O11:O13)</f>
        <v>1119.4820042905735</v>
      </c>
      <c r="P10" s="453">
        <f t="shared" ref="P10:P22" si="1">O10/$O$9</f>
        <v>0.50474734713636449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262.08484417463472</v>
      </c>
      <c r="BA10" s="1005">
        <f>AZ10</f>
        <v>262.08484417463472</v>
      </c>
      <c r="BB10" s="29"/>
      <c r="BC10" s="1005">
        <f>O36</f>
        <v>298.9695399750052</v>
      </c>
      <c r="BD10" s="1005">
        <f>BC10</f>
        <v>298.9695399750052</v>
      </c>
      <c r="BE10" s="29"/>
      <c r="BF10" s="1005">
        <f>AK40</f>
        <v>306.48780505065309</v>
      </c>
      <c r="BG10" s="1005">
        <f>AK40</f>
        <v>306.48780505065309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1086.868581512733</v>
      </c>
      <c r="P11" s="454">
        <f t="shared" si="1"/>
        <v>0.49004274396716613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515.03577929330868</v>
      </c>
      <c r="BB11" s="29"/>
      <c r="BC11" s="1005"/>
      <c r="BD11" s="1005">
        <f>SUM(BC12:BC14)</f>
        <v>481.10438348675791</v>
      </c>
      <c r="BE11" s="29"/>
      <c r="BF11" s="17"/>
      <c r="BG11" s="1005">
        <f>AK41</f>
        <v>420.4302342893057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15.719238525187359</v>
      </c>
      <c r="P12" s="454">
        <f t="shared" si="1"/>
        <v>7.0874242856811837E-3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502.70848870236637</v>
      </c>
      <c r="BA12" s="17"/>
      <c r="BB12" s="29"/>
      <c r="BC12" s="1005">
        <f>O38</f>
        <v>463.99000000841909</v>
      </c>
      <c r="BD12" s="17"/>
      <c r="BE12" s="29"/>
      <c r="BF12" s="1005">
        <f>AK42</f>
        <v>407.33740470620262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16.894184252653002</v>
      </c>
      <c r="P13" s="454">
        <f t="shared" si="1"/>
        <v>7.6171788835170916E-3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12.327290590942299</v>
      </c>
      <c r="BA13" s="17"/>
      <c r="BB13" s="29"/>
      <c r="BC13" s="1005">
        <f>O41</f>
        <v>17.114383478338802</v>
      </c>
      <c r="BD13" s="17"/>
      <c r="BE13" s="29"/>
      <c r="BF13" s="1005">
        <f>AK45</f>
        <v>13.092829583103061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283.7721791484189</v>
      </c>
      <c r="P14" s="453">
        <f t="shared" si="1"/>
        <v>0.12794600901783848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262.08484417463472</v>
      </c>
      <c r="P15" s="453">
        <f t="shared" si="1"/>
        <v>0.11816771445613872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37.530865390000002</v>
      </c>
      <c r="BA15" s="1005">
        <f>AZ15</f>
        <v>37.530865390000002</v>
      </c>
      <c r="BB15" s="29"/>
      <c r="BC15" s="1005">
        <f>O43</f>
        <v>23.952216454279998</v>
      </c>
      <c r="BD15" s="1005">
        <f>BC15</f>
        <v>23.952216454279998</v>
      </c>
      <c r="BE15" s="29"/>
      <c r="BF15" s="1005">
        <f>AK47</f>
        <v>27.838051014276331</v>
      </c>
      <c r="BG15" s="1005">
        <f>AK47</f>
        <v>27.838051014276331</v>
      </c>
      <c r="BH15" s="29"/>
    </row>
    <row r="16" spans="1:62" ht="17.100000000000001" customHeight="1" thickBot="1">
      <c r="B16" s="323"/>
      <c r="C16" s="324"/>
      <c r="D16" s="326"/>
      <c r="E16" s="326"/>
      <c r="F16" s="326"/>
      <c r="G16" s="325"/>
      <c r="H16" s="325"/>
      <c r="I16" s="326"/>
      <c r="J16" s="327"/>
      <c r="K16" s="335"/>
      <c r="L16" s="246" t="s">
        <v>128</v>
      </c>
      <c r="M16" s="344"/>
      <c r="N16" s="345"/>
      <c r="O16" s="906">
        <f>SUM(O18:O21)</f>
        <v>515.03577929330868</v>
      </c>
      <c r="P16" s="453">
        <f t="shared" si="1"/>
        <v>0.23221717033615799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502.70848870236637</v>
      </c>
      <c r="P17" s="454">
        <f t="shared" si="1"/>
        <v>0.22665909329757242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298.0569699158977</v>
      </c>
      <c r="P18" s="454">
        <f t="shared" si="1"/>
        <v>0.13438667551953193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204.6515187864687</v>
      </c>
      <c r="P19" s="454">
        <f t="shared" si="1"/>
        <v>9.2272417778040502E-2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12.327290590942299</v>
      </c>
      <c r="P20" s="454">
        <f t="shared" si="1"/>
        <v>5.5580770385855729E-3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37.530865390000002</v>
      </c>
      <c r="P22" s="612">
        <f t="shared" si="1"/>
        <v>1.6921759053500143E-2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1041.3304289746129</v>
      </c>
      <c r="AZ22" s="1005">
        <f t="shared" si="3"/>
        <v>1132.7728605652785</v>
      </c>
      <c r="BA22" s="1005">
        <f t="shared" si="3"/>
        <v>1171.0143689651368</v>
      </c>
      <c r="BB22" s="1005">
        <f t="shared" si="3"/>
        <v>1336.8078145847062</v>
      </c>
      <c r="BC22" s="1005">
        <f t="shared" si="3"/>
        <v>1624.7369192542101</v>
      </c>
      <c r="BD22" s="1005">
        <f t="shared" si="3"/>
        <v>1510.0592809234447</v>
      </c>
      <c r="BE22" s="1005">
        <f t="shared" si="3"/>
        <v>1449.3923997807281</v>
      </c>
      <c r="BF22" s="1005">
        <f t="shared" si="3"/>
        <v>1467.8520822728308</v>
      </c>
      <c r="BG22" s="1005">
        <f t="shared" si="3"/>
        <v>1441.3251443058709</v>
      </c>
      <c r="BH22" s="1005">
        <f t="shared" si="3"/>
        <v>1449.841319106057</v>
      </c>
      <c r="BI22" s="1005">
        <f t="shared" si="3"/>
        <v>1417.8302144944651</v>
      </c>
      <c r="BJ22" s="1005">
        <f t="shared" si="3"/>
        <v>1203.7893586251776</v>
      </c>
      <c r="BK22" s="1005">
        <f t="shared" si="3"/>
        <v>1152.4099666797968</v>
      </c>
      <c r="BL22" s="1005">
        <f t="shared" si="3"/>
        <v>1216.347554091245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321.28213813523672</v>
      </c>
      <c r="AZ23" s="1005">
        <f t="shared" ref="AZ23:BL23" si="4">Y39</f>
        <v>332.59869072108711</v>
      </c>
      <c r="BA23" s="1005">
        <f t="shared" si="4"/>
        <v>392.55483669691421</v>
      </c>
      <c r="BB23" s="1005">
        <f t="shared" si="4"/>
        <v>400.15091104334181</v>
      </c>
      <c r="BC23" s="1005">
        <f t="shared" si="4"/>
        <v>380.37980744637622</v>
      </c>
      <c r="BD23" s="1005">
        <f t="shared" si="4"/>
        <v>362.36338198758921</v>
      </c>
      <c r="BE23" s="1005">
        <f t="shared" si="4"/>
        <v>360.25185245699532</v>
      </c>
      <c r="BF23" s="1005">
        <f t="shared" si="4"/>
        <v>301.70468597923053</v>
      </c>
      <c r="BG23" s="1005">
        <f t="shared" si="4"/>
        <v>284.88252571721722</v>
      </c>
      <c r="BH23" s="1005">
        <f t="shared" si="4"/>
        <v>280.92924052418687</v>
      </c>
      <c r="BI23" s="1005">
        <f t="shared" si="4"/>
        <v>265.55903194780933</v>
      </c>
      <c r="BJ23" s="1005">
        <f t="shared" si="4"/>
        <v>266.83762282260017</v>
      </c>
      <c r="BK23" s="1005">
        <f t="shared" si="4"/>
        <v>297.04469200781762</v>
      </c>
      <c r="BL23" s="1005">
        <f t="shared" si="4"/>
        <v>285.59332241372834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249.1777796675396</v>
      </c>
      <c r="AZ24" s="1005">
        <f t="shared" ref="AZ24:BL24" si="5">Y40</f>
        <v>268.48293174218639</v>
      </c>
      <c r="BA24" s="1005">
        <f t="shared" si="5"/>
        <v>288.7172643568905</v>
      </c>
      <c r="BB24" s="1005">
        <f t="shared" si="5"/>
        <v>357.63629946150201</v>
      </c>
      <c r="BC24" s="1005">
        <f t="shared" si="5"/>
        <v>298.9695399750052</v>
      </c>
      <c r="BD24" s="1005">
        <f t="shared" si="5"/>
        <v>314.87530082485961</v>
      </c>
      <c r="BE24" s="1005">
        <f t="shared" si="5"/>
        <v>294.95378601155278</v>
      </c>
      <c r="BF24" s="1005">
        <f t="shared" si="5"/>
        <v>295.93350578634505</v>
      </c>
      <c r="BG24" s="1005">
        <f t="shared" si="5"/>
        <v>289.77940030438515</v>
      </c>
      <c r="BH24" s="1005">
        <f t="shared" si="5"/>
        <v>304.13516586772045</v>
      </c>
      <c r="BI24" s="1005">
        <f t="shared" si="5"/>
        <v>269.59751525869649</v>
      </c>
      <c r="BJ24" s="1005">
        <f t="shared" si="5"/>
        <v>257.51349406845924</v>
      </c>
      <c r="BK24" s="1005">
        <f t="shared" si="5"/>
        <v>281.84602570130806</v>
      </c>
      <c r="BL24" s="1005">
        <f t="shared" si="5"/>
        <v>306.48780505065309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489.45886869297141</v>
      </c>
      <c r="AZ25" s="1005">
        <f t="shared" ref="AZ25:BL25" si="6">Y41</f>
        <v>493.28180344362278</v>
      </c>
      <c r="BA25" s="1005">
        <f t="shared" si="6"/>
        <v>485.99291653031207</v>
      </c>
      <c r="BB25" s="1005">
        <f t="shared" si="6"/>
        <v>488.40430259380577</v>
      </c>
      <c r="BC25" s="1005">
        <f t="shared" si="6"/>
        <v>481.10438348675791</v>
      </c>
      <c r="BD25" s="1005">
        <f t="shared" si="6"/>
        <v>471.74113031513076</v>
      </c>
      <c r="BE25" s="1005">
        <f t="shared" si="6"/>
        <v>471.48103499298782</v>
      </c>
      <c r="BF25" s="1005">
        <f t="shared" si="6"/>
        <v>467.02522098678759</v>
      </c>
      <c r="BG25" s="1005">
        <f t="shared" si="6"/>
        <v>463.11260329314558</v>
      </c>
      <c r="BH25" s="1005">
        <f t="shared" si="6"/>
        <v>457.01801173675562</v>
      </c>
      <c r="BI25" s="1005">
        <f t="shared" si="6"/>
        <v>450.32076175980444</v>
      </c>
      <c r="BJ25" s="1005">
        <f t="shared" si="6"/>
        <v>408.77032416871378</v>
      </c>
      <c r="BK25" s="1005">
        <f t="shared" si="6"/>
        <v>407.05936580432422</v>
      </c>
      <c r="BL25" s="1005">
        <f t="shared" si="6"/>
        <v>420.4302342893057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33.838257090310002</v>
      </c>
      <c r="AZ26" s="1005">
        <f t="shared" si="7"/>
        <v>27.884534807400001</v>
      </c>
      <c r="BA26" s="1005">
        <f t="shared" si="7"/>
        <v>28.209992968000002</v>
      </c>
      <c r="BB26" s="1005">
        <f t="shared" si="7"/>
        <v>28.945353433249991</v>
      </c>
      <c r="BC26" s="1005">
        <f t="shared" si="7"/>
        <v>23.952216454279998</v>
      </c>
      <c r="BD26" s="1005">
        <f t="shared" si="7"/>
        <v>25.93690341868</v>
      </c>
      <c r="BE26" s="1005">
        <f t="shared" si="7"/>
        <v>28.885135637819999</v>
      </c>
      <c r="BF26" s="1005">
        <f t="shared" si="7"/>
        <v>28.59200075199</v>
      </c>
      <c r="BG26" s="1005">
        <f t="shared" si="7"/>
        <v>27.998127252340002</v>
      </c>
      <c r="BH26" s="1005">
        <f t="shared" si="7"/>
        <v>31.437462074520006</v>
      </c>
      <c r="BI26" s="1005">
        <f t="shared" si="7"/>
        <v>34.127095170539988</v>
      </c>
      <c r="BJ26" s="1005">
        <f t="shared" si="7"/>
        <v>31.4795836067</v>
      </c>
      <c r="BK26" s="1005">
        <f t="shared" si="7"/>
        <v>27.794271161587471</v>
      </c>
      <c r="BL26" s="1005">
        <f t="shared" si="7"/>
        <v>27.838051014276331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2135.0874725606704</v>
      </c>
      <c r="AZ27" s="1005">
        <f t="shared" si="8"/>
        <v>2255.0208212795746</v>
      </c>
      <c r="BA27" s="1005">
        <f t="shared" si="8"/>
        <v>2366.4893795172534</v>
      </c>
      <c r="BB27" s="1005">
        <f t="shared" si="8"/>
        <v>2611.9446811166058</v>
      </c>
      <c r="BC27" s="1005">
        <f t="shared" si="8"/>
        <v>2809.1428666166294</v>
      </c>
      <c r="BD27" s="1005">
        <f t="shared" si="8"/>
        <v>2684.975997469704</v>
      </c>
      <c r="BE27" s="1005">
        <f t="shared" si="8"/>
        <v>2604.9642088800838</v>
      </c>
      <c r="BF27" s="1005">
        <f t="shared" si="8"/>
        <v>2561.1074957771839</v>
      </c>
      <c r="BG27" s="1005">
        <f t="shared" si="8"/>
        <v>2507.0978008729589</v>
      </c>
      <c r="BH27" s="1005">
        <f t="shared" si="8"/>
        <v>2523.36119930924</v>
      </c>
      <c r="BI27" s="1005">
        <f t="shared" si="8"/>
        <v>2437.4346186313155</v>
      </c>
      <c r="BJ27" s="1005">
        <f t="shared" si="8"/>
        <v>2168.3903832916508</v>
      </c>
      <c r="BK27" s="1005">
        <f t="shared" si="8"/>
        <v>2166.1543213548343</v>
      </c>
      <c r="BL27" s="1005">
        <f t="shared" si="8"/>
        <v>2256.6969668592087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2809.1428666166294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1624.7369192542101</v>
      </c>
      <c r="P31" s="453">
        <f t="shared" ref="P31:P43" si="9">O31/$O$30</f>
        <v>0.57837461332504803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1597.0340443547379</v>
      </c>
      <c r="P32" s="454">
        <f t="shared" si="9"/>
        <v>0.56851293087781896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13.67239428360166</v>
      </c>
      <c r="P33" s="454">
        <f t="shared" si="9"/>
        <v>4.867105353053432E-3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14.03048061587047</v>
      </c>
      <c r="P34" s="454">
        <f t="shared" si="9"/>
        <v>4.9945770941756959E-3</v>
      </c>
      <c r="Q34" s="328"/>
      <c r="R34" s="13"/>
      <c r="S34" s="323"/>
      <c r="T34" s="563" t="s">
        <v>112</v>
      </c>
      <c r="U34" s="332"/>
      <c r="V34" s="332"/>
      <c r="W34" s="332"/>
      <c r="X34" s="893">
        <f>X35+X39+X40+X41+X47</f>
        <v>2135.0874725606704</v>
      </c>
      <c r="Y34" s="894">
        <f t="shared" ref="Y34:AK34" si="10">Y35+Y39+Y40+Y41+Y47</f>
        <v>2255.0208212795746</v>
      </c>
      <c r="Z34" s="894">
        <f t="shared" si="10"/>
        <v>2366.4893795172534</v>
      </c>
      <c r="AA34" s="894">
        <f t="shared" si="10"/>
        <v>2611.9446811166058</v>
      </c>
      <c r="AB34" s="894">
        <f t="shared" si="10"/>
        <v>2809.1428666166294</v>
      </c>
      <c r="AC34" s="894">
        <f t="shared" si="10"/>
        <v>2684.975997469704</v>
      </c>
      <c r="AD34" s="894">
        <f t="shared" si="10"/>
        <v>2604.9642088800838</v>
      </c>
      <c r="AE34" s="894">
        <f t="shared" si="10"/>
        <v>2561.1074957771839</v>
      </c>
      <c r="AF34" s="894">
        <f t="shared" si="10"/>
        <v>2507.0978008729589</v>
      </c>
      <c r="AG34" s="894">
        <f t="shared" si="10"/>
        <v>2523.36119930924</v>
      </c>
      <c r="AH34" s="894">
        <f t="shared" si="10"/>
        <v>2437.4346186313155</v>
      </c>
      <c r="AI34" s="894">
        <f t="shared" si="10"/>
        <v>2168.3903832916508</v>
      </c>
      <c r="AJ34" s="894">
        <f t="shared" si="10"/>
        <v>2166.1543213548343</v>
      </c>
      <c r="AK34" s="895">
        <f t="shared" si="10"/>
        <v>2256.6969668592087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380.37980744637622</v>
      </c>
      <c r="P35" s="453">
        <f t="shared" si="9"/>
        <v>0.13540778291013406</v>
      </c>
      <c r="Q35" s="328"/>
      <c r="R35" s="13"/>
      <c r="S35" s="323"/>
      <c r="T35" s="334"/>
      <c r="U35" s="246" t="s">
        <v>114</v>
      </c>
      <c r="V35" s="344"/>
      <c r="W35" s="344"/>
      <c r="X35" s="896">
        <f>SUM(X36:X38)</f>
        <v>1041.3304289746129</v>
      </c>
      <c r="Y35" s="897">
        <f t="shared" ref="Y35:AK35" si="11">SUM(Y36:Y38)</f>
        <v>1132.7728605652785</v>
      </c>
      <c r="Z35" s="897">
        <f t="shared" si="11"/>
        <v>1171.0143689651368</v>
      </c>
      <c r="AA35" s="897">
        <f t="shared" si="11"/>
        <v>1336.8078145847062</v>
      </c>
      <c r="AB35" s="897">
        <f t="shared" si="11"/>
        <v>1624.7369192542101</v>
      </c>
      <c r="AC35" s="897">
        <f t="shared" si="11"/>
        <v>1510.0592809234447</v>
      </c>
      <c r="AD35" s="897">
        <f t="shared" si="11"/>
        <v>1449.3923997807281</v>
      </c>
      <c r="AE35" s="897">
        <f t="shared" si="11"/>
        <v>1467.8520822728308</v>
      </c>
      <c r="AF35" s="897">
        <f t="shared" si="11"/>
        <v>1441.3251443058709</v>
      </c>
      <c r="AG35" s="897">
        <f t="shared" si="11"/>
        <v>1449.841319106057</v>
      </c>
      <c r="AH35" s="897">
        <f t="shared" si="11"/>
        <v>1417.8302144944651</v>
      </c>
      <c r="AI35" s="897">
        <f t="shared" si="11"/>
        <v>1203.7893586251776</v>
      </c>
      <c r="AJ35" s="897">
        <f t="shared" si="11"/>
        <v>1152.4099666797968</v>
      </c>
      <c r="AK35" s="898">
        <f t="shared" si="11"/>
        <v>1216.347554091245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298.9695399750052</v>
      </c>
      <c r="P36" s="453">
        <f t="shared" si="9"/>
        <v>0.10642731757359435</v>
      </c>
      <c r="Q36" s="328"/>
      <c r="R36" s="13"/>
      <c r="S36" s="356" t="s">
        <v>184</v>
      </c>
      <c r="T36" s="335"/>
      <c r="U36" s="346"/>
      <c r="V36" s="336" t="s">
        <v>184</v>
      </c>
      <c r="W36" s="357"/>
      <c r="X36" s="899">
        <f>VLOOKUP(年度マスタ!$K$4&amp;"_"&amp;X$33,データシート1!$A:$BT,MATCH("aa_"&amp;$S36,データシート1!$A$1:$BT$1,0),0)</f>
        <v>1019.669339902618</v>
      </c>
      <c r="Y36" s="900">
        <f>VLOOKUP(年度マスタ!$K$4&amp;"_"&amp;Y$33,データシート1!$A:$BT,MATCH("aa_"&amp;$S36,データシート1!$A$1:$BT$1,0),0)</f>
        <v>1110.694848689441</v>
      </c>
      <c r="Z36" s="900">
        <f>VLOOKUP(年度マスタ!$K$4&amp;"_"&amp;Z$33,データシート1!$A:$BT,MATCH("aa_"&amp;$S36,データシート1!$A$1:$BT$1,0),0)</f>
        <v>1139.665974330592</v>
      </c>
      <c r="AA36" s="900">
        <f>VLOOKUP(年度マスタ!$K$4&amp;"_"&amp;AA$33,データシート1!$A:$BT,MATCH("aa_"&amp;$S36,データシート1!$A$1:$BT$1,0),0)</f>
        <v>1306.4155384371199</v>
      </c>
      <c r="AB36" s="900">
        <f>VLOOKUP(年度マスタ!$K$4&amp;"_"&amp;AB$33,データシート1!$A:$BT,MATCH("aa_"&amp;$S36,データシート1!$A$1:$BT$1,0),0)</f>
        <v>1597.0340443547379</v>
      </c>
      <c r="AC36" s="900">
        <f>VLOOKUP(年度マスタ!$K$4&amp;"_"&amp;AC$33,データシート1!$A:$BT,MATCH("aa_"&amp;$S36,データシート1!$A$1:$BT$1,0),0)</f>
        <v>1486.5606136591271</v>
      </c>
      <c r="AD36" s="900">
        <f>VLOOKUP(年度マスタ!$K$4&amp;"_"&amp;AD$33,データシート1!$A:$BT,MATCH("aa_"&amp;$S36,データシート1!$A$1:$BT$1,0),0)</f>
        <v>1425.100026989674</v>
      </c>
      <c r="AE36" s="900">
        <f>VLOOKUP(年度マスタ!$K$4&amp;"_"&amp;AE$33,データシート1!$A:$BT,MATCH("aa_"&amp;$S36,データシート1!$A$1:$BT$1,0),0)</f>
        <v>1442.7318897436228</v>
      </c>
      <c r="AF36" s="900">
        <f>VLOOKUP(年度マスタ!$K$4&amp;"_"&amp;AF$33,データシート1!$A:$BT,MATCH("aa_"&amp;$S36,データシート1!$A$1:$BT$1,0),0)</f>
        <v>1417.4378301973479</v>
      </c>
      <c r="AG36" s="900">
        <f>VLOOKUP(年度マスタ!$K$4&amp;"_"&amp;AG$33,データシート1!$A:$BT,MATCH("aa_"&amp;$S36,データシート1!$A$1:$BT$1,0),0)</f>
        <v>1427.7801094873334</v>
      </c>
      <c r="AH36" s="900">
        <f>VLOOKUP(年度マスタ!$K$4&amp;"_"&amp;AH$33,データシート1!$A:$BT,MATCH("aa_"&amp;$S36,データシート1!$A$1:$BT$1,0),0)</f>
        <v>1396.7864472875488</v>
      </c>
      <c r="AI36" s="900">
        <f>VLOOKUP(年度マスタ!$K$4&amp;"_"&amp;AI$33,データシート1!$A:$BT,MATCH("aa_"&amp;$S36,データシート1!$A$1:$BT$1,0),0)</f>
        <v>1180.1056796501721</v>
      </c>
      <c r="AJ36" s="900">
        <f>VLOOKUP(年度マスタ!$K$4&amp;"_"&amp;AJ$33,データシート1!$A:$BT,MATCH("aa_"&amp;$S36,データシート1!$A$1:$BT$1,0),0)</f>
        <v>1127.7384220559795</v>
      </c>
      <c r="AK36" s="901">
        <f>VLOOKUP(年度マスタ!$K$4&amp;"_"&amp;AK$33,データシート1!$A:$BT,MATCH("aa_"&amp;$S36,データシート1!$A$1:$BT$1,0),0)</f>
        <v>1193.6295399790215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481.10438348675791</v>
      </c>
      <c r="P37" s="453">
        <f t="shared" si="9"/>
        <v>0.17126376490285333</v>
      </c>
      <c r="Q37" s="328"/>
      <c r="R37" s="13"/>
      <c r="S37" s="356" t="s">
        <v>187</v>
      </c>
      <c r="T37" s="335"/>
      <c r="U37" s="346"/>
      <c r="V37" s="336" t="s">
        <v>194</v>
      </c>
      <c r="W37" s="357"/>
      <c r="X37" s="899">
        <f>VLOOKUP(年度マスタ!$K$4&amp;"_"&amp;X$33,データシート1!$A:$BT,MATCH("aa_"&amp;$S37,データシート1!$A$1:$BT$1,0),0)</f>
        <v>11.97177310651754</v>
      </c>
      <c r="Y37" s="900">
        <f>VLOOKUP(年度マスタ!$K$4&amp;"_"&amp;Y$33,データシート1!$A:$BT,MATCH("aa_"&amp;$S37,データシート1!$A$1:$BT$1,0),0)</f>
        <v>12.766137410911281</v>
      </c>
      <c r="Z37" s="900">
        <f>VLOOKUP(年度マスタ!$K$4&amp;"_"&amp;Z$33,データシート1!$A:$BT,MATCH("aa_"&amp;$S37,データシート1!$A$1:$BT$1,0),0)</f>
        <v>16.685478411446901</v>
      </c>
      <c r="AA37" s="900">
        <f>VLOOKUP(年度マスタ!$K$4&amp;"_"&amp;AA$33,データシート1!$A:$BT,MATCH("aa_"&amp;$S37,データシート1!$A$1:$BT$1,0),0)</f>
        <v>15.87572108264148</v>
      </c>
      <c r="AB37" s="900">
        <f>VLOOKUP(年度マスタ!$K$4&amp;"_"&amp;AB$33,データシート1!$A:$BT,MATCH("aa_"&amp;$S37,データシート1!$A$1:$BT$1,0),0)</f>
        <v>13.67239428360166</v>
      </c>
      <c r="AC37" s="900">
        <f>VLOOKUP(年度マスタ!$K$4&amp;"_"&amp;AC$33,データシート1!$A:$BT,MATCH("aa_"&amp;$S37,データシート1!$A$1:$BT$1,0),0)</f>
        <v>13.680020459488651</v>
      </c>
      <c r="AD37" s="900">
        <f>VLOOKUP(年度マスタ!$K$4&amp;"_"&amp;AD$33,データシート1!$A:$BT,MATCH("aa_"&amp;$S37,データシート1!$A$1:$BT$1,0),0)</f>
        <v>13.73498088106173</v>
      </c>
      <c r="AE37" s="900">
        <f>VLOOKUP(年度マスタ!$K$4&amp;"_"&amp;AE$33,データシート1!$A:$BT,MATCH("aa_"&amp;$S37,データシート1!$A$1:$BT$1,0),0)</f>
        <v>13.7159576210368</v>
      </c>
      <c r="AF37" s="900">
        <f>VLOOKUP(年度マスタ!$K$4&amp;"_"&amp;AF$33,データシート1!$A:$BT,MATCH("aa_"&amp;$S37,データシート1!$A$1:$BT$1,0),0)</f>
        <v>13.826269333105939</v>
      </c>
      <c r="AG37" s="900">
        <f>VLOOKUP(年度マスタ!$K$4&amp;"_"&amp;AG$33,データシート1!$A:$BT,MATCH("aa_"&amp;$S37,データシート1!$A$1:$BT$1,0),0)</f>
        <v>12.994557825034398</v>
      </c>
      <c r="AH37" s="900">
        <f>VLOOKUP(年度マスタ!$K$4&amp;"_"&amp;AH$33,データシート1!$A:$BT,MATCH("aa_"&amp;$S37,データシート1!$A$1:$BT$1,0),0)</f>
        <v>11.904589862023915</v>
      </c>
      <c r="AI37" s="900">
        <f>VLOOKUP(年度マスタ!$K$4&amp;"_"&amp;AI$33,データシート1!$A:$BT,MATCH("aa_"&amp;$S37,データシート1!$A$1:$BT$1,0),0)</f>
        <v>12.482391735111461</v>
      </c>
      <c r="AJ37" s="900">
        <f>VLOOKUP(年度マスタ!$K$4&amp;"_"&amp;AJ$33,データシート1!$A:$BT,MATCH("aa_"&amp;$S37,データシート1!$A$1:$BT$1,0),0)</f>
        <v>13.700861015088911</v>
      </c>
      <c r="AK37" s="901">
        <f>VLOOKUP(年度マスタ!$K$4&amp;"_"&amp;AK$33,データシート1!$A:$BT,MATCH("aa_"&amp;$S37,データシート1!$A$1:$BT$1,0),0)</f>
        <v>12.114545597425996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463.99000000841909</v>
      </c>
      <c r="P38" s="454">
        <f t="shared" si="9"/>
        <v>0.16517137861601716</v>
      </c>
      <c r="Q38" s="328"/>
      <c r="R38" s="13"/>
      <c r="S38" s="356" t="s">
        <v>188</v>
      </c>
      <c r="T38" s="335"/>
      <c r="U38" s="348"/>
      <c r="V38" s="358" t="s">
        <v>197</v>
      </c>
      <c r="W38" s="358"/>
      <c r="X38" s="899">
        <f>VLOOKUP(年度マスタ!$K$4&amp;"_"&amp;X$33,データシート1!$A:$BT,MATCH("aa_"&amp;$S38,データシート1!$A$1:$BT$1,0),0)</f>
        <v>9.6893159654774479</v>
      </c>
      <c r="Y38" s="900">
        <f>VLOOKUP(年度マスタ!$K$4&amp;"_"&amp;Y$33,データシート1!$A:$BT,MATCH("aa_"&amp;$S38,データシート1!$A$1:$BT$1,0),0)</f>
        <v>9.3118744649261487</v>
      </c>
      <c r="Z38" s="900">
        <f>VLOOKUP(年度マスタ!$K$4&amp;"_"&amp;Z$33,データシート1!$A:$BT,MATCH("aa_"&amp;$S38,データシート1!$A$1:$BT$1,0),0)</f>
        <v>14.66291622309782</v>
      </c>
      <c r="AA38" s="900">
        <f>VLOOKUP(年度マスタ!$K$4&amp;"_"&amp;AA$33,データシート1!$A:$BT,MATCH("aa_"&amp;$S38,データシート1!$A$1:$BT$1,0),0)</f>
        <v>14.51655506494474</v>
      </c>
      <c r="AB38" s="900">
        <f>VLOOKUP(年度マスタ!$K$4&amp;"_"&amp;AB$33,データシート1!$A:$BT,MATCH("aa_"&amp;$S38,データシート1!$A$1:$BT$1,0),0)</f>
        <v>14.03048061587047</v>
      </c>
      <c r="AC38" s="900">
        <f>VLOOKUP(年度マスタ!$K$4&amp;"_"&amp;AC$33,データシート1!$A:$BT,MATCH("aa_"&amp;$S38,データシート1!$A$1:$BT$1,0),0)</f>
        <v>9.8186468048291111</v>
      </c>
      <c r="AD38" s="900">
        <f>VLOOKUP(年度マスタ!$K$4&amp;"_"&amp;AD$33,データシート1!$A:$BT,MATCH("aa_"&amp;$S38,データシート1!$A$1:$BT$1,0),0)</f>
        <v>10.557391909992351</v>
      </c>
      <c r="AE38" s="900">
        <f>VLOOKUP(年度マスタ!$K$4&amp;"_"&amp;AE$33,データシート1!$A:$BT,MATCH("aa_"&amp;$S38,データシート1!$A$1:$BT$1,0),0)</f>
        <v>11.404234908171315</v>
      </c>
      <c r="AF38" s="900">
        <f>VLOOKUP(年度マスタ!$K$4&amp;"_"&amp;AF$33,データシート1!$A:$BT,MATCH("aa_"&amp;$S38,データシート1!$A$1:$BT$1,0),0)</f>
        <v>10.061044775417141</v>
      </c>
      <c r="AG38" s="900">
        <f>VLOOKUP(年度マスタ!$K$4&amp;"_"&amp;AG$33,データシート1!$A:$BT,MATCH("aa_"&amp;$S38,データシート1!$A$1:$BT$1,0),0)</f>
        <v>9.0666517936889957</v>
      </c>
      <c r="AH38" s="900">
        <f>VLOOKUP(年度マスタ!$K$4&amp;"_"&amp;AH$33,データシート1!$A:$BT,MATCH("aa_"&amp;$S38,データシート1!$A$1:$BT$1,0),0)</f>
        <v>9.1391773448924045</v>
      </c>
      <c r="AI38" s="900">
        <f>VLOOKUP(年度マスタ!$K$4&amp;"_"&amp;AI$33,データシート1!$A:$BT,MATCH("aa_"&amp;$S38,データシート1!$A$1:$BT$1,0),0)</f>
        <v>11.201287239894057</v>
      </c>
      <c r="AJ38" s="900">
        <f>VLOOKUP(年度マスタ!$K$4&amp;"_"&amp;AJ$33,データシート1!$A:$BT,MATCH("aa_"&amp;$S38,データシート1!$A$1:$BT$1,0),0)</f>
        <v>10.970683608728272</v>
      </c>
      <c r="AK38" s="901">
        <f>VLOOKUP(年度マスタ!$K$4&amp;"_"&amp;AK$33,データシート1!$A:$BT,MATCH("aa_"&amp;$S38,データシート1!$A$1:$BT$1,0),0)</f>
        <v>10.603468514797395</v>
      </c>
      <c r="AL38" s="330"/>
      <c r="AW38" s="17" t="str">
        <f>年度マスタ!H4</f>
        <v>10</v>
      </c>
      <c r="AX38" s="17" t="s">
        <v>198</v>
      </c>
      <c r="AY38" s="17">
        <f>VLOOKUP($AW38&amp;"_"&amp;$AY$34,データシート1!$A:$BT,MATCH($AY$31&amp;"_"&amp;AY$36,データシート1!$A$1:$BT$1,0),0)</f>
        <v>3987.8420841411535</v>
      </c>
      <c r="AZ38" s="17">
        <f>VLOOKUP($AW38&amp;"_"&amp;$AY$34,データシート1!$A:$BT,MATCH($AY$31&amp;"_"&amp;AZ$36,データシート1!$A$1:$BT$1,0),0)</f>
        <v>117.51275580970399</v>
      </c>
      <c r="BA38" s="17">
        <f>VLOOKUP($AW38&amp;"_"&amp;$AY$34,データシート1!$A:$BT,MATCH($AY$31&amp;"_"&amp;BA$36,データシート1!$A$1:$BT$1,0),0)</f>
        <v>164.61588919144791</v>
      </c>
      <c r="BB38" s="17">
        <f>VLOOKUP($AW38&amp;"_"&amp;$AY$34,データシート1!$A:$BT,MATCH($AY$31&amp;"_"&amp;BB$36,データシート1!$A$1:$BT$1,0),0)</f>
        <v>2463.0308328688952</v>
      </c>
      <c r="BC38" s="17">
        <f>VLOOKUP($AW38&amp;"_"&amp;$AY$34,データシート1!$A:$BT,MATCH($AY$31&amp;"_"&amp;BC$36,データシート1!$A$1:$BT$1,0),0)</f>
        <v>2682.9118136455822</v>
      </c>
      <c r="BD38" s="17">
        <f>VLOOKUP($AW38&amp;"_"&amp;$AY$34,データシート1!$A:$BT,MATCH($AY$31&amp;"_"&amp;BD$36,データシート1!$A$1:$BT$1,0),0)</f>
        <v>2043.6276018382871</v>
      </c>
      <c r="BE38" s="17">
        <f>VLOOKUP($AW38&amp;"_"&amp;$AY$34,データシート1!$A:$BT,MATCH($AY$31&amp;"_"&amp;BE$36,データシート1!$A$1:$BT$1,0),0)</f>
        <v>1590.4193914014511</v>
      </c>
      <c r="BF38" s="17">
        <f>VLOOKUP($AW38&amp;"_"&amp;$AY$34,データシート1!$A:$BT,MATCH($AY$31&amp;"_"&amp;BF$36,データシート1!$A$1:$BT$1,0),0)</f>
        <v>113.67625300495955</v>
      </c>
      <c r="BG38" s="17">
        <f>VLOOKUP($AW38&amp;"_"&amp;$AY$34,データシート1!$A:$BT,MATCH($AY$31&amp;"_"&amp;BG$36,データシート1!$A$1:$BT$1,0),0)</f>
        <v>0</v>
      </c>
      <c r="BH38" s="17">
        <f>VLOOKUP($AW38&amp;"_"&amp;$AY$34,データシート1!$A:$BT,MATCH($AY$31&amp;"_"&amp;BH$36,データシート1!$A$1:$BT$1,0),0)</f>
        <v>266.71109061884266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283.53247840248923</v>
      </c>
      <c r="P39" s="454">
        <f t="shared" si="9"/>
        <v>0.10093202512835514</v>
      </c>
      <c r="Q39" s="328"/>
      <c r="R39" s="13"/>
      <c r="S39" s="356" t="s">
        <v>189</v>
      </c>
      <c r="T39" s="335"/>
      <c r="U39" s="343" t="s">
        <v>199</v>
      </c>
      <c r="V39" s="344"/>
      <c r="W39" s="344"/>
      <c r="X39" s="896">
        <f>VLOOKUP(年度マスタ!$K$4&amp;"_"&amp;X$33,データシート1!$A:$BT,MATCH("aa_"&amp;$S39,データシート1!$A$1:$BT$1,0),0)</f>
        <v>321.28213813523672</v>
      </c>
      <c r="Y39" s="897">
        <f>VLOOKUP(年度マスタ!$K$4&amp;"_"&amp;Y$33,データシート1!$A:$BT,MATCH("aa_"&amp;$S39,データシート1!$A$1:$BT$1,0),0)</f>
        <v>332.59869072108711</v>
      </c>
      <c r="Z39" s="897">
        <f>VLOOKUP(年度マスタ!$K$4&amp;"_"&amp;Z$33,データシート1!$A:$BT,MATCH("aa_"&amp;$S39,データシート1!$A$1:$BT$1,0),0)</f>
        <v>392.55483669691421</v>
      </c>
      <c r="AA39" s="897">
        <f>VLOOKUP(年度マスタ!$K$4&amp;"_"&amp;AA$33,データシート1!$A:$BT,MATCH("aa_"&amp;$S39,データシート1!$A$1:$BT$1,0),0)</f>
        <v>400.15091104334181</v>
      </c>
      <c r="AB39" s="897">
        <f>VLOOKUP(年度マスタ!$K$4&amp;"_"&amp;AB$33,データシート1!$A:$BT,MATCH("aa_"&amp;$S39,データシート1!$A$1:$BT$1,0),0)</f>
        <v>380.37980744637622</v>
      </c>
      <c r="AC39" s="897">
        <f>VLOOKUP(年度マスタ!$K$4&amp;"_"&amp;AC$33,データシート1!$A:$BT,MATCH("aa_"&amp;$S39,データシート1!$A$1:$BT$1,0),0)</f>
        <v>362.36338198758921</v>
      </c>
      <c r="AD39" s="897">
        <f>VLOOKUP(年度マスタ!$K$4&amp;"_"&amp;AD$33,データシート1!$A:$BT,MATCH("aa_"&amp;$S39,データシート1!$A$1:$BT$1,0),0)</f>
        <v>360.25185245699532</v>
      </c>
      <c r="AE39" s="897">
        <f>VLOOKUP(年度マスタ!$K$4&amp;"_"&amp;AE$33,データシート1!$A:$BT,MATCH("aa_"&amp;$S39,データシート1!$A$1:$BT$1,0),0)</f>
        <v>301.70468597923053</v>
      </c>
      <c r="AF39" s="897">
        <f>VLOOKUP(年度マスタ!$K$4&amp;"_"&amp;AF$33,データシート1!$A:$BT,MATCH("aa_"&amp;$S39,データシート1!$A$1:$BT$1,0),0)</f>
        <v>284.88252571721722</v>
      </c>
      <c r="AG39" s="897">
        <f>VLOOKUP(年度マスタ!$K$4&amp;"_"&amp;AG$33,データシート1!$A:$BT,MATCH("aa_"&amp;$S39,データシート1!$A$1:$BT$1,0),0)</f>
        <v>280.92924052418687</v>
      </c>
      <c r="AH39" s="897">
        <f>VLOOKUP(年度マスタ!$K$4&amp;"_"&amp;AH$33,データシート1!$A:$BT,MATCH("aa_"&amp;$S39,データシート1!$A$1:$BT$1,0),0)</f>
        <v>265.55903194780933</v>
      </c>
      <c r="AI39" s="897">
        <f>VLOOKUP(年度マスタ!$K$4&amp;"_"&amp;AI$33,データシート1!$A:$BT,MATCH("aa_"&amp;$S39,データシート1!$A$1:$BT$1,0),0)</f>
        <v>266.83762282260017</v>
      </c>
      <c r="AJ39" s="897">
        <f>VLOOKUP(年度マスタ!$K$4&amp;"_"&amp;AJ$33,データシート1!$A:$BT,MATCH("aa_"&amp;$S39,データシート1!$A$1:$BT$1,0),0)</f>
        <v>297.04469200781762</v>
      </c>
      <c r="AK39" s="898">
        <f>VLOOKUP(年度マスタ!$K$4&amp;"_"&amp;AK$33,データシート1!$A:$BT,MATCH("aa_"&amp;$S39,データシート1!$A$1:$BT$1,0),0)</f>
        <v>285.59332241372834</v>
      </c>
      <c r="AL39" s="330"/>
      <c r="AW39" s="17" t="str">
        <f>年度マスタ!K4</f>
        <v>10205</v>
      </c>
      <c r="AX39" s="17" t="s">
        <v>200</v>
      </c>
      <c r="AY39" s="17">
        <f>VLOOKUP($AW39&amp;"_"&amp;$AY$34,データシート1!$A:$BT,MATCH($AY$31&amp;"_"&amp;AY$36,データシート1!$A$1:$BT$1,0),0)</f>
        <v>1193.6295399790215</v>
      </c>
      <c r="AZ39" s="17">
        <f>VLOOKUP($AW39&amp;"_"&amp;$AY$34,データシート1!$A:$BT,MATCH($AY$31&amp;"_"&amp;AZ$36,データシート1!$A$1:$BT$1,0),0)</f>
        <v>12.114545597425996</v>
      </c>
      <c r="BA39" s="17">
        <f>VLOOKUP($AW39&amp;"_"&amp;$AY$34,データシート1!$A:$BT,MATCH($AY$31&amp;"_"&amp;BA$36,データシート1!$A$1:$BT$1,0),0)</f>
        <v>10.603468514797395</v>
      </c>
      <c r="BB39" s="17">
        <f>VLOOKUP($AW39&amp;"_"&amp;$AY$34,データシート1!$A:$BT,MATCH($AY$31&amp;"_"&amp;BB$36,データシート1!$A$1:$BT$1,0),0)</f>
        <v>285.59332241372834</v>
      </c>
      <c r="BC39" s="17">
        <f>VLOOKUP($AW39&amp;"_"&amp;$AY$34,データシート1!$A:$BT,MATCH($AY$31&amp;"_"&amp;BC$36,データシート1!$A$1:$BT$1,0),0)</f>
        <v>306.48780505065309</v>
      </c>
      <c r="BD39" s="17">
        <f>VLOOKUP($AW39&amp;"_"&amp;$AY$34,データシート1!$A:$BT,MATCH($AY$31&amp;"_"&amp;BD$36,データシート1!$A$1:$BT$1,0),0)</f>
        <v>242.01741599618018</v>
      </c>
      <c r="BE39" s="17">
        <f>VLOOKUP($AW39&amp;"_"&amp;$AY$34,データシート1!$A:$BT,MATCH($AY$31&amp;"_"&amp;BE$36,データシート1!$A$1:$BT$1,0),0)</f>
        <v>165.31998871002244</v>
      </c>
      <c r="BF39" s="17">
        <f>VLOOKUP($AW39&amp;"_"&amp;$AY$34,データシート1!$A:$BT,MATCH($AY$31&amp;"_"&amp;BF$36,データシート1!$A$1:$BT$1,0),0)</f>
        <v>13.092829583103061</v>
      </c>
      <c r="BG39" s="17">
        <f>VLOOKUP($AW39&amp;"_"&amp;$AY$34,データシート1!$A:$BT,MATCH($AY$31&amp;"_"&amp;BG$36,データシート1!$A$1:$BT$1,0),0)</f>
        <v>0</v>
      </c>
      <c r="BH39" s="17">
        <f>VLOOKUP($AW39&amp;"_"&amp;$AY$34,データシート1!$A:$BT,MATCH($AY$31&amp;"_"&amp;BH$36,データシート1!$A$1:$BT$1,0),0)</f>
        <v>27.838051014276331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180.45752160592983</v>
      </c>
      <c r="P40" s="454">
        <f t="shared" si="9"/>
        <v>6.4239353487662007E-2</v>
      </c>
      <c r="Q40" s="328"/>
      <c r="R40" s="13"/>
      <c r="S40" s="356" t="s">
        <v>165</v>
      </c>
      <c r="T40" s="335"/>
      <c r="U40" s="343" t="s">
        <v>165</v>
      </c>
      <c r="V40" s="344"/>
      <c r="W40" s="344"/>
      <c r="X40" s="896">
        <f>VLOOKUP(年度マスタ!$K$4&amp;"_"&amp;X$33,データシート1!$A:$BT,MATCH("aa_"&amp;$S40,データシート1!$A$1:$BT$1,0),0)</f>
        <v>249.1777796675396</v>
      </c>
      <c r="Y40" s="897">
        <f>VLOOKUP(年度マスタ!$K$4&amp;"_"&amp;Y$33,データシート1!$A:$BT,MATCH("aa_"&amp;$S40,データシート1!$A$1:$BT$1,0),0)</f>
        <v>268.48293174218639</v>
      </c>
      <c r="Z40" s="897">
        <f>VLOOKUP(年度マスタ!$K$4&amp;"_"&amp;Z$33,データシート1!$A:$BT,MATCH("aa_"&amp;$S40,データシート1!$A$1:$BT$1,0),0)</f>
        <v>288.7172643568905</v>
      </c>
      <c r="AA40" s="897">
        <f>VLOOKUP(年度マスタ!$K$4&amp;"_"&amp;AA$33,データシート1!$A:$BT,MATCH("aa_"&amp;$S40,データシート1!$A$1:$BT$1,0),0)</f>
        <v>357.63629946150201</v>
      </c>
      <c r="AB40" s="897">
        <f>VLOOKUP(年度マスタ!$K$4&amp;"_"&amp;AB$33,データシート1!$A:$BT,MATCH("aa_"&amp;$S40,データシート1!$A$1:$BT$1,0),0)</f>
        <v>298.9695399750052</v>
      </c>
      <c r="AC40" s="897">
        <f>VLOOKUP(年度マスタ!$K$4&amp;"_"&amp;AC$33,データシート1!$A:$BT,MATCH("aa_"&amp;$S40,データシート1!$A$1:$BT$1,0),0)</f>
        <v>314.87530082485961</v>
      </c>
      <c r="AD40" s="897">
        <f>VLOOKUP(年度マスタ!$K$4&amp;"_"&amp;AD$33,データシート1!$A:$BT,MATCH("aa_"&amp;$S40,データシート1!$A$1:$BT$1,0),0)</f>
        <v>294.95378601155278</v>
      </c>
      <c r="AE40" s="897">
        <f>VLOOKUP(年度マスタ!$K$4&amp;"_"&amp;AE$33,データシート1!$A:$BT,MATCH("aa_"&amp;$S40,データシート1!$A$1:$BT$1,0),0)</f>
        <v>295.93350578634505</v>
      </c>
      <c r="AF40" s="897">
        <f>VLOOKUP(年度マスタ!$K$4&amp;"_"&amp;AF$33,データシート1!$A:$BT,MATCH("aa_"&amp;$S40,データシート1!$A$1:$BT$1,0),0)</f>
        <v>289.77940030438515</v>
      </c>
      <c r="AG40" s="897">
        <f>VLOOKUP(年度マスタ!$K$4&amp;"_"&amp;AG$33,データシート1!$A:$BT,MATCH("aa_"&amp;$S40,データシート1!$A$1:$BT$1,0),0)</f>
        <v>304.13516586772045</v>
      </c>
      <c r="AH40" s="897">
        <f>VLOOKUP(年度マスタ!$K$4&amp;"_"&amp;AH$33,データシート1!$A:$BT,MATCH("aa_"&amp;$S40,データシート1!$A$1:$BT$1,0),0)</f>
        <v>269.59751525869649</v>
      </c>
      <c r="AI40" s="897">
        <f>VLOOKUP(年度マスタ!$K$4&amp;"_"&amp;AI$33,データシート1!$A:$BT,MATCH("aa_"&amp;$S40,データシート1!$A$1:$BT$1,0),0)</f>
        <v>257.51349406845924</v>
      </c>
      <c r="AJ40" s="897">
        <f>VLOOKUP(年度マスタ!$K$4&amp;"_"&amp;AJ$33,データシート1!$A:$BT,MATCH("aa_"&amp;$S40,データシート1!$A$1:$BT$1,0),0)</f>
        <v>281.84602570130806</v>
      </c>
      <c r="AK40" s="898">
        <f>VLOOKUP(年度マスタ!$K$4&amp;"_"&amp;AK$33,データシート1!$A:$BT,MATCH("aa_"&amp;$S40,データシート1!$A$1:$BT$1,0),0)</f>
        <v>306.48780505065309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17.114383478338802</v>
      </c>
      <c r="P41" s="454">
        <f t="shared" si="9"/>
        <v>6.0923862868361702E-3</v>
      </c>
      <c r="Q41" s="328"/>
      <c r="R41" s="13"/>
      <c r="S41" s="356" t="s">
        <v>201</v>
      </c>
      <c r="T41" s="335"/>
      <c r="U41" s="246" t="s">
        <v>128</v>
      </c>
      <c r="V41" s="344"/>
      <c r="W41" s="344"/>
      <c r="X41" s="896">
        <f>X42+X45+X46</f>
        <v>489.45886869297141</v>
      </c>
      <c r="Y41" s="897">
        <f t="shared" ref="Y41:AH41" si="12">Y42+Y45+Y46</f>
        <v>493.28180344362278</v>
      </c>
      <c r="Z41" s="897">
        <f t="shared" si="12"/>
        <v>485.99291653031207</v>
      </c>
      <c r="AA41" s="897">
        <f t="shared" si="12"/>
        <v>488.40430259380577</v>
      </c>
      <c r="AB41" s="897">
        <f t="shared" si="12"/>
        <v>481.10438348675791</v>
      </c>
      <c r="AC41" s="897">
        <f t="shared" si="12"/>
        <v>471.74113031513076</v>
      </c>
      <c r="AD41" s="897">
        <f t="shared" si="12"/>
        <v>471.48103499298782</v>
      </c>
      <c r="AE41" s="897">
        <f t="shared" si="12"/>
        <v>467.02522098678759</v>
      </c>
      <c r="AF41" s="897">
        <f t="shared" si="12"/>
        <v>463.11260329314558</v>
      </c>
      <c r="AG41" s="897">
        <f t="shared" si="12"/>
        <v>457.01801173675562</v>
      </c>
      <c r="AH41" s="897">
        <f t="shared" si="12"/>
        <v>450.32076175980444</v>
      </c>
      <c r="AI41" s="897">
        <f>AI42+AI45+AI46</f>
        <v>408.77032416871378</v>
      </c>
      <c r="AJ41" s="897">
        <f>AJ42+AJ45+AJ46</f>
        <v>407.05936580432422</v>
      </c>
      <c r="AK41" s="898">
        <f>AK42+AK45+AK46</f>
        <v>420.4302342893057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477.09773001647261</v>
      </c>
      <c r="Y42" s="900">
        <f t="shared" ref="Y42:AK42" si="13">SUM(Y43:Y44)</f>
        <v>480.35948534458976</v>
      </c>
      <c r="Z42" s="900">
        <f t="shared" si="13"/>
        <v>471.06043504420705</v>
      </c>
      <c r="AA42" s="900">
        <f t="shared" si="13"/>
        <v>471.59916328780957</v>
      </c>
      <c r="AB42" s="900">
        <f t="shared" si="13"/>
        <v>463.99000000841909</v>
      </c>
      <c r="AC42" s="900">
        <f t="shared" si="13"/>
        <v>455.25521634631798</v>
      </c>
      <c r="AD42" s="900">
        <f t="shared" si="13"/>
        <v>455.28666204807962</v>
      </c>
      <c r="AE42" s="900">
        <f t="shared" si="13"/>
        <v>451.2273084774252</v>
      </c>
      <c r="AF42" s="900">
        <f t="shared" si="13"/>
        <v>447.77358305741876</v>
      </c>
      <c r="AG42" s="900">
        <f t="shared" si="13"/>
        <v>442.78045823039463</v>
      </c>
      <c r="AH42" s="900">
        <f t="shared" si="13"/>
        <v>436.47206284084342</v>
      </c>
      <c r="AI42" s="900">
        <f t="shared" si="13"/>
        <v>395.55032765037816</v>
      </c>
      <c r="AJ42" s="900">
        <f t="shared" si="13"/>
        <v>394.03775633833334</v>
      </c>
      <c r="AK42" s="901">
        <f t="shared" si="13"/>
        <v>407.33740470620262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23.952216454279998</v>
      </c>
      <c r="P43" s="612">
        <f t="shared" si="9"/>
        <v>8.5265212883702066E-3</v>
      </c>
      <c r="Q43" s="328"/>
      <c r="R43" s="13"/>
      <c r="S43" s="356" t="s">
        <v>190</v>
      </c>
      <c r="T43" s="359"/>
      <c r="U43" s="346"/>
      <c r="V43" s="360"/>
      <c r="W43" s="347" t="s">
        <v>190</v>
      </c>
      <c r="X43" s="899">
        <f>VLOOKUP(年度マスタ!$K$4&amp;"_"&amp;X$33,データシート1!$A:$BT,MATCH("aa_"&amp;$S43,データシート1!$A$1:$BT$1,0),0)</f>
        <v>288.78327741215281</v>
      </c>
      <c r="Y43" s="900">
        <f>VLOOKUP(年度マスタ!$K$4&amp;"_"&amp;Y$33,データシート1!$A:$BT,MATCH("aa_"&amp;$S43,データシート1!$A$1:$BT$1,0),0)</f>
        <v>290.30457687860672</v>
      </c>
      <c r="Z43" s="900">
        <f>VLOOKUP(年度マスタ!$K$4&amp;"_"&amp;Z$33,データシート1!$A:$BT,MATCH("aa_"&amp;$S43,データシート1!$A$1:$BT$1,0),0)</f>
        <v>287.68543663998207</v>
      </c>
      <c r="AA43" s="900">
        <f>VLOOKUP(年度マスタ!$K$4&amp;"_"&amp;AA$33,データシート1!$A:$BT,MATCH("aa_"&amp;$S43,データシート1!$A$1:$BT$1,0),0)</f>
        <v>290.75405946571232</v>
      </c>
      <c r="AB43" s="900">
        <f>VLOOKUP(年度マスタ!$K$4&amp;"_"&amp;AB$33,データシート1!$A:$BT,MATCH("aa_"&amp;$S43,データシート1!$A$1:$BT$1,0),0)</f>
        <v>283.53247840248923</v>
      </c>
      <c r="AC43" s="900">
        <f>VLOOKUP(年度マスタ!$K$4&amp;"_"&amp;AC$33,データシート1!$A:$BT,MATCH("aa_"&amp;$S43,データシート1!$A$1:$BT$1,0),0)</f>
        <v>274.21119713828909</v>
      </c>
      <c r="AD43" s="900">
        <f>VLOOKUP(年度マスタ!$K$4&amp;"_"&amp;AD$33,データシート1!$A:$BT,MATCH("aa_"&amp;$S43,データシート1!$A$1:$BT$1,0),0)</f>
        <v>275.02426198652171</v>
      </c>
      <c r="AE43" s="900">
        <f>VLOOKUP(年度マスタ!$K$4&amp;"_"&amp;AE$33,データシート1!$A:$BT,MATCH("aa_"&amp;$S43,データシート1!$A$1:$BT$1,0),0)</f>
        <v>275.47275995664683</v>
      </c>
      <c r="AF43" s="900">
        <f>VLOOKUP(年度マスタ!$K$4&amp;"_"&amp;AF$33,データシート1!$A:$BT,MATCH("aa_"&amp;$S43,データシート1!$A$1:$BT$1,0),0)</f>
        <v>273.90967577199916</v>
      </c>
      <c r="AG43" s="900">
        <f>VLOOKUP(年度マスタ!$K$4&amp;"_"&amp;AG$33,データシート1!$A:$BT,MATCH("aa_"&amp;$S43,データシート1!$A$1:$BT$1,0),0)</f>
        <v>270.63767377555484</v>
      </c>
      <c r="AH43" s="900">
        <f>VLOOKUP(年度マスタ!$K$4&amp;"_"&amp;AH$33,データシート1!$A:$BT,MATCH("aa_"&amp;$S43,データシート1!$A$1:$BT$1,0),0)</f>
        <v>265.24157346489994</v>
      </c>
      <c r="AI43" s="900">
        <f>VLOOKUP(年度マスタ!$K$4&amp;"_"&amp;AI$33,データシート1!$A:$BT,MATCH("aa_"&amp;$S43,データシート1!$A$1:$BT$1,0),0)</f>
        <v>233.66820447522684</v>
      </c>
      <c r="AJ43" s="900">
        <f>VLOOKUP(年度マスタ!$K$4&amp;"_"&amp;AJ$33,データシート1!$A:$BT,MATCH("aa_"&amp;$S43,データシート1!$A$1:$BT$1,0),0)</f>
        <v>228.0004447234619</v>
      </c>
      <c r="AK43" s="901">
        <f>VLOOKUP(年度マスタ!$K$4&amp;"_"&amp;AK$33,データシート1!$A:$BT,MATCH("aa_"&amp;$S43,データシート1!$A$1:$BT$1,0),0)</f>
        <v>242.01741599618018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188.3144526043198</v>
      </c>
      <c r="Y44" s="900">
        <f>VLOOKUP(年度マスタ!$K$4&amp;"_"&amp;Y$33,データシート1!$A:$BT,MATCH("aa_"&amp;$S44,データシート1!$A$1:$BT$1,0),0)</f>
        <v>190.054908465983</v>
      </c>
      <c r="Z44" s="900">
        <f>VLOOKUP(年度マスタ!$K$4&amp;"_"&amp;Z$33,データシート1!$A:$BT,MATCH("aa_"&amp;$S44,データシート1!$A$1:$BT$1,0),0)</f>
        <v>183.37499840422498</v>
      </c>
      <c r="AA44" s="900">
        <f>VLOOKUP(年度マスタ!$K$4&amp;"_"&amp;AA$33,データシート1!$A:$BT,MATCH("aa_"&amp;$S44,データシート1!$A$1:$BT$1,0),0)</f>
        <v>180.84510382209723</v>
      </c>
      <c r="AB44" s="900">
        <f>VLOOKUP(年度マスタ!$K$4&amp;"_"&amp;AB$33,データシート1!$A:$BT,MATCH("aa_"&amp;$S44,データシート1!$A$1:$BT$1,0),0)</f>
        <v>180.45752160592983</v>
      </c>
      <c r="AC44" s="900">
        <f>VLOOKUP(年度マスタ!$K$4&amp;"_"&amp;AC$33,データシート1!$A:$BT,MATCH("aa_"&amp;$S44,データシート1!$A$1:$BT$1,0),0)</f>
        <v>181.04401920802891</v>
      </c>
      <c r="AD44" s="900">
        <f>VLOOKUP(年度マスタ!$K$4&amp;"_"&amp;AD$33,データシート1!$A:$BT,MATCH("aa_"&amp;$S44,データシート1!$A$1:$BT$1,0),0)</f>
        <v>180.26240006155791</v>
      </c>
      <c r="AE44" s="900">
        <f>VLOOKUP(年度マスタ!$K$4&amp;"_"&amp;AE$33,データシート1!$A:$BT,MATCH("aa_"&amp;$S44,データシート1!$A$1:$BT$1,0),0)</f>
        <v>175.75454852077837</v>
      </c>
      <c r="AF44" s="900">
        <f>VLOOKUP(年度マスタ!$K$4&amp;"_"&amp;AF$33,データシート1!$A:$BT,MATCH("aa_"&amp;$S44,データシート1!$A$1:$BT$1,0),0)</f>
        <v>173.8639072854196</v>
      </c>
      <c r="AG44" s="900">
        <f>VLOOKUP(年度マスタ!$K$4&amp;"_"&amp;AG$33,データシート1!$A:$BT,MATCH("aa_"&amp;$S44,データシート1!$A$1:$BT$1,0),0)</f>
        <v>172.14278445483976</v>
      </c>
      <c r="AH44" s="900">
        <f>VLOOKUP(年度マスタ!$K$4&amp;"_"&amp;AH$33,データシート1!$A:$BT,MATCH("aa_"&amp;$S44,データシート1!$A$1:$BT$1,0),0)</f>
        <v>171.23048937594348</v>
      </c>
      <c r="AI44" s="900">
        <f>VLOOKUP(年度マスタ!$K$4&amp;"_"&amp;AI$33,データシート1!$A:$BT,MATCH("aa_"&amp;$S44,データシート1!$A$1:$BT$1,0),0)</f>
        <v>161.88212317515132</v>
      </c>
      <c r="AJ44" s="900">
        <f>VLOOKUP(年度マスタ!$K$4&amp;"_"&amp;AJ$33,データシート1!$A:$BT,MATCH("aa_"&amp;$S44,データシート1!$A$1:$BT$1,0),0)</f>
        <v>166.03731161487141</v>
      </c>
      <c r="AK44" s="901">
        <f>VLOOKUP(年度マスタ!$K$4&amp;"_"&amp;AK$33,データシート1!$A:$BT,MATCH("aa_"&amp;$S44,データシート1!$A$1:$BT$1,0),0)</f>
        <v>165.31998871002244</v>
      </c>
      <c r="AL44" s="330"/>
      <c r="AW44" s="17" t="str">
        <f>AW47</f>
        <v>群馬県</v>
      </c>
      <c r="AX44" s="1010">
        <f t="shared" si="14"/>
        <v>0.31793448840953414</v>
      </c>
      <c r="AY44" s="1010">
        <f t="shared" si="14"/>
        <v>0.18339293111322477</v>
      </c>
      <c r="AZ44" s="1010">
        <f t="shared" si="14"/>
        <v>0.19976488107932316</v>
      </c>
      <c r="BA44" s="1010">
        <f t="shared" si="14"/>
        <v>0.2790488620596856</v>
      </c>
      <c r="BB44" s="1010">
        <f t="shared" si="14"/>
        <v>1.9858837338232398E-2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12.3611386764988</v>
      </c>
      <c r="Y45" s="900">
        <f>VLOOKUP(年度マスタ!$K$4&amp;"_"&amp;Y$33,データシート1!$A:$BT,MATCH("aa_"&amp;$S45,データシート1!$A$1:$BT$1,0),0)</f>
        <v>12.922318099032999</v>
      </c>
      <c r="Z45" s="900">
        <f>VLOOKUP(年度マスタ!$K$4&amp;"_"&amp;Z$33,データシート1!$A:$BT,MATCH("aa_"&amp;$S45,データシート1!$A$1:$BT$1,0),0)</f>
        <v>14.932481486105001</v>
      </c>
      <c r="AA45" s="900">
        <f>VLOOKUP(年度マスタ!$K$4&amp;"_"&amp;AA$33,データシート1!$A:$BT,MATCH("aa_"&amp;$S45,データシート1!$A$1:$BT$1,0),0)</f>
        <v>16.8051393059962</v>
      </c>
      <c r="AB45" s="900">
        <f>VLOOKUP(年度マスタ!$K$4&amp;"_"&amp;AB$33,データシート1!$A:$BT,MATCH("aa_"&amp;$S45,データシート1!$A$1:$BT$1,0),0)</f>
        <v>17.114383478338802</v>
      </c>
      <c r="AC45" s="900">
        <f>VLOOKUP(年度マスタ!$K$4&amp;"_"&amp;AC$33,データシート1!$A:$BT,MATCH("aa_"&amp;$S45,データシート1!$A$1:$BT$1,0),0)</f>
        <v>16.485913968812799</v>
      </c>
      <c r="AD45" s="900">
        <f>VLOOKUP(年度マスタ!$K$4&amp;"_"&amp;AD$33,データシート1!$A:$BT,MATCH("aa_"&amp;$S45,データシート1!$A$1:$BT$1,0),0)</f>
        <v>16.194372944908199</v>
      </c>
      <c r="AE45" s="900">
        <f>VLOOKUP(年度マスタ!$K$4&amp;"_"&amp;AE$33,データシート1!$A:$BT,MATCH("aa_"&amp;$S45,データシート1!$A$1:$BT$1,0),0)</f>
        <v>15.797912509362373</v>
      </c>
      <c r="AF45" s="900">
        <f>VLOOKUP(年度マスタ!$K$4&amp;"_"&amp;AF$33,データシート1!$A:$BT,MATCH("aa_"&amp;$S45,データシート1!$A$1:$BT$1,0),0)</f>
        <v>15.3390202357268</v>
      </c>
      <c r="AG45" s="900">
        <f>VLOOKUP(年度マスタ!$K$4&amp;"_"&amp;AG$33,データシート1!$A:$BT,MATCH("aa_"&amp;$S45,データシート1!$A$1:$BT$1,0),0)</f>
        <v>14.237553506360999</v>
      </c>
      <c r="AH45" s="900">
        <f>VLOOKUP(年度マスタ!$K$4&amp;"_"&amp;AH$33,データシート1!$A:$BT,MATCH("aa_"&amp;$S45,データシート1!$A$1:$BT$1,0),0)</f>
        <v>13.848698918961</v>
      </c>
      <c r="AI45" s="900">
        <f>VLOOKUP(年度マスタ!$K$4&amp;"_"&amp;AI$33,データシート1!$A:$BT,MATCH("aa_"&amp;$S45,データシート1!$A$1:$BT$1,0),0)</f>
        <v>13.2199965183356</v>
      </c>
      <c r="AJ45" s="900">
        <f>VLOOKUP(年度マスタ!$K$4&amp;"_"&amp;AJ$33,データシート1!$A:$BT,MATCH("aa_"&amp;$S45,データシート1!$A$1:$BT$1,0),0)</f>
        <v>13.021609465990901</v>
      </c>
      <c r="AK45" s="901">
        <f>VLOOKUP(年度マスタ!$K$4&amp;"_"&amp;AK$33,データシート1!$A:$BT,MATCH("aa_"&amp;$S45,データシート1!$A$1:$BT$1,0),0)</f>
        <v>13.092829583103061</v>
      </c>
      <c r="AL45" s="330"/>
      <c r="AW45" s="17" t="str">
        <f>AW48</f>
        <v>太田市</v>
      </c>
      <c r="AX45" s="1010">
        <f t="shared" ref="AX45:BB45" si="15">AX48/$BC48</f>
        <v>0.53899463328659258</v>
      </c>
      <c r="AY45" s="1010">
        <f t="shared" si="15"/>
        <v>0.12655368736158096</v>
      </c>
      <c r="AZ45" s="1010">
        <f t="shared" si="15"/>
        <v>0.13581256568852132</v>
      </c>
      <c r="BA45" s="1010">
        <f t="shared" si="15"/>
        <v>0.18630336304056175</v>
      </c>
      <c r="BB45" s="1010">
        <f t="shared" si="15"/>
        <v>1.233575062274327E-2</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33.838257090310002</v>
      </c>
      <c r="Y47" s="903">
        <f>VLOOKUP(年度マスタ!$K$4&amp;"_"&amp;Y$33,データシート1!$A:$BT,MATCH("aa_"&amp;$S47,データシート1!$A$1:$BT$1,0),0)</f>
        <v>27.884534807400001</v>
      </c>
      <c r="Z47" s="903">
        <f>VLOOKUP(年度マスタ!$K$4&amp;"_"&amp;Z$33,データシート1!$A:$BT,MATCH("aa_"&amp;$S47,データシート1!$A$1:$BT$1,0),0)</f>
        <v>28.209992968000002</v>
      </c>
      <c r="AA47" s="903">
        <f>VLOOKUP(年度マスタ!$K$4&amp;"_"&amp;AA$33,データシート1!$A:$BT,MATCH("aa_"&amp;$S47,データシート1!$A$1:$BT$1,0),0)</f>
        <v>28.945353433249991</v>
      </c>
      <c r="AB47" s="903">
        <f>VLOOKUP(年度マスタ!$K$4&amp;"_"&amp;AB$33,データシート1!$A:$BT,MATCH("aa_"&amp;$S47,データシート1!$A$1:$BT$1,0),0)</f>
        <v>23.952216454279998</v>
      </c>
      <c r="AC47" s="903">
        <f>VLOOKUP(年度マスタ!$K$4&amp;"_"&amp;AC$33,データシート1!$A:$BT,MATCH("aa_"&amp;$S47,データシート1!$A$1:$BT$1,0),0)</f>
        <v>25.93690341868</v>
      </c>
      <c r="AD47" s="903">
        <f>VLOOKUP(年度マスタ!$K$4&amp;"_"&amp;AD$33,データシート1!$A:$BT,MATCH("aa_"&amp;$S47,データシート1!$A$1:$BT$1,0),0)</f>
        <v>28.885135637819999</v>
      </c>
      <c r="AE47" s="903">
        <f>VLOOKUP(年度マスタ!$K$4&amp;"_"&amp;AE$33,データシート1!$A:$BT,MATCH("aa_"&amp;$S47,データシート1!$A$1:$BT$1,0),0)</f>
        <v>28.59200075199</v>
      </c>
      <c r="AF47" s="903">
        <f>VLOOKUP(年度マスタ!$K$4&amp;"_"&amp;AF$33,データシート1!$A:$BT,MATCH("aa_"&amp;$S47,データシート1!$A$1:$BT$1,0),0)</f>
        <v>27.998127252340002</v>
      </c>
      <c r="AG47" s="903">
        <f>VLOOKUP(年度マスタ!$K$4&amp;"_"&amp;AG$33,データシート1!$A:$BT,MATCH("aa_"&amp;$S47,データシート1!$A$1:$BT$1,0),0)</f>
        <v>31.437462074520006</v>
      </c>
      <c r="AH47" s="903">
        <f>VLOOKUP(年度マスタ!$K$4&amp;"_"&amp;AH$33,データシート1!$A:$BT,MATCH("aa_"&amp;$S47,データシート1!$A$1:$BT$1,0),0)</f>
        <v>34.127095170539988</v>
      </c>
      <c r="AI47" s="903">
        <f>VLOOKUP(年度マスタ!$K$4&amp;"_"&amp;AI$33,データシート1!$A:$BT,MATCH("aa_"&amp;$S47,データシート1!$A$1:$BT$1,0),0)</f>
        <v>31.4795836067</v>
      </c>
      <c r="AJ47" s="903">
        <f>VLOOKUP(年度マスタ!$K$4&amp;"_"&amp;AJ$33,データシート1!$A:$BT,MATCH("aa_"&amp;$S47,データシート1!$A$1:$BT$1,0),0)</f>
        <v>27.794271161587471</v>
      </c>
      <c r="AK47" s="904">
        <f>VLOOKUP(年度マスタ!$K$4&amp;"_"&amp;AK$33,データシート1!$A:$BT,MATCH("aa_"&amp;$S47,データシート1!$A$1:$BT$1,0),0)</f>
        <v>27.838051014276331</v>
      </c>
      <c r="AL47" s="330"/>
      <c r="AW47" s="17" t="str">
        <f>年度マスタ!I4</f>
        <v>群馬県</v>
      </c>
      <c r="AX47" s="1011">
        <f>SUM(AY38:BA38)</f>
        <v>4269.9707291423056</v>
      </c>
      <c r="AY47" s="1011">
        <f t="shared" si="17"/>
        <v>2463.0308328688952</v>
      </c>
      <c r="AZ47" s="1011">
        <f t="shared" si="17"/>
        <v>2682.9118136455822</v>
      </c>
      <c r="BA47" s="1011">
        <f>SUM(BD38:BG38)</f>
        <v>3747.7232462446977</v>
      </c>
      <c r="BB47" s="1011">
        <f>BH38</f>
        <v>266.71109061884266</v>
      </c>
      <c r="BC47" s="1011">
        <f>SUM(AX47:BB47)</f>
        <v>13430.347712520323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太田市</v>
      </c>
      <c r="AX48" s="1011">
        <f>SUM(AY39:BA39)</f>
        <v>1216.347554091245</v>
      </c>
      <c r="AY48" s="1011">
        <f>BB39</f>
        <v>285.59332241372834</v>
      </c>
      <c r="AZ48" s="1011">
        <f>BC39</f>
        <v>306.48780505065309</v>
      </c>
      <c r="BA48" s="1011">
        <f>SUM(BD39:BG39)</f>
        <v>420.4302342893057</v>
      </c>
      <c r="BB48" s="1011">
        <f>BH39</f>
        <v>27.838051014276331</v>
      </c>
      <c r="BC48" s="1011">
        <f>SUM(AX48:BB48)</f>
        <v>2256.6969668592087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2256.6969668592087</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1216.347554091245</v>
      </c>
      <c r="P52" s="453">
        <f t="shared" ref="P52:P64" si="18">O52/$O$51</f>
        <v>0.53899463328659258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1193.6295399790215</v>
      </c>
      <c r="P53" s="454">
        <f t="shared" si="18"/>
        <v>0.52892770164009795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12.114545597425996</v>
      </c>
      <c r="P54" s="454">
        <f t="shared" si="18"/>
        <v>5.3682642265818229E-3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10.603468514797395</v>
      </c>
      <c r="P55" s="454">
        <f t="shared" si="18"/>
        <v>4.6986674199127982E-3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285.59332241372834</v>
      </c>
      <c r="P56" s="453">
        <f t="shared" si="18"/>
        <v>0.12655368736158096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306.48780505065309</v>
      </c>
      <c r="P57" s="453">
        <f t="shared" si="18"/>
        <v>0.13581256568852132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420.4302342893057</v>
      </c>
      <c r="P58" s="453">
        <f t="shared" si="18"/>
        <v>0.18630336304056175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407.33740470620262</v>
      </c>
      <c r="P59" s="454">
        <f t="shared" si="18"/>
        <v>0.18050159622145479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242.01741599618018</v>
      </c>
      <c r="P60" s="454">
        <f t="shared" si="18"/>
        <v>0.10724409149758883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165.31998871002244</v>
      </c>
      <c r="P61" s="454">
        <f t="shared" si="18"/>
        <v>7.3257504723865954E-2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13.092829583103061</v>
      </c>
      <c r="P62" s="454">
        <f t="shared" si="18"/>
        <v>5.8017668191069531E-3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27.838051014276331</v>
      </c>
      <c r="P64" s="612">
        <f t="shared" si="18"/>
        <v>1.233575062274327E-2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太田市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17250.223699999999</v>
      </c>
      <c r="AI7" s="78">
        <f>VLOOKUP(年度マスタ!$K$4&amp;"_"&amp;$AG7,データシート1!$A:$BT,MATCH("ab_"&amp;AI$2,データシート1!$A$1:$BT$1,0),0)</f>
        <v>7234</v>
      </c>
      <c r="AJ7" s="78">
        <f>VLOOKUP(年度マスタ!$K$4&amp;"_"&amp;$AG7,データシート1!$A:$BT,MATCH("ab_"&amp;AJ$2,データシート1!$A$1:$BT$1,0),0)</f>
        <v>378</v>
      </c>
      <c r="AK7" s="78">
        <f>VLOOKUP(年度マスタ!$K$4&amp;"_"&amp;$AG7,データシート1!$A:$BT,MATCH("ab_"&amp;AK$2,データシート1!$A$1:$BT$1,0),0)</f>
        <v>75615</v>
      </c>
      <c r="AL7" s="78">
        <f>VLOOKUP(年度マスタ!$K$4&amp;"_"&amp;$AG7,データシート1!$A:$BT,MATCH("ab_"&amp;AL$2,データシート1!$A$1:$BT$1,0),0)</f>
        <v>80843</v>
      </c>
      <c r="AM7" s="78">
        <f>VLOOKUP(年度マスタ!$K$4&amp;"_"&amp;$AG7,データシート1!$A:$BT,MATCH("ab_"&amp;AM$2,データシート1!$A$1:$BT$1,0),0)</f>
        <v>145987</v>
      </c>
      <c r="AN7" s="78">
        <f>VLOOKUP(年度マスタ!$K$4&amp;"_"&amp;$AG7,データシート1!$A:$BT,MATCH("ab_"&amp;AN$2,データシート1!$A$1:$BT$1,0),0)</f>
        <v>37902</v>
      </c>
      <c r="AO7" s="78">
        <f>VLOOKUP(年度マスタ!$K$4&amp;"_"&amp;$AG7,データシート1!$A:$BT,MATCH("ab_"&amp;AO$2,データシート1!$A$1:$BT$1,0),0)</f>
        <v>212036</v>
      </c>
      <c r="AP7" s="78">
        <f>VLOOKUP(年度マスタ!$K$4&amp;"_"&amp;$AG7,データシート1!$A:$BT,MATCH("ab_"&amp;AP$2,データシート1!$A$1:$BT$1,0),0)</f>
        <v>0</v>
      </c>
      <c r="AQ7" s="954">
        <f>VLOOKUP(年度マスタ!$K$4&amp;"_"&amp;$AG7,データシート1!$A:$BT,MATCH("ab_"&amp;AQ$2,データシート1!$A$1:$BT$1,0),0)</f>
        <v>33.838257090310002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20206.286700000001</v>
      </c>
      <c r="AI8" s="78">
        <f>VLOOKUP(年度マスタ!$K$4&amp;"_"&amp;$AG8,データシート1!$A:$BT,MATCH("ab_"&amp;AI$2,データシート1!$A$1:$BT$1,0),0)</f>
        <v>7234</v>
      </c>
      <c r="AJ8" s="78">
        <f>VLOOKUP(年度マスタ!$K$4&amp;"_"&amp;$AG8,データシート1!$A:$BT,MATCH("ab_"&amp;AJ$2,データシート1!$A$1:$BT$1,0),0)</f>
        <v>378</v>
      </c>
      <c r="AK8" s="78">
        <f>VLOOKUP(年度マスタ!$K$4&amp;"_"&amp;$AG8,データシート1!$A:$BT,MATCH("ab_"&amp;AK$2,データシート1!$A$1:$BT$1,0),0)</f>
        <v>75615</v>
      </c>
      <c r="AL8" s="78">
        <f>VLOOKUP(年度マスタ!$K$4&amp;"_"&amp;$AG8,データシート1!$A:$BT,MATCH("ab_"&amp;AL$2,データシート1!$A$1:$BT$1,0),0)</f>
        <v>81853</v>
      </c>
      <c r="AM8" s="78">
        <f>VLOOKUP(年度マスタ!$K$4&amp;"_"&amp;$AG8,データシート1!$A:$BT,MATCH("ab_"&amp;AM$2,データシート1!$A$1:$BT$1,0),0)</f>
        <v>147438</v>
      </c>
      <c r="AN8" s="78">
        <f>VLOOKUP(年度マスタ!$K$4&amp;"_"&amp;$AG8,データシート1!$A:$BT,MATCH("ab_"&amp;AN$2,データシート1!$A$1:$BT$1,0),0)</f>
        <v>37297</v>
      </c>
      <c r="AO8" s="78">
        <f>VLOOKUP(年度マスタ!$K$4&amp;"_"&amp;$AG8,データシート1!$A:$BT,MATCH("ab_"&amp;AO$2,データシート1!$A$1:$BT$1,0),0)</f>
        <v>212402</v>
      </c>
      <c r="AP8" s="78">
        <f>VLOOKUP(年度マスタ!$K$4&amp;"_"&amp;$AG8,データシート1!$A:$BT,MATCH("ab_"&amp;AP$2,データシート1!$A$1:$BT$1,0),0)</f>
        <v>0</v>
      </c>
      <c r="AQ8" s="954">
        <f>VLOOKUP(年度マスタ!$K$4&amp;"_"&amp;$AG8,データシート1!$A:$BT,MATCH("ab_"&amp;AQ$2,データシート1!$A$1:$BT$1,0),0)</f>
        <v>27.884534807400001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18407.480800000001</v>
      </c>
      <c r="AI9" s="78">
        <f>VLOOKUP(年度マスタ!$K$4&amp;"_"&amp;$AG9,データシート1!$A:$BT,MATCH("ab_"&amp;AI$2,データシート1!$A$1:$BT$1,0),0)</f>
        <v>7234</v>
      </c>
      <c r="AJ9" s="78">
        <f>VLOOKUP(年度マスタ!$K$4&amp;"_"&amp;$AG9,データシート1!$A:$BT,MATCH("ab_"&amp;AJ$2,データシート1!$A$1:$BT$1,0),0)</f>
        <v>378</v>
      </c>
      <c r="AK9" s="78">
        <f>VLOOKUP(年度マスタ!$K$4&amp;"_"&amp;$AG9,データシート1!$A:$BT,MATCH("ab_"&amp;AK$2,データシート1!$A$1:$BT$1,0),0)</f>
        <v>75615</v>
      </c>
      <c r="AL9" s="78">
        <f>VLOOKUP(年度マスタ!$K$4&amp;"_"&amp;$AG9,データシート1!$A:$BT,MATCH("ab_"&amp;AL$2,データシート1!$A$1:$BT$1,0),0)</f>
        <v>82943</v>
      </c>
      <c r="AM9" s="78">
        <f>VLOOKUP(年度マスタ!$K$4&amp;"_"&amp;$AG9,データシート1!$A:$BT,MATCH("ab_"&amp;AM$2,データシート1!$A$1:$BT$1,0),0)</f>
        <v>149282</v>
      </c>
      <c r="AN9" s="78">
        <f>VLOOKUP(年度マスタ!$K$4&amp;"_"&amp;$AG9,データシート1!$A:$BT,MATCH("ab_"&amp;AN$2,データシート1!$A$1:$BT$1,0),0)</f>
        <v>37057</v>
      </c>
      <c r="AO9" s="78">
        <f>VLOOKUP(年度マスタ!$K$4&amp;"_"&amp;$AG9,データシート1!$A:$BT,MATCH("ab_"&amp;AO$2,データシート1!$A$1:$BT$1,0),0)</f>
        <v>212783</v>
      </c>
      <c r="AP9" s="78">
        <f>VLOOKUP(年度マスタ!$K$4&amp;"_"&amp;$AG9,データシート1!$A:$BT,MATCH("ab_"&amp;AP$2,データシート1!$A$1:$BT$1,0),0)</f>
        <v>0</v>
      </c>
      <c r="AQ9" s="954">
        <f>VLOOKUP(年度マスタ!$K$4&amp;"_"&amp;$AG9,データシート1!$A:$BT,MATCH("ab_"&amp;AQ$2,データシート1!$A$1:$BT$1,0),0)</f>
        <v>28.209992968000002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19959.4378</v>
      </c>
      <c r="AI10" s="78">
        <f>VLOOKUP(年度マスタ!$K$4&amp;"_"&amp;$AG10,データシート1!$A:$BT,MATCH("ab_"&amp;AI$2,データシート1!$A$1:$BT$1,0),0)</f>
        <v>7234</v>
      </c>
      <c r="AJ10" s="78">
        <f>VLOOKUP(年度マスタ!$K$4&amp;"_"&amp;$AG10,データシート1!$A:$BT,MATCH("ab_"&amp;AJ$2,データシート1!$A$1:$BT$1,0),0)</f>
        <v>378</v>
      </c>
      <c r="AK10" s="78">
        <f>VLOOKUP(年度マスタ!$K$4&amp;"_"&amp;$AG10,データシート1!$A:$BT,MATCH("ab_"&amp;AK$2,データシート1!$A$1:$BT$1,0),0)</f>
        <v>75615</v>
      </c>
      <c r="AL10" s="78">
        <f>VLOOKUP(年度マスタ!$K$4&amp;"_"&amp;$AG10,データシート1!$A:$BT,MATCH("ab_"&amp;AL$2,データシート1!$A$1:$BT$1,0),0)</f>
        <v>87538</v>
      </c>
      <c r="AM10" s="78">
        <f>VLOOKUP(年度マスタ!$K$4&amp;"_"&amp;$AG10,データシート1!$A:$BT,MATCH("ab_"&amp;AM$2,データシート1!$A$1:$BT$1,0),0)</f>
        <v>152071</v>
      </c>
      <c r="AN10" s="78">
        <f>VLOOKUP(年度マスタ!$K$4&amp;"_"&amp;$AG10,データシート1!$A:$BT,MATCH("ab_"&amp;AN$2,データシート1!$A$1:$BT$1,0),0)</f>
        <v>36339</v>
      </c>
      <c r="AO10" s="78">
        <f>VLOOKUP(年度マスタ!$K$4&amp;"_"&amp;$AG10,データシート1!$A:$BT,MATCH("ab_"&amp;AO$2,データシート1!$A$1:$BT$1,0),0)</f>
        <v>220407</v>
      </c>
      <c r="AP10" s="78">
        <f>VLOOKUP(年度マスタ!$K$4&amp;"_"&amp;$AG10,データシート1!$A:$BT,MATCH("ab_"&amp;AP$2,データシート1!$A$1:$BT$1,0),0)</f>
        <v>0</v>
      </c>
      <c r="AQ10" s="954">
        <f>VLOOKUP(年度マスタ!$K$4&amp;"_"&amp;$AG10,データシート1!$A:$BT,MATCH("ab_"&amp;AQ$2,データシート1!$A$1:$BT$1,0),0)</f>
        <v>28.945353433249991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23491.3099</v>
      </c>
      <c r="AI11" s="78">
        <f>VLOOKUP(年度マスタ!$K$4&amp;"_"&amp;$AG11,データシート1!$A:$BT,MATCH("ab_"&amp;AI$2,データシート1!$A$1:$BT$1,0),0)</f>
        <v>7234</v>
      </c>
      <c r="AJ11" s="78">
        <f>VLOOKUP(年度マスタ!$K$4&amp;"_"&amp;$AG11,データシート1!$A:$BT,MATCH("ab_"&amp;AJ$2,データシート1!$A$1:$BT$1,0),0)</f>
        <v>378</v>
      </c>
      <c r="AK11" s="78">
        <f>VLOOKUP(年度マスタ!$K$4&amp;"_"&amp;$AG11,データシート1!$A:$BT,MATCH("ab_"&amp;AK$2,データシート1!$A$1:$BT$1,0),0)</f>
        <v>75615</v>
      </c>
      <c r="AL11" s="78">
        <f>VLOOKUP(年度マスタ!$K$4&amp;"_"&amp;$AG11,データシート1!$A:$BT,MATCH("ab_"&amp;AL$2,データシート1!$A$1:$BT$1,0),0)</f>
        <v>88632</v>
      </c>
      <c r="AM11" s="78">
        <f>VLOOKUP(年度マスタ!$K$4&amp;"_"&amp;$AG11,データシート1!$A:$BT,MATCH("ab_"&amp;AM$2,データシート1!$A$1:$BT$1,0),0)</f>
        <v>154915</v>
      </c>
      <c r="AN11" s="78">
        <f>VLOOKUP(年度マスタ!$K$4&amp;"_"&amp;$AG11,データシート1!$A:$BT,MATCH("ab_"&amp;AN$2,データシート1!$A$1:$BT$1,0),0)</f>
        <v>36125</v>
      </c>
      <c r="AO11" s="78">
        <f>VLOOKUP(年度マスタ!$K$4&amp;"_"&amp;$AG11,データシート1!$A:$BT,MATCH("ab_"&amp;AO$2,データシート1!$A$1:$BT$1,0),0)</f>
        <v>221245</v>
      </c>
      <c r="AP11" s="78">
        <f>VLOOKUP(年度マスタ!$K$4&amp;"_"&amp;$AG11,データシート1!$A:$BT,MATCH("ab_"&amp;AP$2,データシート1!$A$1:$BT$1,0),0)</f>
        <v>0</v>
      </c>
      <c r="AQ11" s="954">
        <f>VLOOKUP(年度マスタ!$K$4&amp;"_"&amp;$AG11,データシート1!$A:$BT,MATCH("ab_"&amp;AQ$2,データシート1!$A$1:$BT$1,0),0)</f>
        <v>23.952216454279998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26178.030900000002</v>
      </c>
      <c r="AI12" s="78">
        <f>VLOOKUP(年度マスタ!$K$4&amp;"_"&amp;$AG12,データシート1!$A:$BT,MATCH("ab_"&amp;AI$2,データシート1!$A$1:$BT$1,0),0)</f>
        <v>6439</v>
      </c>
      <c r="AJ12" s="78">
        <f>VLOOKUP(年度マスタ!$K$4&amp;"_"&amp;$AG12,データシート1!$A:$BT,MATCH("ab_"&amp;AJ$2,データシート1!$A$1:$BT$1,0),0)</f>
        <v>417</v>
      </c>
      <c r="AK12" s="78">
        <f>VLOOKUP(年度マスタ!$K$4&amp;"_"&amp;$AG12,データシート1!$A:$BT,MATCH("ab_"&amp;AK$2,データシート1!$A$1:$BT$1,0),0)</f>
        <v>74289</v>
      </c>
      <c r="AL12" s="78">
        <f>VLOOKUP(年度マスタ!$K$4&amp;"_"&amp;$AG12,データシート1!$A:$BT,MATCH("ab_"&amp;AL$2,データシート1!$A$1:$BT$1,0),0)</f>
        <v>90285</v>
      </c>
      <c r="AM12" s="78">
        <f>VLOOKUP(年度マスタ!$K$4&amp;"_"&amp;$AG12,データシート1!$A:$BT,MATCH("ab_"&amp;AM$2,データシート1!$A$1:$BT$1,0),0)</f>
        <v>157796</v>
      </c>
      <c r="AN12" s="78">
        <f>VLOOKUP(年度マスタ!$K$4&amp;"_"&amp;$AG12,データシート1!$A:$BT,MATCH("ab_"&amp;AN$2,データシート1!$A$1:$BT$1,0),0)</f>
        <v>36055</v>
      </c>
      <c r="AO12" s="78">
        <f>VLOOKUP(年度マスタ!$K$4&amp;"_"&amp;$AG12,データシート1!$A:$BT,MATCH("ab_"&amp;AO$2,データシート1!$A$1:$BT$1,0),0)</f>
        <v>222130</v>
      </c>
      <c r="AP12" s="78">
        <f>VLOOKUP(年度マスタ!$K$4&amp;"_"&amp;$AG12,データシート1!$A:$BT,MATCH("ab_"&amp;AP$2,データシート1!$A$1:$BT$1,0),0)</f>
        <v>0</v>
      </c>
      <c r="AQ12" s="954">
        <f>VLOOKUP(年度マスタ!$K$4&amp;"_"&amp;$AG12,データシート1!$A:$BT,MATCH("ab_"&amp;AQ$2,データシート1!$A$1:$BT$1,0),0)</f>
        <v>25.93690341868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28837.217100000002</v>
      </c>
      <c r="AI13" s="78">
        <f>VLOOKUP(年度マスタ!$K$4&amp;"_"&amp;$AG13,データシート1!$A:$BT,MATCH("ab_"&amp;AI$2,データシート1!$A$1:$BT$1,0),0)</f>
        <v>6439</v>
      </c>
      <c r="AJ13" s="78">
        <f>VLOOKUP(年度マスタ!$K$4&amp;"_"&amp;$AG13,データシート1!$A:$BT,MATCH("ab_"&amp;AJ$2,データシート1!$A$1:$BT$1,0),0)</f>
        <v>417</v>
      </c>
      <c r="AK13" s="78">
        <f>VLOOKUP(年度マスタ!$K$4&amp;"_"&amp;$AG13,データシート1!$A:$BT,MATCH("ab_"&amp;AK$2,データシート1!$A$1:$BT$1,0),0)</f>
        <v>74289</v>
      </c>
      <c r="AL13" s="78">
        <f>VLOOKUP(年度マスタ!$K$4&amp;"_"&amp;$AG13,データシート1!$A:$BT,MATCH("ab_"&amp;AL$2,データシート1!$A$1:$BT$1,0),0)</f>
        <v>91788</v>
      </c>
      <c r="AM13" s="78">
        <f>VLOOKUP(年度マスタ!$K$4&amp;"_"&amp;$AG13,データシート1!$A:$BT,MATCH("ab_"&amp;AM$2,データシート1!$A$1:$BT$1,0),0)</f>
        <v>159787</v>
      </c>
      <c r="AN13" s="78">
        <f>VLOOKUP(年度マスタ!$K$4&amp;"_"&amp;$AG13,データシート1!$A:$BT,MATCH("ab_"&amp;AN$2,データシート1!$A$1:$BT$1,0),0)</f>
        <v>35871</v>
      </c>
      <c r="AO13" s="78">
        <f>VLOOKUP(年度マスタ!$K$4&amp;"_"&amp;$AG13,データシート1!$A:$BT,MATCH("ab_"&amp;AO$2,データシート1!$A$1:$BT$1,0),0)</f>
        <v>222897</v>
      </c>
      <c r="AP13" s="78">
        <f>VLOOKUP(年度マスタ!$K$4&amp;"_"&amp;$AG13,データシート1!$A:$BT,MATCH("ab_"&amp;AP$2,データシート1!$A$1:$BT$1,0),0)</f>
        <v>0</v>
      </c>
      <c r="AQ13" s="954">
        <f>VLOOKUP(年度マスタ!$K$4&amp;"_"&amp;$AG13,データシート1!$A:$BT,MATCH("ab_"&amp;AQ$2,データシート1!$A$1:$BT$1,0),0)</f>
        <v>28.885135637819999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28421.502199999999</v>
      </c>
      <c r="AI14" s="78">
        <f>VLOOKUP(年度マスタ!$K$4&amp;"_"&amp;$AG14,データシート1!$A:$BT,MATCH("ab_"&amp;AI$2,データシート1!$A$1:$BT$1,0),0)</f>
        <v>6439</v>
      </c>
      <c r="AJ14" s="78">
        <f>VLOOKUP(年度マスタ!$K$4&amp;"_"&amp;$AG14,データシート1!$A:$BT,MATCH("ab_"&amp;AJ$2,データシート1!$A$1:$BT$1,0),0)</f>
        <v>417</v>
      </c>
      <c r="AK14" s="78">
        <f>VLOOKUP(年度マスタ!$K$4&amp;"_"&amp;$AG14,データシート1!$A:$BT,MATCH("ab_"&amp;AK$2,データシート1!$A$1:$BT$1,0),0)</f>
        <v>74289</v>
      </c>
      <c r="AL14" s="78">
        <f>VLOOKUP(年度マスタ!$K$4&amp;"_"&amp;$AG14,データシート1!$A:$BT,MATCH("ab_"&amp;AL$2,データシート1!$A$1:$BT$1,0),0)</f>
        <v>93292</v>
      </c>
      <c r="AM14" s="78">
        <f>VLOOKUP(年度マスタ!$K$4&amp;"_"&amp;$AG14,データシート1!$A:$BT,MATCH("ab_"&amp;AM$2,データシート1!$A$1:$BT$1,0),0)</f>
        <v>162015</v>
      </c>
      <c r="AN14" s="78">
        <f>VLOOKUP(年度マスタ!$K$4&amp;"_"&amp;$AG14,データシート1!$A:$BT,MATCH("ab_"&amp;AN$2,データシート1!$A$1:$BT$1,0),0)</f>
        <v>36173</v>
      </c>
      <c r="AO14" s="78">
        <f>VLOOKUP(年度マスタ!$K$4&amp;"_"&amp;$AG14,データシート1!$A:$BT,MATCH("ab_"&amp;AO$2,データシート1!$A$1:$BT$1,0),0)</f>
        <v>223665</v>
      </c>
      <c r="AP14" s="78">
        <f>VLOOKUP(年度マスタ!$K$4&amp;"_"&amp;$AG14,データシート1!$A:$BT,MATCH("ab_"&amp;AP$2,データシート1!$A$1:$BT$1,0),0)</f>
        <v>0</v>
      </c>
      <c r="AQ14" s="954">
        <f>VLOOKUP(年度マスタ!$K$4&amp;"_"&amp;$AG14,データシート1!$A:$BT,MATCH("ab_"&amp;AQ$2,データシート1!$A$1:$BT$1,0),0)</f>
        <v>28.59200075199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29375.3508</v>
      </c>
      <c r="AI15" s="78">
        <f>VLOOKUP(年度マスタ!$K$4&amp;"_"&amp;$AG15,データシート1!$A:$BT,MATCH("ab_"&amp;AI$2,データシート1!$A$1:$BT$1,0),0)</f>
        <v>6439</v>
      </c>
      <c r="AJ15" s="78">
        <f>VLOOKUP(年度マスタ!$K$4&amp;"_"&amp;$AG15,データシート1!$A:$BT,MATCH("ab_"&amp;AJ$2,データシート1!$A$1:$BT$1,0),0)</f>
        <v>417</v>
      </c>
      <c r="AK15" s="78">
        <f>VLOOKUP(年度マスタ!$K$4&amp;"_"&amp;$AG15,データシート1!$A:$BT,MATCH("ab_"&amp;AK$2,データシート1!$A$1:$BT$1,0),0)</f>
        <v>74289</v>
      </c>
      <c r="AL15" s="78">
        <f>VLOOKUP(年度マスタ!$K$4&amp;"_"&amp;$AG15,データシート1!$A:$BT,MATCH("ab_"&amp;AL$2,データシート1!$A$1:$BT$1,0),0)</f>
        <v>95007</v>
      </c>
      <c r="AM15" s="78">
        <f>VLOOKUP(年度マスタ!$K$4&amp;"_"&amp;$AG15,データシート1!$A:$BT,MATCH("ab_"&amp;AM$2,データシート1!$A$1:$BT$1,0),0)</f>
        <v>163768</v>
      </c>
      <c r="AN15" s="78">
        <f>VLOOKUP(年度マスタ!$K$4&amp;"_"&amp;$AG15,データシート1!$A:$BT,MATCH("ab_"&amp;AN$2,データシート1!$A$1:$BT$1,0),0)</f>
        <v>36012</v>
      </c>
      <c r="AO15" s="78">
        <f>VLOOKUP(年度マスタ!$K$4&amp;"_"&amp;$AG15,データシート1!$A:$BT,MATCH("ab_"&amp;AO$2,データシート1!$A$1:$BT$1,0),0)</f>
        <v>224574</v>
      </c>
      <c r="AP15" s="78">
        <f>VLOOKUP(年度マスタ!$K$4&amp;"_"&amp;$AG15,データシート1!$A:$BT,MATCH("ab_"&amp;AP$2,データシート1!$A$1:$BT$1,0),0)</f>
        <v>0</v>
      </c>
      <c r="AQ15" s="954">
        <f>VLOOKUP(年度マスタ!$K$4&amp;"_"&amp;$AG15,データシート1!$A:$BT,MATCH("ab_"&amp;AQ$2,データシート1!$A$1:$BT$1,0),0)</f>
        <v>27.998127252340002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29238.7186</v>
      </c>
      <c r="AI16" s="78">
        <f>VLOOKUP(年度マスタ!$K$4&amp;"_"&amp;$AG16,データシート1!$A:$BT,MATCH("ab_"&amp;AI$2,データシート1!$A$1:$BT$1,0),0)</f>
        <v>6439</v>
      </c>
      <c r="AJ16" s="78">
        <f>VLOOKUP(年度マスタ!$K$4&amp;"_"&amp;$AG16,データシート1!$A:$BT,MATCH("ab_"&amp;AJ$2,データシート1!$A$1:$BT$1,0),0)</f>
        <v>417</v>
      </c>
      <c r="AK16" s="78">
        <f>VLOOKUP(年度マスタ!$K$4&amp;"_"&amp;$AG16,データシート1!$A:$BT,MATCH("ab_"&amp;AK$2,データシート1!$A$1:$BT$1,0),0)</f>
        <v>74289</v>
      </c>
      <c r="AL16" s="78">
        <f>VLOOKUP(年度マスタ!$K$4&amp;"_"&amp;$AG16,データシート1!$A:$BT,MATCH("ab_"&amp;AL$2,データシート1!$A$1:$BT$1,0),0)</f>
        <v>95983</v>
      </c>
      <c r="AM16" s="78">
        <f>VLOOKUP(年度マスタ!$K$4&amp;"_"&amp;$AG16,データシート1!$A:$BT,MATCH("ab_"&amp;AM$2,データシート1!$A$1:$BT$1,0),0)</f>
        <v>164910</v>
      </c>
      <c r="AN16" s="78">
        <f>VLOOKUP(年度マスタ!$K$4&amp;"_"&amp;$AG16,データシート1!$A:$BT,MATCH("ab_"&amp;AN$2,データシート1!$A$1:$BT$1,0),0)</f>
        <v>36014</v>
      </c>
      <c r="AO16" s="78">
        <f>VLOOKUP(年度マスタ!$K$4&amp;"_"&amp;$AG16,データシート1!$A:$BT,MATCH("ab_"&amp;AO$2,データシート1!$A$1:$BT$1,0),0)</f>
        <v>224635</v>
      </c>
      <c r="AP16" s="78">
        <f>VLOOKUP(年度マスタ!$K$4&amp;"_"&amp;$AG16,データシート1!$A:$BT,MATCH("ab_"&amp;AP$2,データシート1!$A$1:$BT$1,0),0)</f>
        <v>0</v>
      </c>
      <c r="AQ16" s="954">
        <f>VLOOKUP(年度マスタ!$K$4&amp;"_"&amp;$AG16,データシート1!$A:$BT,MATCH("ab_"&amp;AQ$2,データシート1!$A$1:$BT$1,0),0)</f>
        <v>31.43746207452001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29865.283800000001</v>
      </c>
      <c r="AI17" s="151">
        <f>VLOOKUP(年度マスタ!$K$4&amp;"_"&amp;$AG17,データシート1!$A:$BT,MATCH("ab_"&amp;AI$2,データシート1!$A$1:$BT$1,0),0)</f>
        <v>6439</v>
      </c>
      <c r="AJ17" s="151">
        <f>VLOOKUP(年度マスタ!$K$4&amp;"_"&amp;$AG17,データシート1!$A:$BT,MATCH("ab_"&amp;AJ$2,データシート1!$A$1:$BT$1,0),0)</f>
        <v>417</v>
      </c>
      <c r="AK17" s="151">
        <f>VLOOKUP(年度マスタ!$K$4&amp;"_"&amp;$AG17,データシート1!$A:$BT,MATCH("ab_"&amp;AK$2,データシート1!$A$1:$BT$1,0),0)</f>
        <v>74289</v>
      </c>
      <c r="AL17" s="151">
        <f>VLOOKUP(年度マスタ!$K$4&amp;"_"&amp;$AG17,データシート1!$A:$BT,MATCH("ab_"&amp;AL$2,データシート1!$A$1:$BT$1,0),0)</f>
        <v>97194</v>
      </c>
      <c r="AM17" s="151">
        <f>VLOOKUP(年度マスタ!$K$4&amp;"_"&amp;$AG17,データシート1!$A:$BT,MATCH("ab_"&amp;AM$2,データシート1!$A$1:$BT$1,0),0)</f>
        <v>166059</v>
      </c>
      <c r="AN17" s="151">
        <f>VLOOKUP(年度マスタ!$K$4&amp;"_"&amp;$AG17,データシート1!$A:$BT,MATCH("ab_"&amp;AN$2,データシート1!$A$1:$BT$1,0),0)</f>
        <v>35555</v>
      </c>
      <c r="AO17" s="151">
        <f>VLOOKUP(年度マスタ!$K$4&amp;"_"&amp;$AG17,データシート1!$A:$BT,MATCH("ab_"&amp;AO$2,データシート1!$A$1:$BT$1,0),0)</f>
        <v>224415</v>
      </c>
      <c r="AP17" s="151">
        <f>VLOOKUP(年度マスタ!$K$4&amp;"_"&amp;$AG17,データシート1!$A:$BT,MATCH("ab_"&amp;AP$2,データシート1!$A$1:$BT$1,0),0)</f>
        <v>0</v>
      </c>
      <c r="AQ17" s="955">
        <f>VLOOKUP(年度マスタ!$K$4&amp;"_"&amp;$AG17,データシート1!$A:$BT,MATCH("ab_"&amp;AQ$2,データシート1!$A$1:$BT$1,0),0)</f>
        <v>34.127095170539988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22693.5998</v>
      </c>
      <c r="AI18" s="78">
        <f>VLOOKUP(年度マスタ!$K$4&amp;"_"&amp;$AG18,データシート1!$A:$BT,MATCH("ab_"&amp;AI$2,データシート1!$A$1:$BT$1,0),0)</f>
        <v>5826</v>
      </c>
      <c r="AJ18" s="78">
        <f>VLOOKUP(年度マスタ!$K$4&amp;"_"&amp;$AG18,データシート1!$A:$BT,MATCH("ab_"&amp;AJ$2,データシート1!$A$1:$BT$1,0),0)</f>
        <v>627</v>
      </c>
      <c r="AK18" s="78">
        <f>VLOOKUP(年度マスタ!$K$4&amp;"_"&amp;$AG18,データシート1!$A:$BT,MATCH("ab_"&amp;AK$2,データシート1!$A$1:$BT$1,0),0)</f>
        <v>78123</v>
      </c>
      <c r="AL18" s="78">
        <f>VLOOKUP(年度マスタ!$K$4&amp;"_"&amp;$AG18,データシート1!$A:$BT,MATCH("ab_"&amp;AL$2,データシート1!$A$1:$BT$1,0),0)</f>
        <v>98491</v>
      </c>
      <c r="AM18" s="78">
        <f>VLOOKUP(年度マスタ!$K$4&amp;"_"&amp;$AG18,データシート1!$A:$BT,MATCH("ab_"&amp;AM$2,データシート1!$A$1:$BT$1,0),0)</f>
        <v>166973</v>
      </c>
      <c r="AN18" s="78">
        <f>VLOOKUP(年度マスタ!$K$4&amp;"_"&amp;$AG18,データシート1!$A:$BT,MATCH("ab_"&amp;AN$2,データシート1!$A$1:$BT$1,0),0)</f>
        <v>35728</v>
      </c>
      <c r="AO18" s="78">
        <f>VLOOKUP(年度マスタ!$K$4&amp;"_"&amp;$AG18,データシート1!$A:$BT,MATCH("ab_"&amp;AO$2,データシート1!$A$1:$BT$1,0),0)</f>
        <v>224217</v>
      </c>
      <c r="AP18" s="78">
        <f>VLOOKUP(年度マスタ!$K$4&amp;"_"&amp;$AG18,データシート1!$A:$BT,MATCH("ab_"&amp;AP$2,データシート1!$A$1:$BT$1,0),0)</f>
        <v>0</v>
      </c>
      <c r="AQ18" s="954">
        <f>VLOOKUP(年度マスタ!$K$4&amp;"_"&amp;$AG18,データシート1!$A:$BT,MATCH("ab_"&amp;AQ$2,データシート1!$A$1:$BT$1,0),0)</f>
        <v>31.4795836067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23032.808300000001</v>
      </c>
      <c r="AI19" s="78">
        <f>VLOOKUP(年度マスタ!$K$4&amp;"_"&amp;$AG19,データシート1!$A:$BT,MATCH("ab_"&amp;AI$2,データシート1!$A$1:$BT$1,0),0)</f>
        <v>5826</v>
      </c>
      <c r="AJ19" s="78">
        <f>VLOOKUP(年度マスタ!$K$4&amp;"_"&amp;$AG19,データシート1!$A:$BT,MATCH("ab_"&amp;AJ$2,データシート1!$A$1:$BT$1,0),0)</f>
        <v>627</v>
      </c>
      <c r="AK19" s="78">
        <f>VLOOKUP(年度マスタ!$K$4&amp;"_"&amp;$AG19,データシート1!$A:$BT,MATCH("ab_"&amp;AK$2,データシート1!$A$1:$BT$1,0),0)</f>
        <v>78123</v>
      </c>
      <c r="AL19" s="78">
        <f>VLOOKUP(年度マスタ!$K$4&amp;"_"&amp;$AG19,データシート1!$A:$BT,MATCH("ab_"&amp;AL$2,データシート1!$A$1:$BT$1,0),0)</f>
        <v>98637</v>
      </c>
      <c r="AM19" s="78">
        <f>VLOOKUP(年度マスタ!$K$4&amp;"_"&amp;$AG19,データシート1!$A:$BT,MATCH("ab_"&amp;AM$2,データシート1!$A$1:$BT$1,0),0)</f>
        <v>167754</v>
      </c>
      <c r="AN19" s="78">
        <f>VLOOKUP(年度マスタ!$K$4&amp;"_"&amp;$AG19,データシート1!$A:$BT,MATCH("ab_"&amp;AN$2,データシート1!$A$1:$BT$1,0),0)</f>
        <v>35733</v>
      </c>
      <c r="AO19" s="78">
        <f>VLOOKUP(年度マスタ!$K$4&amp;"_"&amp;$AG19,データシート1!$A:$BT,MATCH("ab_"&amp;AO$2,データシート1!$A$1:$BT$1,0),0)</f>
        <v>223022</v>
      </c>
      <c r="AP19" s="78">
        <f>VLOOKUP(年度マスタ!$K$4&amp;"_"&amp;$AG19,データシート1!$A:$BT,MATCH("ab_"&amp;AP$2,データシート1!$A$1:$BT$1,0),0)</f>
        <v>0</v>
      </c>
      <c r="AQ19" s="954">
        <f>VLOOKUP(年度マスタ!$K$4&amp;"_"&amp;$AG19,データシート1!$A:$BT,MATCH("ab_"&amp;AQ$2,データシート1!$A$1:$BT$1,0),0)</f>
        <v>27.794271161587471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28621.796600000001</v>
      </c>
      <c r="AI20" s="78">
        <f>VLOOKUP(年度マスタ!$K$4&amp;"_"&amp;$AG20,データシート1!$A:$BT,MATCH("ab_"&amp;AI$2,データシート1!$A$1:$BT$1,0),0)</f>
        <v>5826</v>
      </c>
      <c r="AJ20" s="78">
        <f>VLOOKUP(年度マスタ!$K$4&amp;"_"&amp;$AG20,データシート1!$A:$BT,MATCH("ab_"&amp;AJ$2,データシート1!$A$1:$BT$1,0),0)</f>
        <v>627</v>
      </c>
      <c r="AK20" s="78">
        <f>VLOOKUP(年度マスタ!$K$4&amp;"_"&amp;$AG20,データシート1!$A:$BT,MATCH("ab_"&amp;AK$2,データシート1!$A$1:$BT$1,0),0)</f>
        <v>78123</v>
      </c>
      <c r="AL20" s="78">
        <f>VLOOKUP(年度マスタ!$K$4&amp;"_"&amp;$AG20,データシート1!$A:$BT,MATCH("ab_"&amp;AL$2,データシート1!$A$1:$BT$1,0),0)</f>
        <v>99704</v>
      </c>
      <c r="AM20" s="78">
        <f>VLOOKUP(年度マスタ!$K$4&amp;"_"&amp;$AG20,データシート1!$A:$BT,MATCH("ab_"&amp;AM$2,データシート1!$A$1:$BT$1,0),0)</f>
        <v>169183</v>
      </c>
      <c r="AN20" s="78">
        <f>VLOOKUP(年度マスタ!$K$4&amp;"_"&amp;$AG20,データシート1!$A:$BT,MATCH("ab_"&amp;AN$2,データシート1!$A$1:$BT$1,0),0)</f>
        <v>36121</v>
      </c>
      <c r="AO20" s="78">
        <f>VLOOKUP(年度マスタ!$K$4&amp;"_"&amp;$AG20,データシート1!$A:$BT,MATCH("ab_"&amp;AO$2,データシート1!$A$1:$BT$1,0),0)</f>
        <v>222403</v>
      </c>
      <c r="AP20" s="78">
        <f>VLOOKUP(年度マスタ!$K$4&amp;"_"&amp;$AG20,データシート1!$A:$BT,MATCH("ab_"&amp;AP$2,データシート1!$A$1:$BT$1,0),0)</f>
        <v>0</v>
      </c>
      <c r="AQ20" s="954">
        <f>VLOOKUP(年度マスタ!$K$4&amp;"_"&amp;$AG20,データシート1!$A:$BT,MATCH("ab_"&amp;AQ$2,データシート1!$A$1:$BT$1,0),0)</f>
        <v>27.838051014276331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太田市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678.19899999999996</v>
      </c>
      <c r="BE13" s="70" t="str">
        <f>年度マスタ!K4</f>
        <v>10205</v>
      </c>
      <c r="BF13" s="70" t="str">
        <f>年度マスタ!K4</f>
        <v>10205</v>
      </c>
      <c r="BG13" s="70" t="str">
        <f>年度マスタ!K4</f>
        <v>10205</v>
      </c>
      <c r="BH13" s="278" t="s">
        <v>195</v>
      </c>
      <c r="BI13" s="278" t="s">
        <v>195</v>
      </c>
      <c r="BJ13" s="278" t="s">
        <v>195</v>
      </c>
      <c r="BK13" s="278" t="str">
        <f>年度マスタ!K4</f>
        <v>10205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678.19899999999996</v>
      </c>
      <c r="AY14" s="70"/>
      <c r="BE14" s="70" t="str">
        <f>AP2</f>
        <v>太田市</v>
      </c>
      <c r="BF14" s="70" t="str">
        <f>AP2</f>
        <v>太田市</v>
      </c>
      <c r="BG14" s="70" t="str">
        <f>AP2</f>
        <v>太田市</v>
      </c>
      <c r="BH14" s="70" t="s">
        <v>205</v>
      </c>
      <c r="BI14" s="70" t="s">
        <v>205</v>
      </c>
      <c r="BJ14" s="70" t="s">
        <v>205</v>
      </c>
      <c r="BK14" s="70" t="str">
        <f>AP2</f>
        <v>太田市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5.1479999999999997</v>
      </c>
      <c r="BG16" s="952">
        <f>BF16/BE16</f>
        <v>5.1479999999999997</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8.6808420778279438E-2</v>
      </c>
    </row>
    <row r="17" spans="2:63" ht="15.95" customHeight="1">
      <c r="B17" s="272"/>
      <c r="D17" s="13"/>
      <c r="E17" s="166"/>
      <c r="F17" s="166"/>
      <c r="G17" s="13"/>
      <c r="O17" s="280"/>
      <c r="P17" s="280"/>
      <c r="Z17" s="273"/>
      <c r="AB17" s="272"/>
      <c r="AQ17" s="273"/>
      <c r="AV17" s="276"/>
      <c r="AW17" s="277" t="s">
        <v>113</v>
      </c>
      <c r="AX17" s="165">
        <f>P26</f>
        <v>15.967000000000001</v>
      </c>
      <c r="AY17" s="165">
        <f>AX17</f>
        <v>15.967000000000001</v>
      </c>
      <c r="BA17" s="70">
        <v>16</v>
      </c>
      <c r="BB17" s="70"/>
      <c r="BC17" s="70" t="s">
        <v>276</v>
      </c>
      <c r="BD17" s="70" t="str">
        <f t="shared" ref="BD17:BD51" si="1">BC17&amp;"(N="&amp;BE17&amp;")"</f>
        <v>16：化学工業(N=3)</v>
      </c>
      <c r="BE17" s="845">
        <f>VLOOKUP(BE$13&amp;"_"&amp;$AV$8,データシート2!$A:$SI,MATCH($AV$5&amp;"_"&amp;$BA17&amp;$AV$6,データシート2!$A$1:$SI$1,0),0)</f>
        <v>3</v>
      </c>
      <c r="BF17" s="952">
        <f>VLOOKUP(BF$13&amp;"_"&amp;$AW$8,データシート2!$A:$SI,MATCH($AW$5&amp;"_"&amp;$BA17&amp;$AW$6,データシート2!$A$1:$SI$1,0),0)</f>
        <v>129.304</v>
      </c>
      <c r="BG17" s="952">
        <f t="shared" ref="BG17:BG39" si="2">BF17/BE17</f>
        <v>43.101333333333336</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0.7450275631685882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22：鉄鋼業(N=5)</v>
      </c>
      <c r="BE20" s="845">
        <f>VLOOKUP(BE$13&amp;"_"&amp;$AV$8,データシート2!$A:$SI,MATCH($AV$5&amp;"_"&amp;$BA20&amp;$AV$6,データシート2!$A$1:$SI$1,0),0)</f>
        <v>5</v>
      </c>
      <c r="BF20" s="952">
        <f>VLOOKUP(BF$13&amp;"_"&amp;$AW$8,データシート2!$A:$SI,MATCH($AW$5&amp;"_"&amp;$BA20&amp;$AW$6,データシート2!$A$1:$SI$1,0),0)</f>
        <v>155.292</v>
      </c>
      <c r="BG20" s="952">
        <f t="shared" si="2"/>
        <v>31.058399999999999</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8.5789619849917453E-2</v>
      </c>
    </row>
    <row r="21" spans="2:63" ht="15.95" customHeight="1" thickTop="1" thickBot="1">
      <c r="B21" s="283"/>
      <c r="C21" s="407" t="s">
        <v>204</v>
      </c>
      <c r="D21" s="522"/>
      <c r="E21" s="522"/>
      <c r="F21" s="877">
        <f>SUM(F22,F26,F27,F28)</f>
        <v>661.00300000000004</v>
      </c>
      <c r="G21" s="877">
        <f t="shared" ref="G21:O21" si="5">SUM(G22,G26,G27,G28)</f>
        <v>744.6389999999999</v>
      </c>
      <c r="H21" s="877">
        <f t="shared" si="5"/>
        <v>846.68700000000001</v>
      </c>
      <c r="I21" s="877">
        <f t="shared" si="5"/>
        <v>868.28599999999994</v>
      </c>
      <c r="J21" s="877">
        <f t="shared" si="5"/>
        <v>824.60299999999995</v>
      </c>
      <c r="K21" s="877">
        <f t="shared" si="5"/>
        <v>842.11199999999997</v>
      </c>
      <c r="L21" s="877">
        <f t="shared" si="5"/>
        <v>866.45899999999995</v>
      </c>
      <c r="M21" s="877">
        <f t="shared" si="5"/>
        <v>857.22199999999998</v>
      </c>
      <c r="N21" s="877">
        <f t="shared" si="5"/>
        <v>816.19</v>
      </c>
      <c r="O21" s="877">
        <f t="shared" si="5"/>
        <v>601.61099999999999</v>
      </c>
      <c r="P21" s="878">
        <f>SUM(P22,P26,P27,P28)</f>
        <v>694.16599999999994</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8.3209999999999997</v>
      </c>
      <c r="BG21" s="952">
        <f t="shared" si="2"/>
        <v>4.1604999999999999</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0.48124952882737887</v>
      </c>
    </row>
    <row r="22" spans="2:63" ht="15.95" customHeight="1" thickBot="1">
      <c r="B22" s="285"/>
      <c r="C22" s="522"/>
      <c r="D22" s="408" t="s">
        <v>114</v>
      </c>
      <c r="E22" s="409"/>
      <c r="F22" s="879">
        <f>SUM(F23:F25)</f>
        <v>594.29200000000003</v>
      </c>
      <c r="G22" s="879">
        <f t="shared" ref="G22:P22" si="6">SUM(G23:G25)</f>
        <v>696.26499999999999</v>
      </c>
      <c r="H22" s="879">
        <f t="shared" si="6"/>
        <v>796.64400000000001</v>
      </c>
      <c r="I22" s="879">
        <f t="shared" si="6"/>
        <v>813.44899999999996</v>
      </c>
      <c r="J22" s="879">
        <f t="shared" si="6"/>
        <v>773.726</v>
      </c>
      <c r="K22" s="879">
        <f t="shared" si="6"/>
        <v>792.01499999999999</v>
      </c>
      <c r="L22" s="879">
        <f t="shared" si="6"/>
        <v>817.41899999999998</v>
      </c>
      <c r="M22" s="879">
        <f t="shared" si="6"/>
        <v>805.3</v>
      </c>
      <c r="N22" s="879">
        <f t="shared" si="6"/>
        <v>763.02800000000002</v>
      </c>
      <c r="O22" s="879">
        <f t="shared" si="6"/>
        <v>564.13</v>
      </c>
      <c r="P22" s="880">
        <f t="shared" si="6"/>
        <v>678.19899999999996</v>
      </c>
      <c r="Z22" s="273"/>
      <c r="AB22" s="272"/>
      <c r="AC22" s="521" t="s">
        <v>286</v>
      </c>
      <c r="AP22" s="16" t="s">
        <v>287</v>
      </c>
      <c r="AQ22" s="273"/>
      <c r="AV22" s="70" t="str">
        <f>AW22</f>
        <v>エネルギー起源CO2</v>
      </c>
      <c r="AW22" s="70" t="str">
        <f>D56</f>
        <v>エネルギー起源CO2</v>
      </c>
      <c r="AX22" s="165">
        <f>P56</f>
        <v>694.16600000000005</v>
      </c>
      <c r="AY22" s="165">
        <f>AX22</f>
        <v>694.16600000000005</v>
      </c>
      <c r="BA22" s="70">
        <v>10</v>
      </c>
      <c r="BB22" s="70"/>
      <c r="BC22" s="70" t="s">
        <v>288</v>
      </c>
      <c r="BD22" s="70" t="str">
        <f t="shared" si="1"/>
        <v>10：飲料・たばこ・飼料製造業(N=3)</v>
      </c>
      <c r="BE22" s="845">
        <f>VLOOKUP(BE$13&amp;"_"&amp;$AV$8,データシート2!$A:$SI,MATCH($AV$5&amp;"_"&amp;$BA22&amp;$AV$6,データシート2!$A$1:$SI$1,0),0)</f>
        <v>3</v>
      </c>
      <c r="BF22" s="952">
        <f>VLOOKUP(BF$13&amp;"_"&amp;$AW$8,データシート2!$A:$SI,MATCH($AW$5&amp;"_"&amp;$BA22&amp;$AW$6,データシート2!$A$1:$SI$1,0),0)</f>
        <v>16.917000000000002</v>
      </c>
      <c r="BG22" s="952">
        <f t="shared" si="2"/>
        <v>5.6390000000000002</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0.5332304711349074</v>
      </c>
    </row>
    <row r="23" spans="2:63" ht="15.95" customHeight="1" thickBot="1">
      <c r="B23" s="285"/>
      <c r="C23" s="522"/>
      <c r="D23" s="410"/>
      <c r="E23" s="409" t="s">
        <v>184</v>
      </c>
      <c r="F23" s="881">
        <f>IFERROR(VLOOKUP(年度マスタ!$K$4&amp;"_"&amp;F$20,データシート1!$A:$BU,MATCH("ba_"&amp;$E23,データシート1!$A$1:$BU$1,0),0),0)</f>
        <v>594.29200000000003</v>
      </c>
      <c r="G23" s="881">
        <f>IFERROR(VLOOKUP(年度マスタ!$K$4&amp;"_"&amp;G$20,データシート1!$A:$BU,MATCH("ba_"&amp;$E23,データシート1!$A$1:$BU$1,0),0),0)</f>
        <v>696.26499999999999</v>
      </c>
      <c r="H23" s="881">
        <f>IFERROR(VLOOKUP(年度マスタ!$K$4&amp;"_"&amp;H$20,データシート1!$A:$BU,MATCH("ba_"&amp;$E23,データシート1!$A$1:$BU$1,0),0),0)</f>
        <v>796.64400000000001</v>
      </c>
      <c r="I23" s="881">
        <f>IFERROR(VLOOKUP(年度マスタ!$K$4&amp;"_"&amp;I$20,データシート1!$A:$BU,MATCH("ba_"&amp;$E23,データシート1!$A$1:$BU$1,0),0),0)</f>
        <v>813.44899999999996</v>
      </c>
      <c r="J23" s="881">
        <f>IFERROR(VLOOKUP(年度マスタ!$K$4&amp;"_"&amp;J$20,データシート1!$A:$BU,MATCH("ba_"&amp;$E23,データシート1!$A$1:$BU$1,0),0),0)</f>
        <v>773.726</v>
      </c>
      <c r="K23" s="881">
        <f>IFERROR(VLOOKUP(年度マスタ!$K$4&amp;"_"&amp;K$20,データシート1!$A:$BU,MATCH("ba_"&amp;$E23,データシート1!$A$1:$BU$1,0),0),0)</f>
        <v>792.01499999999999</v>
      </c>
      <c r="L23" s="881">
        <f>IFERROR(VLOOKUP(年度マスタ!$K$4&amp;"_"&amp;L$20,データシート1!$A:$BU,MATCH("ba_"&amp;$E23,データシート1!$A$1:$BU$1,0),0),0)</f>
        <v>817.41899999999998</v>
      </c>
      <c r="M23" s="881">
        <f>IFERROR(VLOOKUP(年度マスタ!$K$4&amp;"_"&amp;M$20,データシート1!$A:$BU,MATCH("ba_"&amp;$E23,データシート1!$A$1:$BU$1,0),0),0)</f>
        <v>805.3</v>
      </c>
      <c r="N23" s="881">
        <f>IFERROR(VLOOKUP(年度マスタ!$K$4&amp;"_"&amp;N$20,データシート1!$A:$BU,MATCH("ba_"&amp;$E23,データシート1!$A$1:$BU$1,0),0),0)</f>
        <v>763.02800000000002</v>
      </c>
      <c r="O23" s="881">
        <f>IFERROR(VLOOKUP(年度マスタ!$K$4&amp;"_"&amp;O$20,データシート1!$A:$BU,MATCH("ba_"&amp;$E23,データシート1!$A$1:$BU$1,0),0),0)</f>
        <v>564.13</v>
      </c>
      <c r="P23" s="882">
        <f>IFERROR(VLOOKUP(年度マスタ!$K$4&amp;"_"&amp;P$20,データシート1!$A:$BU,MATCH("ba_"&amp;$E23,データシート1!$A$1:$BU$1,0),0),0)</f>
        <v>678.19899999999996</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1563.569205662051</v>
      </c>
      <c r="AG24" s="877">
        <f t="shared" ref="AG24:AP24" si="11">AG25+AG29</f>
        <v>1736.9587256280479</v>
      </c>
      <c r="AH24" s="877">
        <f t="shared" si="11"/>
        <v>2005.1167267005862</v>
      </c>
      <c r="AI24" s="877">
        <f t="shared" si="11"/>
        <v>1872.422662911034</v>
      </c>
      <c r="AJ24" s="877">
        <f t="shared" si="11"/>
        <v>1809.6442522377233</v>
      </c>
      <c r="AK24" s="877">
        <f t="shared" si="11"/>
        <v>1769.5567682520614</v>
      </c>
      <c r="AL24" s="877">
        <f t="shared" si="11"/>
        <v>1726.2076700230882</v>
      </c>
      <c r="AM24" s="877">
        <f t="shared" si="11"/>
        <v>1730.770559630244</v>
      </c>
      <c r="AN24" s="877">
        <f t="shared" si="11"/>
        <v>1683.3892464422743</v>
      </c>
      <c r="AO24" s="877">
        <f t="shared" si="11"/>
        <v>1470.6269814477778</v>
      </c>
      <c r="AP24" s="878">
        <f t="shared" si="11"/>
        <v>1449.4546586876145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1171.0143689651368</v>
      </c>
      <c r="AG25" s="879">
        <f>①CO2排出量の現状把握!AA35</f>
        <v>1336.8078145847062</v>
      </c>
      <c r="AH25" s="879">
        <f>①CO2排出量の現状把握!AB35</f>
        <v>1624.7369192542101</v>
      </c>
      <c r="AI25" s="879">
        <f>①CO2排出量の現状把握!AC35</f>
        <v>1510.0592809234447</v>
      </c>
      <c r="AJ25" s="879">
        <f>①CO2排出量の現状把握!AD35</f>
        <v>1449.3923997807281</v>
      </c>
      <c r="AK25" s="879">
        <f>①CO2排出量の現状把握!AE35</f>
        <v>1467.8520822728308</v>
      </c>
      <c r="AL25" s="879">
        <f>①CO2排出量の現状把握!AF35</f>
        <v>1441.3251443058709</v>
      </c>
      <c r="AM25" s="879">
        <f>①CO2排出量の現状把握!AG35</f>
        <v>1449.841319106057</v>
      </c>
      <c r="AN25" s="879">
        <f>①CO2排出量の現状把握!AH35</f>
        <v>1417.8302144944651</v>
      </c>
      <c r="AO25" s="879">
        <f>①CO2排出量の現状把握!AI35</f>
        <v>1203.7893586251776</v>
      </c>
      <c r="AP25" s="880">
        <f>①CO2排出量の現状把握!AJ35</f>
        <v>1152.4099666797968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65.81</v>
      </c>
      <c r="G26" s="879">
        <f>IFERROR(VLOOKUP(年度マスタ!$K$4&amp;"_"&amp;G$20,データシート1!$A:$BU,MATCH("ba_"&amp;$D26,データシート1!$A$1:$BU$1,0),0),0)</f>
        <v>47.491999999999997</v>
      </c>
      <c r="H26" s="879">
        <f>IFERROR(VLOOKUP(年度マスタ!$K$4&amp;"_"&amp;H$20,データシート1!$A:$BU,MATCH("ba_"&amp;$D26,データシート1!$A$1:$BU$1,0),0),0)</f>
        <v>49.706000000000003</v>
      </c>
      <c r="I26" s="879">
        <f>IFERROR(VLOOKUP(年度マスタ!$K$4&amp;"_"&amp;I$20,データシート1!$A:$BU,MATCH("ba_"&amp;$D26,データシート1!$A$1:$BU$1,0),0),0)</f>
        <v>54.836999999999996</v>
      </c>
      <c r="J26" s="879">
        <f>IFERROR(VLOOKUP(年度マスタ!$K$4&amp;"_"&amp;J$20,データシート1!$A:$BU,MATCH("ba_"&amp;$D26,データシート1!$A$1:$BU$1,0),0),0)</f>
        <v>50.876999999999995</v>
      </c>
      <c r="K26" s="879">
        <f>IFERROR(VLOOKUP(年度マスタ!$K$4&amp;"_"&amp;K$20,データシート1!$A:$BU,MATCH("ba_"&amp;$D26,データシート1!$A$1:$BU$1,0),0),0)</f>
        <v>50.097000000000001</v>
      </c>
      <c r="L26" s="879">
        <f>IFERROR(VLOOKUP(年度マスタ!$K$4&amp;"_"&amp;L$20,データシート1!$A:$BU,MATCH("ba_"&amp;$D26,データシート1!$A$1:$BU$1,0),0),0)</f>
        <v>49.04</v>
      </c>
      <c r="M26" s="879">
        <f>IFERROR(VLOOKUP(年度マスタ!$K$4&amp;"_"&amp;M$20,データシート1!$A:$BU,MATCH("ba_"&amp;$D26,データシート1!$A$1:$BU$1,0),0),0)</f>
        <v>51.921999999999997</v>
      </c>
      <c r="N26" s="879">
        <f>IFERROR(VLOOKUP(年度マスタ!$K$4&amp;"_"&amp;N$20,データシート1!$A:$BU,MATCH("ba_"&amp;$D26,データシート1!$A$1:$BU$1,0),0),0)</f>
        <v>53.161999999999999</v>
      </c>
      <c r="O26" s="879">
        <f>IFERROR(VLOOKUP(年度マスタ!$K$4&amp;"_"&amp;O$20,データシート1!$A:$BU,MATCH("ba_"&amp;$D26,データシート1!$A$1:$BU$1,0),0),0)</f>
        <v>37.481000000000002</v>
      </c>
      <c r="P26" s="880">
        <f>IFERROR(VLOOKUP(年度マスタ!$K$4&amp;"_"&amp;P$20,データシート1!$A:$BU,MATCH("ba_"&amp;$D26,データシート1!$A$1:$BU$1,0),0),0)</f>
        <v>15.967000000000001</v>
      </c>
      <c r="Z26" s="273"/>
      <c r="AB26" s="272"/>
      <c r="AC26" s="522"/>
      <c r="AD26" s="410"/>
      <c r="AE26" s="409" t="s">
        <v>184</v>
      </c>
      <c r="AF26" s="881">
        <f>①CO2排出量の現状把握!Z36</f>
        <v>1139.665974330592</v>
      </c>
      <c r="AG26" s="881">
        <f>①CO2排出量の現状把握!AA36</f>
        <v>1306.4155384371199</v>
      </c>
      <c r="AH26" s="881">
        <f>①CO2排出量の現状把握!AB36</f>
        <v>1597.0340443547379</v>
      </c>
      <c r="AI26" s="881">
        <f>①CO2排出量の現状把握!AC36</f>
        <v>1486.5606136591271</v>
      </c>
      <c r="AJ26" s="881">
        <f>①CO2排出量の現状把握!AD36</f>
        <v>1425.100026989674</v>
      </c>
      <c r="AK26" s="881">
        <f>①CO2排出量の現状把握!AE36</f>
        <v>1442.7318897436228</v>
      </c>
      <c r="AL26" s="881">
        <f>①CO2排出量の現状把握!AF36</f>
        <v>1417.4378301973479</v>
      </c>
      <c r="AM26" s="881">
        <f>①CO2排出量の現状把握!AG36</f>
        <v>1427.7801094873334</v>
      </c>
      <c r="AN26" s="881">
        <f>①CO2排出量の現状把握!AH36</f>
        <v>1396.7864472875488</v>
      </c>
      <c r="AO26" s="881">
        <f>①CO2排出量の現状把握!AI36</f>
        <v>1180.1056796501721</v>
      </c>
      <c r="AP26" s="882">
        <f>①CO2排出量の現状把握!AJ36</f>
        <v>1127.7384220559795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0.90100000000000002</v>
      </c>
      <c r="G27" s="879">
        <f>IFERROR(VLOOKUP(年度マスタ!$K$4&amp;"_"&amp;G$20,データシート1!$A:$BU,MATCH("ba_"&amp;$D27,データシート1!$A$1:$BU$1,0),0),0)</f>
        <v>0.88200000000000001</v>
      </c>
      <c r="H27" s="879">
        <f>IFERROR(VLOOKUP(年度マスタ!$K$4&amp;"_"&amp;H$20,データシート1!$A:$BU,MATCH("ba_"&amp;$D27,データシート1!$A$1:$BU$1,0),0),0)</f>
        <v>0.33700000000000002</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16.685478411446901</v>
      </c>
      <c r="AG27" s="881">
        <f>①CO2排出量の現状把握!AA37</f>
        <v>15.87572108264148</v>
      </c>
      <c r="AH27" s="881">
        <f>①CO2排出量の現状把握!AB37</f>
        <v>13.67239428360166</v>
      </c>
      <c r="AI27" s="881">
        <f>①CO2排出量の現状把握!AC37</f>
        <v>13.680020459488651</v>
      </c>
      <c r="AJ27" s="881">
        <f>①CO2排出量の現状把握!AD37</f>
        <v>13.73498088106173</v>
      </c>
      <c r="AK27" s="881">
        <f>①CO2排出量の現状把握!AE37</f>
        <v>13.7159576210368</v>
      </c>
      <c r="AL27" s="881">
        <f>①CO2排出量の現状把握!AF37</f>
        <v>13.826269333105939</v>
      </c>
      <c r="AM27" s="881">
        <f>①CO2排出量の現状把握!AG37</f>
        <v>12.994557825034398</v>
      </c>
      <c r="AN27" s="881">
        <f>①CO2排出量の現状把握!AH37</f>
        <v>11.904589862023915</v>
      </c>
      <c r="AO27" s="881">
        <f>①CO2排出量の現状把握!AI37</f>
        <v>12.482391735111461</v>
      </c>
      <c r="AP27" s="882">
        <f>①CO2排出量の現状把握!AJ37</f>
        <v>13.700861015088911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18：プラスチック製品製造業(N=8)</v>
      </c>
      <c r="BE27" s="845">
        <f>VLOOKUP(BE$13&amp;"_"&amp;$AV$8,データシート2!$A:$SI,MATCH($AV$5&amp;"_"&amp;$BA27&amp;$AV$6,データシート2!$A$1:$SI$1,0),0)</f>
        <v>8</v>
      </c>
      <c r="BF27" s="952">
        <f>VLOOKUP(BF$13&amp;"_"&amp;$AW$8,データシート2!$A:$SI,MATCH($AW$5&amp;"_"&amp;$BA27&amp;$AW$6,データシート2!$A$1:$SI$1,0),0)</f>
        <v>44.456000000000003</v>
      </c>
      <c r="BG27" s="952">
        <f t="shared" si="2"/>
        <v>5.5570000000000004</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0.64071707545313294</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14.66291622309782</v>
      </c>
      <c r="AG28" s="881">
        <f>①CO2排出量の現状把握!AA38</f>
        <v>14.51655506494474</v>
      </c>
      <c r="AH28" s="881">
        <f>①CO2排出量の現状把握!AB38</f>
        <v>14.03048061587047</v>
      </c>
      <c r="AI28" s="881">
        <f>①CO2排出量の現状把握!AC38</f>
        <v>9.8186468048291111</v>
      </c>
      <c r="AJ28" s="881">
        <f>①CO2排出量の現状把握!AD38</f>
        <v>10.557391909992351</v>
      </c>
      <c r="AK28" s="881">
        <f>①CO2排出量の現状把握!AE38</f>
        <v>11.404234908171315</v>
      </c>
      <c r="AL28" s="881">
        <f>①CO2排出量の現状把握!AF38</f>
        <v>10.061044775417141</v>
      </c>
      <c r="AM28" s="881">
        <f>①CO2排出量の現状把握!AG38</f>
        <v>9.0666517936889957</v>
      </c>
      <c r="AN28" s="881">
        <f>①CO2排出量の現状把握!AH38</f>
        <v>9.1391773448924045</v>
      </c>
      <c r="AO28" s="881">
        <f>①CO2排出量の現状把握!AI38</f>
        <v>11.201287239894057</v>
      </c>
      <c r="AP28" s="882">
        <f>①CO2排出量の現状把握!AJ38</f>
        <v>10.970683608728272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392.55483669691421</v>
      </c>
      <c r="AG29" s="883">
        <f>①CO2排出量の現状把握!AA39</f>
        <v>400.15091104334181</v>
      </c>
      <c r="AH29" s="883">
        <f>①CO2排出量の現状把握!AB39</f>
        <v>380.37980744637622</v>
      </c>
      <c r="AI29" s="883">
        <f>①CO2排出量の現状把握!AC39</f>
        <v>362.36338198758921</v>
      </c>
      <c r="AJ29" s="883">
        <f>①CO2排出量の現状把握!AD39</f>
        <v>360.25185245699532</v>
      </c>
      <c r="AK29" s="883">
        <f>①CO2排出量の現状把握!AE39</f>
        <v>301.70468597923053</v>
      </c>
      <c r="AL29" s="883">
        <f>①CO2排出量の現状把握!AF39</f>
        <v>284.88252571721722</v>
      </c>
      <c r="AM29" s="883">
        <f>①CO2排出量の現状把握!AG39</f>
        <v>280.92924052418687</v>
      </c>
      <c r="AN29" s="883">
        <f>①CO2排出量の現状把握!AH39</f>
        <v>265.55903194780933</v>
      </c>
      <c r="AO29" s="883">
        <f>①CO2排出量の現状把握!AI39</f>
        <v>266.83762282260017</v>
      </c>
      <c r="AP29" s="884">
        <f>①CO2排出量の現状把握!AJ39</f>
        <v>297.04469200781762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24：金属製品製造業(N=5)</v>
      </c>
      <c r="BE31" s="845">
        <f>VLOOKUP(BE$13&amp;"_"&amp;$AV$8,データシート2!$A:$SI,MATCH($AV$5&amp;"_"&amp;$BA31&amp;$AV$6,データシート2!$A$1:$SI$1,0),0)</f>
        <v>5</v>
      </c>
      <c r="BF31" s="952">
        <f>VLOOKUP(BF$13&amp;"_"&amp;$AW$8,データシート2!$A:$SI,MATCH($AW$5&amp;"_"&amp;$BA31&amp;$AW$6,データシート2!$A$1:$SI$1,0),0)</f>
        <v>17.693000000000001</v>
      </c>
      <c r="BG31" s="952">
        <f t="shared" si="2"/>
        <v>3.5386000000000002</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0.41788168338375109</v>
      </c>
    </row>
    <row r="32" spans="2:63" ht="15.95" customHeight="1" thickTop="1" thickBot="1">
      <c r="B32" s="285"/>
      <c r="Z32" s="273"/>
      <c r="AB32" s="272"/>
      <c r="AC32" s="1114" t="s">
        <v>290</v>
      </c>
      <c r="AD32" s="1114"/>
      <c r="AE32" s="1115"/>
      <c r="AF32" s="461">
        <f t="shared" ref="AF32:AP32" si="16">IFERROR(IF(SUM(F23:F26)/AF24&gt;1,1,SUM(F23:F26)/AF24),0)</f>
        <v>0.42217638823380244</v>
      </c>
      <c r="AG32" s="461">
        <f t="shared" si="16"/>
        <v>0.42819497609597662</v>
      </c>
      <c r="AH32" s="461">
        <f t="shared" si="16"/>
        <v>0.42209512729598864</v>
      </c>
      <c r="AI32" s="461">
        <f t="shared" si="16"/>
        <v>0.46372329132680207</v>
      </c>
      <c r="AJ32" s="461">
        <f t="shared" si="16"/>
        <v>0.45567132820737205</v>
      </c>
      <c r="AK32" s="461">
        <f t="shared" si="16"/>
        <v>0.47588866043095307</v>
      </c>
      <c r="AL32" s="461">
        <f t="shared" si="16"/>
        <v>0.50194366242643962</v>
      </c>
      <c r="AM32" s="461">
        <f t="shared" si="16"/>
        <v>0.49528344195034957</v>
      </c>
      <c r="AN32" s="461">
        <f t="shared" si="16"/>
        <v>0.48484924192367312</v>
      </c>
      <c r="AO32" s="461">
        <f t="shared" si="16"/>
        <v>0.40908470168807609</v>
      </c>
      <c r="AP32" s="461">
        <f t="shared" si="16"/>
        <v>0.47891529123685833</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5.15</v>
      </c>
      <c r="BG32" s="952">
        <f t="shared" si="2"/>
        <v>5.15</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0.32394409413786229</v>
      </c>
    </row>
    <row r="33" spans="2:63" ht="15.95" customHeight="1" thickBot="1">
      <c r="B33" s="285"/>
      <c r="Z33" s="273"/>
      <c r="AB33" s="272"/>
      <c r="AC33" s="522"/>
      <c r="AD33" s="408" t="s">
        <v>114</v>
      </c>
      <c r="AE33" s="409"/>
      <c r="AF33" s="458">
        <f>IFERROR(IF(F22/AF25&gt;1,1,F22/AF25),0)</f>
        <v>0.50750188533142859</v>
      </c>
      <c r="AG33" s="458">
        <f t="shared" ref="AG33:AP33" si="17">IFERROR(IF(G22/AG25&gt;1,1,G22/AG25),0)</f>
        <v>0.52084150945534546</v>
      </c>
      <c r="AH33" s="458">
        <f t="shared" si="17"/>
        <v>0.49032184260678774</v>
      </c>
      <c r="AI33" s="458">
        <f t="shared" si="17"/>
        <v>0.53868679877425241</v>
      </c>
      <c r="AJ33" s="458">
        <f t="shared" si="17"/>
        <v>0.53382783028050473</v>
      </c>
      <c r="AK33" s="458">
        <f t="shared" si="17"/>
        <v>0.53957412300947882</v>
      </c>
      <c r="AL33" s="458">
        <f t="shared" si="17"/>
        <v>0.5671301879588464</v>
      </c>
      <c r="AM33" s="458">
        <f t="shared" si="17"/>
        <v>0.5554400949867615</v>
      </c>
      <c r="AN33" s="458">
        <f>IFERROR(IF(N22/AN25&gt;1,1,N22/AN25),0)</f>
        <v>0.53816598926978132</v>
      </c>
      <c r="AO33" s="458">
        <f t="shared" si="17"/>
        <v>0.46862849879673379</v>
      </c>
      <c r="AP33" s="458">
        <f t="shared" si="17"/>
        <v>0.58850497618825359</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3.0209999999999999</v>
      </c>
      <c r="BG33" s="952">
        <f t="shared" si="2"/>
        <v>3.0209999999999999</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0.3860523684174042</v>
      </c>
    </row>
    <row r="34" spans="2:63" ht="15.95" customHeight="1" thickBot="1">
      <c r="B34" s="285"/>
      <c r="Z34" s="273"/>
      <c r="AB34" s="272"/>
      <c r="AC34" s="522"/>
      <c r="AD34" s="410"/>
      <c r="AE34" s="409" t="s">
        <v>184</v>
      </c>
      <c r="AF34" s="459">
        <f>IFERROR(IF(F23/AF26&gt;1,1,F23/AF26),0)</f>
        <v>0.52146156276102795</v>
      </c>
      <c r="AG34" s="459">
        <f t="shared" ref="AG34:AP36" si="18">IFERROR(IF(G23/AG26&gt;1,1,G23/AG26),0)</f>
        <v>0.53295829658681948</v>
      </c>
      <c r="AH34" s="459">
        <f t="shared" si="18"/>
        <v>0.49882718706968721</v>
      </c>
      <c r="AI34" s="459">
        <f t="shared" si="18"/>
        <v>0.54720203974577142</v>
      </c>
      <c r="AJ34" s="459">
        <f t="shared" si="18"/>
        <v>0.54292750357628494</v>
      </c>
      <c r="AK34" s="459">
        <f t="shared" si="18"/>
        <v>0.54896894262227969</v>
      </c>
      <c r="AL34" s="459">
        <f t="shared" si="18"/>
        <v>0.57668772667524459</v>
      </c>
      <c r="AM34" s="459">
        <f t="shared" si="18"/>
        <v>0.5640224251962408</v>
      </c>
      <c r="AN34" s="459">
        <f t="shared" si="18"/>
        <v>0.54627391429931282</v>
      </c>
      <c r="AO34" s="459">
        <f t="shared" si="18"/>
        <v>0.47803345897566518</v>
      </c>
      <c r="AP34" s="459">
        <f t="shared" si="18"/>
        <v>0.60137970537846497</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29：電気機械器具製造業(N=3)</v>
      </c>
      <c r="BE36" s="845">
        <f>VLOOKUP(BE$13&amp;"_"&amp;$AV$8,データシート2!$A:$SI,MATCH($AV$5&amp;"_"&amp;$BA36&amp;$AV$6,データシート2!$A$1:$SI$1,0),0)</f>
        <v>3</v>
      </c>
      <c r="BF36" s="952">
        <f>VLOOKUP(BF$13&amp;"_"&amp;$AW$8,データシート2!$A:$SI,MATCH($AW$5&amp;"_"&amp;$BA36&amp;$AW$6,データシート2!$A$1:$SI$1,0),0)</f>
        <v>15.013999999999999</v>
      </c>
      <c r="BG36" s="952">
        <f t="shared" si="2"/>
        <v>5.0046666666666662</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0.41345526733629279</v>
      </c>
    </row>
    <row r="37" spans="2:63" ht="15.95" customHeight="1">
      <c r="B37" s="290"/>
      <c r="C37" s="29"/>
      <c r="Z37" s="273"/>
      <c r="AB37" s="272"/>
      <c r="AC37" s="522"/>
      <c r="AD37" s="408" t="s">
        <v>199</v>
      </c>
      <c r="AE37" s="413"/>
      <c r="AF37" s="460">
        <f>IFERROR(IF(F26/AF29&gt;1,1,F26/AF29),0)</f>
        <v>0.16764536785165363</v>
      </c>
      <c r="AG37" s="460">
        <f t="shared" ref="AG37:AP37" si="21">IFERROR(IF(G26/AG29&gt;1,1,G26/AG29),0)</f>
        <v>0.11868522272302402</v>
      </c>
      <c r="AH37" s="460">
        <f t="shared" si="21"/>
        <v>0.13067465471864531</v>
      </c>
      <c r="AI37" s="460">
        <f t="shared" si="21"/>
        <v>0.15133151616814897</v>
      </c>
      <c r="AJ37" s="460">
        <f t="shared" si="21"/>
        <v>0.14122619954070434</v>
      </c>
      <c r="AK37" s="460">
        <f t="shared" si="21"/>
        <v>0.16604647633298178</v>
      </c>
      <c r="AL37" s="460">
        <f t="shared" si="21"/>
        <v>0.17214113037132556</v>
      </c>
      <c r="AM37" s="460">
        <f t="shared" si="21"/>
        <v>0.18482234139500237</v>
      </c>
      <c r="AN37" s="460">
        <f t="shared" si="21"/>
        <v>0.20018901112144435</v>
      </c>
      <c r="AO37" s="460">
        <f t="shared" si="21"/>
        <v>0.14046370074627085</v>
      </c>
      <c r="AP37" s="460">
        <f t="shared" si="21"/>
        <v>5.3752854131390373E-2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31：輸送用機械器具製造業(N=13)</v>
      </c>
      <c r="BE38" s="845">
        <f>VLOOKUP(BE$13&amp;"_"&amp;$AV$8,データシート2!$A:$SI,MATCH($AV$5&amp;"_"&amp;$BA38&amp;$AV$6,データシート2!$A$1:$SI$1,0),0)</f>
        <v>13</v>
      </c>
      <c r="BF38" s="952">
        <f>VLOOKUP(BF$13&amp;"_"&amp;$AW$8,データシート2!$A:$SI,MATCH($AW$5&amp;"_"&amp;$BA38&amp;$AW$6,データシート2!$A$1:$SI$1,0),0)</f>
        <v>277.88299999999998</v>
      </c>
      <c r="BG38" s="952">
        <f t="shared" si="2"/>
        <v>21.375615384615383</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1.5531295125153721</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K：不動産業，物品賃貸業(N=1)</v>
      </c>
      <c r="BE45" s="845">
        <f>VLOOKUP(BE$13&amp;"_"&amp;$AV$8,データシート2!$A:$SI,MATCH($AV$5&amp;"_"&amp;$BA45&amp;$AV$6,データシート2!$A$1:$SI$1,0),0)</f>
        <v>1</v>
      </c>
      <c r="BF45" s="952">
        <f>VLOOKUP(BF$13&amp;"_"&amp;$AW$8,データシート2!$A:$SI,MATCH($AW$5&amp;"_"&amp;$BA45&amp;$AW$6,データシート2!$A$1:$SI$1,0),0)</f>
        <v>2.1720000000000002</v>
      </c>
      <c r="BG45" s="952">
        <f t="shared" si="22"/>
        <v>2.1720000000000002</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0.40271538519460326</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2.3250000000000002</v>
      </c>
      <c r="BG48" s="952">
        <f t="shared" si="22"/>
        <v>2.3250000000000002</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0.46855872672545651</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P：医療，福祉(N=2)</v>
      </c>
      <c r="BE50" s="845">
        <f>VLOOKUP(BE$13&amp;"_"&amp;$AV$8,データシート2!$A:$SI,MATCH($AV$5&amp;"_"&amp;$BA50&amp;$AV$6,データシート2!$A$1:$SI$1,0),0)</f>
        <v>2</v>
      </c>
      <c r="BF50" s="952">
        <f>VLOOKUP(BF$13&amp;"_"&amp;$AW$8,データシート2!$A:$SI,MATCH($AW$5&amp;"_"&amp;$BA50&amp;$AW$6,データシート2!$A$1:$SI$1,0),0)</f>
        <v>11.47</v>
      </c>
      <c r="BG50" s="952">
        <f t="shared" si="22"/>
        <v>5.7350000000000003</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1.0345000877511976</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661.00299999999993</v>
      </c>
      <c r="G55" s="885">
        <f t="shared" ref="G55:P55" si="32">SUM(G56,G57,G60,G61,G62,G63,G64,G65,)</f>
        <v>744.63900000000001</v>
      </c>
      <c r="H55" s="885">
        <f t="shared" si="32"/>
        <v>846.68700000000001</v>
      </c>
      <c r="I55" s="885">
        <f t="shared" si="32"/>
        <v>868.28599999999994</v>
      </c>
      <c r="J55" s="885">
        <f t="shared" si="32"/>
        <v>824.60299999999995</v>
      </c>
      <c r="K55" s="885">
        <f t="shared" si="32"/>
        <v>842.11200000000008</v>
      </c>
      <c r="L55" s="885">
        <f t="shared" si="32"/>
        <v>866.45900000000006</v>
      </c>
      <c r="M55" s="885">
        <f t="shared" si="32"/>
        <v>857.22199999999998</v>
      </c>
      <c r="N55" s="885">
        <f t="shared" si="32"/>
        <v>816.19</v>
      </c>
      <c r="O55" s="885">
        <f t="shared" si="32"/>
        <v>601.6110000000001</v>
      </c>
      <c r="P55" s="886">
        <f t="shared" si="32"/>
        <v>694.16600000000005</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621.05799999999999</v>
      </c>
      <c r="G56" s="887">
        <f>IFERROR(VLOOKUP(年度マスタ!$K$4&amp;"_"&amp;G$54,データシート1!$A:$CE,MATCH("bc_"&amp;$C56,データシート1!$A$1:$CE$1,0),0),0)</f>
        <v>719.91300000000001</v>
      </c>
      <c r="H56" s="887">
        <f>IFERROR(VLOOKUP(年度マスタ!$K$4&amp;"_"&amp;H$54,データシート1!$A:$CE,MATCH("bc_"&amp;$C56,データシート1!$A$1:$CE$1,0),0),0)</f>
        <v>826.87</v>
      </c>
      <c r="I56" s="887">
        <f>IFERROR(VLOOKUP(年度マスタ!$K$4&amp;"_"&amp;I$54,データシート1!$A:$CE,MATCH("bc_"&amp;$C56,データシート1!$A$1:$CE$1,0),0),0)</f>
        <v>846.73599999999999</v>
      </c>
      <c r="J56" s="887">
        <f>IFERROR(VLOOKUP(年度マスタ!$K$4&amp;"_"&amp;J$54,データシート1!$A:$CE,MATCH("bc_"&amp;$C56,データシート1!$A$1:$CE$1,0),0),0)</f>
        <v>800.15</v>
      </c>
      <c r="K56" s="887">
        <f>IFERROR(VLOOKUP(年度マスタ!$K$4&amp;"_"&amp;K$54,データシート1!$A:$CE,MATCH("bc_"&amp;$C56,データシート1!$A$1:$CE$1,0),0),0)</f>
        <v>817.94600000000003</v>
      </c>
      <c r="L56" s="887">
        <f>IFERROR(VLOOKUP(年度マスタ!$K$4&amp;"_"&amp;L$54,データシート1!$A:$CE,MATCH("bc_"&amp;$C56,データシート1!$A$1:$CE$1,0),0),0)</f>
        <v>842.88900000000001</v>
      </c>
      <c r="M56" s="887">
        <f>IFERROR(VLOOKUP(年度マスタ!$K$4&amp;"_"&amp;M$54,データシート1!$A:$CE,MATCH("bc_"&amp;$C56,データシート1!$A$1:$CE$1,0),0),0)</f>
        <v>830.32399999999996</v>
      </c>
      <c r="N56" s="887">
        <f>IFERROR(VLOOKUP(年度マスタ!$K$4&amp;"_"&amp;N$54,データシート1!$A:$CE,MATCH("bc_"&amp;$C56,データシート1!$A$1:$CE$1,0),0),0)</f>
        <v>786.654</v>
      </c>
      <c r="O56" s="887">
        <f>IFERROR(VLOOKUP(年度マスタ!$K$4&amp;"_"&amp;O$54,データシート1!$A:$CE,MATCH("bc_"&amp;$C56,データシート1!$A$1:$CE$1,0),0),0)</f>
        <v>582.44500000000005</v>
      </c>
      <c r="P56" s="888">
        <f>IFERROR(VLOOKUP(年度マスタ!$K$4&amp;"_"&amp;P$54,データシート1!$A:$CE,MATCH("bc_"&amp;$C56,データシート1!$A$1:$CE$1,0),0),0)</f>
        <v>694.16600000000005</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24.213000000000001</v>
      </c>
      <c r="G57" s="887">
        <f t="shared" ref="G57:J57" si="34">SUM(G58:G59)</f>
        <v>24.725999999999999</v>
      </c>
      <c r="H57" s="887">
        <f t="shared" si="34"/>
        <v>19.817</v>
      </c>
      <c r="I57" s="887">
        <f t="shared" si="34"/>
        <v>21.55</v>
      </c>
      <c r="J57" s="887">
        <f t="shared" si="34"/>
        <v>24.452999999999999</v>
      </c>
      <c r="K57" s="887">
        <f t="shared" ref="K57:O57" si="35">SUM(K58:K59)</f>
        <v>24.166</v>
      </c>
      <c r="L57" s="887">
        <f t="shared" si="35"/>
        <v>23.57</v>
      </c>
      <c r="M57" s="887">
        <f t="shared" si="35"/>
        <v>26.898</v>
      </c>
      <c r="N57" s="887">
        <f t="shared" si="35"/>
        <v>29.536000000000001</v>
      </c>
      <c r="O57" s="887">
        <f t="shared" si="35"/>
        <v>19.166</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24.213000000000001</v>
      </c>
      <c r="G59" s="889">
        <f>IFERROR(VLOOKUP(年度マスタ!$K$4&amp;"_"&amp;G$54,データシート1!$A:$CE,MATCH("bc_"&amp;$C59,データシート1!$A$1:$CE$1,0),0),0)</f>
        <v>24.725999999999999</v>
      </c>
      <c r="H59" s="889">
        <f>IFERROR(VLOOKUP(年度マスタ!$K$4&amp;"_"&amp;H$54,データシート1!$A:$CE,MATCH("bc_"&amp;$C59,データシート1!$A$1:$CE$1,0),0),0)</f>
        <v>19.817</v>
      </c>
      <c r="I59" s="889">
        <f>IFERROR(VLOOKUP(年度マスタ!$K$4&amp;"_"&amp;I$54,データシート1!$A:$CE,MATCH("bc_"&amp;$C59,データシート1!$A$1:$CE$1,0),0),0)</f>
        <v>21.55</v>
      </c>
      <c r="J59" s="889">
        <f>IFERROR(VLOOKUP(年度マスタ!$K$4&amp;"_"&amp;J$54,データシート1!$A:$CE,MATCH("bc_"&amp;$C59,データシート1!$A$1:$CE$1,0),0),0)</f>
        <v>24.452999999999999</v>
      </c>
      <c r="K59" s="889">
        <f>IFERROR(VLOOKUP(年度マスタ!$K$4&amp;"_"&amp;K$54,データシート1!$A:$CE,MATCH("bc_"&amp;$C59,データシート1!$A$1:$CE$1,0),0),0)</f>
        <v>24.166</v>
      </c>
      <c r="L59" s="889">
        <f>IFERROR(VLOOKUP(年度マスタ!$K$4&amp;"_"&amp;L$54,データシート1!$A:$CE,MATCH("bc_"&amp;$C59,データシート1!$A$1:$CE$1,0),0),0)</f>
        <v>23.57</v>
      </c>
      <c r="M59" s="889">
        <f>IFERROR(VLOOKUP(年度マスタ!$K$4&amp;"_"&amp;M$54,データシート1!$A:$CE,MATCH("bc_"&amp;$C59,データシート1!$A$1:$CE$1,0),0),0)</f>
        <v>26.898</v>
      </c>
      <c r="N59" s="889">
        <f>IFERROR(VLOOKUP(年度マスタ!$K$4&amp;"_"&amp;N$54,データシート1!$A:$CE,MATCH("bc_"&amp;$C59,データシート1!$A$1:$CE$1,0),0),0)</f>
        <v>29.536000000000001</v>
      </c>
      <c r="O59" s="889">
        <f>IFERROR(VLOOKUP(年度マスタ!$K$4&amp;"_"&amp;O$54,データシート1!$A:$CE,MATCH("bc_"&amp;$C59,データシート1!$A$1:$CE$1,0),0),0)</f>
        <v>19.166</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15.731999999999999</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太田市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32327.3</v>
      </c>
      <c r="K6" s="619">
        <f>VLOOKUP(年度マスタ!$K$4&amp;"_"&amp;K$5,データシート1!$A:$BT,MATCH("cb_"&amp;$G6,データシート1!$A$1:$BT$1,0),0)</f>
        <v>35501.199999999997</v>
      </c>
      <c r="L6" s="619">
        <f>VLOOKUP(年度マスタ!$K$4&amp;"_"&amp;L$5,データシート1!$A:$BT,MATCH("cb_"&amp;$G6,データシート1!$A$1:$BT$1,0),0)</f>
        <v>38463.1</v>
      </c>
      <c r="M6" s="619">
        <f>VLOOKUP(年度マスタ!$K$4&amp;"_"&amp;M$5,データシート1!$A:$BT,MATCH("cb_"&amp;$G6,データシート1!$A$1:$BT$1,0),0)</f>
        <v>41582.199999999997</v>
      </c>
      <c r="N6" s="619">
        <f>VLOOKUP(年度マスタ!$K$4&amp;"_"&amp;N$5,データシート1!$A:$BT,MATCH("cb_"&amp;$G6,データシート1!$A$1:$BT$1,0),0)</f>
        <v>44837.400000000132</v>
      </c>
      <c r="O6" s="619">
        <f>VLOOKUP(年度マスタ!$K$4&amp;"_"&amp;O$5,データシート1!$A:$BT,MATCH("cb_"&amp;$G6,データシート1!$A$1:$BT$1,0),0)</f>
        <v>47731.900000000292</v>
      </c>
      <c r="P6" s="619">
        <f>VLOOKUP(年度マスタ!$K$4&amp;"_"&amp;P$5,データシート1!$A:$BT,MATCH("cb_"&amp;$G6,データシート1!$A$1:$BT$1,0),0)</f>
        <v>50889.300000000403</v>
      </c>
      <c r="Q6" s="619">
        <f>VLOOKUP(年度マスタ!$K$4&amp;"_"&amp;Q$5,データシート1!$A:$BT,MATCH("cb_"&amp;$G6,データシート1!$A$1:$BT$1,0),0)</f>
        <v>55344.500000000582</v>
      </c>
      <c r="R6" s="633">
        <f>VLOOKUP(年度マスタ!$K$4&amp;"_"&amp;R$5,データシート1!$A:$BT,MATCH("cb_"&amp;$G6,データシート1!$A$1:$BT$1,0),0)</f>
        <v>58814.800000000789</v>
      </c>
      <c r="S6" s="568"/>
      <c r="T6" s="190"/>
      <c r="U6" s="581"/>
      <c r="V6" s="195"/>
      <c r="W6" s="195"/>
      <c r="X6" s="195"/>
      <c r="Y6" s="196" t="s">
        <v>372</v>
      </c>
      <c r="Z6" s="663" t="s">
        <v>373</v>
      </c>
      <c r="AA6" s="663"/>
      <c r="AB6" s="663"/>
      <c r="AC6" s="664">
        <f>SUM(AC7:AC8)</f>
        <v>2713130</v>
      </c>
      <c r="AD6" s="664">
        <f>SUM(AD7:AD8)</f>
        <v>3809184.4440000001</v>
      </c>
      <c r="AE6" s="665">
        <f>$AD6*3600/100000000</f>
        <v>137.130639984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122586.5</v>
      </c>
      <c r="K7" s="617">
        <f>VLOOKUP(年度マスタ!$K$4&amp;"_"&amp;K$5,データシート1!$A:$BT,MATCH("cb_"&amp;$G7,データシート1!$A$1:$BT$1,0),0)</f>
        <v>154207.4</v>
      </c>
      <c r="L7" s="617">
        <f>VLOOKUP(年度マスタ!$K$4&amp;"_"&amp;L$5,データシート1!$A:$BT,MATCH("cb_"&amp;$G7,データシート1!$A$1:$BT$1,0),0)</f>
        <v>168292.39999999991</v>
      </c>
      <c r="M7" s="617">
        <f>VLOOKUP(年度マスタ!$K$4&amp;"_"&amp;M$5,データシート1!$A:$BT,MATCH("cb_"&amp;$G7,データシート1!$A$1:$BT$1,0),0)</f>
        <v>183433.1</v>
      </c>
      <c r="N7" s="617">
        <f>VLOOKUP(年度マスタ!$K$4&amp;"_"&amp;N$5,データシート1!$A:$BT,MATCH("cb_"&amp;$G7,データシート1!$A$1:$BT$1,0),0)</f>
        <v>196917.3999999995</v>
      </c>
      <c r="O7" s="617">
        <f>VLOOKUP(年度マスタ!$K$4&amp;"_"&amp;O$5,データシート1!$A:$BT,MATCH("cb_"&amp;$G7,データシート1!$A$1:$BT$1,0),0)</f>
        <v>206902.6000000014</v>
      </c>
      <c r="P7" s="617">
        <f>VLOOKUP(年度マスタ!$K$4&amp;"_"&amp;P$5,データシート1!$A:$BT,MATCH("cb_"&amp;$G7,データシート1!$A$1:$BT$1,0),0)</f>
        <v>212538.6000000014</v>
      </c>
      <c r="Q7" s="617">
        <f>VLOOKUP(年度マスタ!$K$4&amp;"_"&amp;Q$5,データシート1!$A:$BT,MATCH("cb_"&amp;$G7,データシート1!$A$1:$BT$1,0),0)</f>
        <v>219775.50000000143</v>
      </c>
      <c r="R7" s="634">
        <f>VLOOKUP(年度マスタ!$K$4&amp;"_"&amp;R$5,データシート1!$A:$BT,MATCH("cb_"&amp;$G7,データシート1!$A$1:$BT$1,0),0)</f>
        <v>223486.70000000138</v>
      </c>
      <c r="S7" s="568"/>
      <c r="T7" s="190"/>
      <c r="U7" s="581"/>
      <c r="V7" s="195"/>
      <c r="W7" s="195"/>
      <c r="X7" s="195"/>
      <c r="Y7" s="196" t="s">
        <v>375</v>
      </c>
      <c r="Z7" s="212" t="s">
        <v>376</v>
      </c>
      <c r="AA7" s="212"/>
      <c r="AB7" s="212"/>
      <c r="AC7" s="1022">
        <f>VLOOKUP(年度マスタ!$K$4&amp;"_"&amp;年度マスタ!$K$9,データシート3!A:AB,MATCH("ea_"&amp;$Y7&amp;"_設備",データシート3!$A$1:$AB$1,0),0)</f>
        <v>1132939</v>
      </c>
      <c r="AD7" s="1022">
        <f>VLOOKUP(年度マスタ!$K$4&amp;"_"&amp;年度マスタ!$K$9,データシート3!A:AB,MATCH("ea_"&amp;$Y7&amp;"_年間発電",データシート3!$A$1:$AB$1,0),0)/10^3</f>
        <v>1596427.1969999999</v>
      </c>
      <c r="AE7" s="554">
        <f t="shared" ref="AE7:AE16" si="0">$AD7*3600/100000000</f>
        <v>57.471379091999999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1580191</v>
      </c>
      <c r="AD8" s="1022">
        <f>VLOOKUP(年度マスタ!$K$4&amp;"_"&amp;年度マスタ!$K$9,データシート3!A:AB,MATCH("ea_"&amp;$Y8&amp;"_年間発電",データシート3!$A$1:$AB$1,0),0)/10^3</f>
        <v>2212757.247</v>
      </c>
      <c r="AE8" s="554">
        <f t="shared" si="0"/>
        <v>79.659260891999992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70</v>
      </c>
      <c r="K9" s="617">
        <f>VLOOKUP(年度マスタ!$K$4&amp;"_"&amp;K$5,データシート1!$A:$BT,MATCH("cb_"&amp;$G9,データシート1!$A$1:$BT$1,0),0)</f>
        <v>70</v>
      </c>
      <c r="L9" s="617">
        <f>VLOOKUP(年度マスタ!$K$4&amp;"_"&amp;L$5,データシート1!$A:$BT,MATCH("cb_"&amp;$G9,データシート1!$A$1:$BT$1,0),0)</f>
        <v>70</v>
      </c>
      <c r="M9" s="617">
        <f>VLOOKUP(年度マスタ!$K$4&amp;"_"&amp;M$5,データシート1!$A:$BT,MATCH("cb_"&amp;$G9,データシート1!$A$1:$BT$1,0),0)</f>
        <v>187</v>
      </c>
      <c r="N9" s="617">
        <f>VLOOKUP(年度マスタ!$K$4&amp;"_"&amp;N$5,データシート1!$A:$BT,MATCH("cb_"&amp;$G9,データシート1!$A$1:$BT$1,0),0)</f>
        <v>187</v>
      </c>
      <c r="O9" s="617">
        <f>VLOOKUP(年度マスタ!$K$4&amp;"_"&amp;O$5,データシート1!$A:$BT,MATCH("cb_"&amp;$G9,データシート1!$A$1:$BT$1,0),0)</f>
        <v>187</v>
      </c>
      <c r="P9" s="617">
        <f>VLOOKUP(年度マスタ!$K$4&amp;"_"&amp;P$5,データシート1!$A:$BT,MATCH("cb_"&amp;$G9,データシート1!$A$1:$BT$1,0),0)</f>
        <v>187</v>
      </c>
      <c r="Q9" s="617">
        <f>VLOOKUP(年度マスタ!$K$4&amp;"_"&amp;Q$5,データシート1!$A:$BT,MATCH("cb_"&amp;$G9,データシート1!$A$1:$BT$1,0),0)</f>
        <v>187</v>
      </c>
      <c r="R9" s="634">
        <f>VLOOKUP(年度マスタ!$K$4&amp;"_"&amp;R$5,データシート1!$A:$BT,MATCH("cb_"&amp;$G9,データシート1!$A$1:$BT$1,0),0)</f>
        <v>187</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5335</v>
      </c>
      <c r="Q11" s="654">
        <f>VLOOKUP(年度マスタ!$K$4&amp;"_"&amp;Q$5,データシート1!$A:$BT,MATCH("cb_"&amp;$G11,データシート1!$A$1:$BT$1,0),0)</f>
        <v>5335</v>
      </c>
      <c r="R11" s="655">
        <f>VLOOKUP(年度マスタ!$K$4&amp;"_"&amp;R$5,データシート1!$A:$BT,MATCH("cb_"&amp;$G11,データシート1!$A$1:$BT$1,0),0)</f>
        <v>5335</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154983.79999999999</v>
      </c>
      <c r="K12" s="651">
        <f t="shared" ref="K12:Q12" si="1">SUM(K6:K11)</f>
        <v>189778.59999999998</v>
      </c>
      <c r="L12" s="651">
        <f t="shared" si="1"/>
        <v>206825.49999999991</v>
      </c>
      <c r="M12" s="651">
        <f t="shared" si="1"/>
        <v>225202.3</v>
      </c>
      <c r="N12" s="651">
        <f t="shared" si="1"/>
        <v>241941.79999999964</v>
      </c>
      <c r="O12" s="651">
        <f t="shared" si="1"/>
        <v>254821.50000000169</v>
      </c>
      <c r="P12" s="651">
        <f t="shared" si="1"/>
        <v>268949.90000000183</v>
      </c>
      <c r="Q12" s="651">
        <f t="shared" si="1"/>
        <v>280642.00000000198</v>
      </c>
      <c r="R12" s="652">
        <f t="shared" ref="R12" si="2">SUM(R6:R11)</f>
        <v>287823.50000000215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24.90403633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128.04448205</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38796.639275999994</v>
      </c>
      <c r="K19" s="615">
        <f>K6*別紙!$C5/100*別紙!$E5/10^3</f>
        <v>42605.700143999995</v>
      </c>
      <c r="L19" s="615">
        <f>L6*別紙!$C5/100*別紙!$E5/10^3</f>
        <v>46160.335571999996</v>
      </c>
      <c r="M19" s="615">
        <f>M6*別紙!$C5/100*別紙!$E5/10^3</f>
        <v>49903.629863999995</v>
      </c>
      <c r="N19" s="615">
        <f>N6*別紙!$C5/100*別紙!$E5/10^3</f>
        <v>53810.260488000153</v>
      </c>
      <c r="O19" s="615">
        <f>O6*別紙!$C5/100*別紙!$E5/10^3</f>
        <v>57284.007828000351</v>
      </c>
      <c r="P19" s="615">
        <f>P6*別紙!$C5/100*別紙!$E5/10^3</f>
        <v>61073.266716000478</v>
      </c>
      <c r="Q19" s="615">
        <f>Q6*別紙!$C5/100*別紙!$E5/10^3</f>
        <v>66420.041340000695</v>
      </c>
      <c r="R19" s="639">
        <f>R6*別紙!$C5/100*別紙!$E5/10^3</f>
        <v>70584.817776000928</v>
      </c>
      <c r="S19" s="572"/>
      <c r="T19" s="191"/>
      <c r="U19" s="588"/>
      <c r="W19" s="201"/>
      <c r="X19" s="201"/>
      <c r="Y19" s="173"/>
      <c r="Z19" s="628" t="s">
        <v>389</v>
      </c>
      <c r="AA19" s="671"/>
      <c r="AB19" s="672"/>
      <c r="AC19" s="673">
        <f>SUM($AC$6,$AC$9,$AC$10,$AC$13)</f>
        <v>2713130</v>
      </c>
      <c r="AD19" s="673">
        <f>SUM($AD$6,$AD$9,$AD$10,$AD$13)</f>
        <v>3809184.4440000001</v>
      </c>
      <c r="AE19" s="674">
        <f>SUM($AE$6,$AE$9,$AE$10,$AE$13,$AE$17,$AE$18)</f>
        <v>290.07915836400002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162152.51874</v>
      </c>
      <c r="K20" s="617">
        <f>K7*別紙!$C6/100*別紙!$E6/10^3</f>
        <v>203979.38042399997</v>
      </c>
      <c r="L20" s="617">
        <f>L7*別紙!$C6/100*別紙!$E6/10^3</f>
        <v>222610.45502399988</v>
      </c>
      <c r="M20" s="617">
        <f>M7*別紙!$C6/100*別紙!$E6/10^3</f>
        <v>242637.96735600001</v>
      </c>
      <c r="N20" s="617">
        <f>N7*別紙!$C6/100*別紙!$E6/10^3</f>
        <v>260474.46002399933</v>
      </c>
      <c r="O20" s="617">
        <f>O7*別紙!$C6/100*別紙!$E6/10^3</f>
        <v>273682.48317600187</v>
      </c>
      <c r="P20" s="617">
        <f>P7*別紙!$C6/100*別紙!$E6/10^3</f>
        <v>281137.55853600189</v>
      </c>
      <c r="Q20" s="617">
        <f>Q7*別紙!$C6/100*別紙!$E6/10^3</f>
        <v>290710.24038000184</v>
      </c>
      <c r="R20" s="634">
        <f>R7*別紙!$C6/100*別紙!$E6/10^3</f>
        <v>295619.26729200187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367.92</v>
      </c>
      <c r="K22" s="617">
        <f>K9*別紙!$C8/100*別紙!$E8/10^3</f>
        <v>367.92</v>
      </c>
      <c r="L22" s="617">
        <f>L9*別紙!$C8/100*別紙!$E8/10^3</f>
        <v>367.92</v>
      </c>
      <c r="M22" s="617">
        <f>M9*別紙!$C8/100*別紙!$E8/10^3</f>
        <v>982.87199999999996</v>
      </c>
      <c r="N22" s="617">
        <f>N9*別紙!$C8/100*別紙!$E8/10^3</f>
        <v>982.87199999999996</v>
      </c>
      <c r="O22" s="617">
        <f>O9*別紙!$C8/100*別紙!$E8/10^3</f>
        <v>982.87199999999996</v>
      </c>
      <c r="P22" s="617">
        <f>P9*別紙!$C8/100*別紙!$E8/10^3</f>
        <v>982.87199999999996</v>
      </c>
      <c r="Q22" s="617">
        <f>Q9*別紙!$C8/100*別紙!$E8/10^3</f>
        <v>982.87199999999996</v>
      </c>
      <c r="R22" s="634">
        <f>R9*別紙!$C8/100*別紙!$E8/10^3</f>
        <v>982.87199999999996</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37387.68</v>
      </c>
      <c r="Q24" s="654">
        <f>Q11*別紙!$C10/100*別紙!$E10/10^3</f>
        <v>37387.68</v>
      </c>
      <c r="R24" s="655">
        <f>R11*別紙!$C10/100*別紙!$E10/10^3</f>
        <v>37387.68</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201317.07801600001</v>
      </c>
      <c r="K25" s="657">
        <f t="shared" si="3"/>
        <v>246953.00056799999</v>
      </c>
      <c r="L25" s="657">
        <f t="shared" si="3"/>
        <v>269138.71059599984</v>
      </c>
      <c r="M25" s="657">
        <f t="shared" si="3"/>
        <v>293524.46921999997</v>
      </c>
      <c r="N25" s="657">
        <f t="shared" si="3"/>
        <v>315267.59251199948</v>
      </c>
      <c r="O25" s="657">
        <f t="shared" si="3"/>
        <v>331949.3630040022</v>
      </c>
      <c r="P25" s="657">
        <f t="shared" si="3"/>
        <v>380581.3772520023</v>
      </c>
      <c r="Q25" s="657">
        <f t="shared" si="3"/>
        <v>395500.8337200025</v>
      </c>
      <c r="R25" s="658">
        <f t="shared" ref="R25" si="4">SUM(R19:R24)</f>
        <v>404574.63706800278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2896472.4818351278</v>
      </c>
      <c r="K26" s="654">
        <f>(VLOOKUP(年度マスタ!$K$4&amp;"_"&amp;K$18,データシート1!$A:$BT,MATCH("da_合計",データシート1!$A$1:$BT$1,0),0))/10^3</f>
        <v>2894668.2161300671</v>
      </c>
      <c r="L26" s="654">
        <f>(VLOOKUP(年度マスタ!$K$4&amp;"_"&amp;L$18,データシート1!$A:$BT,MATCH("da_合計",データシート1!$A$1:$BT$1,0),0))/10^3</f>
        <v>2951360.4032163871</v>
      </c>
      <c r="M26" s="654">
        <f>(VLOOKUP(年度マスタ!$K$4&amp;"_"&amp;M$18,データシート1!$A:$BT,MATCH("da_合計",データシート1!$A$1:$BT$1,0),0))/10^3</f>
        <v>2955176.7126479801</v>
      </c>
      <c r="N26" s="654">
        <f>(VLOOKUP(年度マスタ!$K$4&amp;"_"&amp;N$18,データシート1!$A:$BT,MATCH("da_合計",データシート1!$A$1:$BT$1,0),0))/10^3</f>
        <v>2911486.0007242244</v>
      </c>
      <c r="O26" s="654">
        <f>(VLOOKUP(年度マスタ!$K$4&amp;"_"&amp;O$18,データシート1!$A:$BT,MATCH("da_合計",データシート1!$A$1:$BT$1,0),0))/10^3</f>
        <v>2641969.3221723805</v>
      </c>
      <c r="P26" s="654">
        <f>(VLOOKUP(年度マスタ!$K$4&amp;"_"&amp;P$18,データシート1!$A:$BT,MATCH("da_合計",データシート1!$A$1:$BT$1,0),0))/10^3</f>
        <v>2603736.6770489141</v>
      </c>
      <c r="Q26" s="654">
        <f>(VLOOKUP(年度マスタ!$K$4&amp;"_"&amp;Q$18,データシート1!$A:$BT,MATCH("da_合計",データシート1!$A$1:$BT$1,0),0))/10^3</f>
        <v>2711532.7358424929</v>
      </c>
      <c r="R26" s="655">
        <f>Q26</f>
        <v>2711532.7358424929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6.950422601234274E-2</v>
      </c>
      <c r="K27" s="839">
        <f t="shared" ref="K27:P27" si="5">K25/K26</f>
        <v>8.5313059089775684E-2</v>
      </c>
      <c r="L27" s="839">
        <f t="shared" si="5"/>
        <v>9.1191407969929042E-2</v>
      </c>
      <c r="M27" s="839">
        <f t="shared" si="5"/>
        <v>9.932552187614796E-2</v>
      </c>
      <c r="N27" s="839">
        <f t="shared" si="5"/>
        <v>0.10828408325974348</v>
      </c>
      <c r="O27" s="839">
        <f t="shared" si="5"/>
        <v>0.12564466976136354</v>
      </c>
      <c r="P27" s="839">
        <f t="shared" si="5"/>
        <v>0.14616738344038491</v>
      </c>
      <c r="Q27" s="839">
        <f>Q25/Q26</f>
        <v>0.145858771495568</v>
      </c>
      <c r="R27" s="840">
        <f>R25/R26</f>
        <v>0.14920514575395621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0.14920514575395621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1.4048085769528647</v>
      </c>
      <c r="AA52" s="173"/>
      <c r="AB52" s="678" t="s">
        <v>413</v>
      </c>
      <c r="AC52" s="679">
        <f>$AD6</f>
        <v>3809184.4440000001</v>
      </c>
      <c r="AD52" s="680">
        <f>R19+R20</f>
        <v>366204.08506800281</v>
      </c>
      <c r="AE52" s="681">
        <f t="shared" ref="AE52:AE54" si="6">IFERROR(AD52/AC52,"-")</f>
        <v>9.6137136558148456E-2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1097651.7081575072</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982.87199999999996</v>
      </c>
      <c r="AE54" s="681" t="str">
        <f t="shared" si="6"/>
        <v>-</v>
      </c>
      <c r="AF54" s="473"/>
      <c r="AG54" s="41"/>
      <c r="AH54" s="420"/>
      <c r="AI54" s="442" t="s">
        <v>440</v>
      </c>
      <c r="AJ54" s="443">
        <f>VLOOKUP(年度マスタ!$K$4&amp;"_"&amp;AJ$53,データシート1!$A$1:$BT$2000,MATCH("ca_太陽光発電（10kW未満）",データシート1!$A$1:$BT$1,0),0)</f>
        <v>7837</v>
      </c>
      <c r="AK54" s="443">
        <f>VLOOKUP(年度マスタ!$K$4&amp;"_"&amp;AK$53,データシート1!$A$1:$BT$2000,MATCH("ca_太陽光発電（10kW未満）",データシート1!$A$1:$BT$1,0),0)</f>
        <v>8451</v>
      </c>
      <c r="AL54" s="443">
        <f>VLOOKUP(年度マスタ!$K$4&amp;"_"&amp;AL$53,データシート1!$A$1:$BT$2000,MATCH("ca_太陽光発電（10kW未満）",データシート1!$A$1:$BT$1,0),0)</f>
        <v>8992</v>
      </c>
      <c r="AM54" s="443">
        <f>VLOOKUP(年度マスタ!$K$4&amp;"_"&amp;AM$53,データシート1!$A$1:$BT$2000,MATCH("ca_太陽光発電（10kW未満）",データシート1!$A$1:$BT$1,0),0)</f>
        <v>9588</v>
      </c>
      <c r="AN54" s="443">
        <f>VLOOKUP(年度マスタ!$K$4&amp;"_"&amp;AN$53,データシート1!$A$1:$BT$2000,MATCH("ca_太陽光発電（10kW未満）",データシート1!$A$1:$BT$1,0),0)</f>
        <v>10203</v>
      </c>
      <c r="AO54" s="443">
        <f>VLOOKUP(年度マスタ!$K$4&amp;"_"&amp;AO$53,データシート1!$A$1:$BT$2000,MATCH("ca_太陽光発電（10kW未満）",データシート1!$A$1:$BT$1,0),0)</f>
        <v>10731</v>
      </c>
      <c r="AP54" s="443">
        <f>VLOOKUP(年度マスタ!$K$4&amp;"_"&amp;AP$53,データシート1!$A$1:$BT$2000,MATCH("ca_太陽光発電（10kW未満）",データシート1!$A$1:$BT$1,0),0)</f>
        <v>11263</v>
      </c>
      <c r="AQ54" s="443">
        <f>VLOOKUP(年度マスタ!$K$4&amp;"_"&amp;AQ$53,データシート1!$A$1:$BT$2000,MATCH("ca_太陽光発電（10kW未満）",データシート1!$A$1:$BT$1,0),0)</f>
        <v>12005</v>
      </c>
      <c r="AR54" s="443">
        <f>VLOOKUP(年度マスタ!$K$4&amp;"_"&amp;AR$53,データシート1!$A$1:$BT$2000,MATCH("ca_太陽光発電（10kW未満）",データシート1!$A$1:$BT$1,0),0)</f>
        <v>12647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太田市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群馬県</v>
      </c>
      <c r="AY12" s="1023" t="str">
        <f>年度マスタ!$J4</f>
        <v>太田市</v>
      </c>
      <c r="AZ12" s="1023" t="str">
        <f>年度マスタ!$K4</f>
        <v>10205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13113</v>
      </c>
      <c r="AY21" s="18" t="str">
        <f>IF(IFERROR(比較地域マスタ!$Z6,"")=0,"",IFERROR(比較地域マスタ!$Z6,""))</f>
        <v>渋谷区</v>
      </c>
      <c r="BB21" s="110" t="str">
        <f t="shared" ref="BB21:BC68" si="0">AX21</f>
        <v>13113</v>
      </c>
      <c r="BC21" s="1031" t="str">
        <f t="shared" si="0"/>
        <v>渋谷区</v>
      </c>
      <c r="BD21" s="34">
        <f>SUM(BE21,BI21:BK21,BQ21)</f>
        <v>2441.8773656156905</v>
      </c>
      <c r="BE21" s="34">
        <f>SUM(BF21:BH21)</f>
        <v>69.972947794632233</v>
      </c>
      <c r="BF21" s="34">
        <f>VLOOKUP($AX21&amp;"_"&amp;$BC$14,データシート1!$A:$BT,MATCH($BC$12&amp;"_"&amp;BF$20,データシート1!$A$1:$BT$1,0),0)</f>
        <v>23.022654006348443</v>
      </c>
      <c r="BG21" s="34">
        <f>VLOOKUP($AX21&amp;"_"&amp;$BC$14,データシート1!$A:$BT,MATCH($BC$12&amp;"_"&amp;BG$20,データシート1!$A$1:$BT$1,0),0)</f>
        <v>45.076573677123896</v>
      </c>
      <c r="BH21" s="34">
        <f>VLOOKUP($AX21&amp;"_"&amp;$BC$14,データシート1!$A:$BT,MATCH($BC$12&amp;"_"&amp;BH$20,データシート1!$A$1:$BT$1,0),0)</f>
        <v>1.8737201111599007</v>
      </c>
      <c r="BI21" s="34">
        <f>VLOOKUP($AX21&amp;"_"&amp;$BC$14,データシート1!$A:$BT,MATCH($BC$12&amp;"_"&amp;BI$20,データシート1!$A$1:$BT$1,0),0)</f>
        <v>1877.3005133999388</v>
      </c>
      <c r="BJ21" s="34">
        <f>VLOOKUP($AX21&amp;"_"&amp;$BC$14,データシート1!$A:$BT,MATCH($BC$12&amp;"_"&amp;BJ$20,データシート1!$A$1:$BT$1,0),0)</f>
        <v>322.17170244391201</v>
      </c>
      <c r="BK21" s="34">
        <f t="shared" ref="BK21:BK68" si="1">SUM(BL21,BO21:BP21)</f>
        <v>122.37793936685213</v>
      </c>
      <c r="BL21" s="34">
        <f t="shared" ref="BL21:BL67" si="2">SUM(BM21:BN21)</f>
        <v>109.00653274044313</v>
      </c>
      <c r="BM21" s="34">
        <f>VLOOKUP($AX21&amp;"_"&amp;$BC$14,データシート1!$A:$BT,MATCH($BC$12&amp;"_"&amp;BM$20,データシート1!$A$1:$BT$1,0),0)</f>
        <v>71.573443372928395</v>
      </c>
      <c r="BN21" s="34">
        <f>VLOOKUP($AX21&amp;"_"&amp;$BC$14,データシート1!$A:$BT,MATCH($BC$12&amp;"_"&amp;BN$20,データシート1!$A$1:$BT$1,0),0)</f>
        <v>37.433089367514739</v>
      </c>
      <c r="BO21" s="34">
        <f>VLOOKUP($AX21&amp;"_"&amp;$BC$14,データシート1!$A:$BT,MATCH($BC$12&amp;"_"&amp;BO$20,データシート1!$A$1:$BT$1,0),0)</f>
        <v>13.371406626409</v>
      </c>
      <c r="BP21" s="34">
        <f>VLOOKUP($AX21&amp;"_"&amp;$BC$14,データシート1!$A:$BT,MATCH($BC$12&amp;"_"&amp;BP$20,データシート1!$A$1:$BT$1,0),0)</f>
        <v>0</v>
      </c>
      <c r="BQ21" s="34">
        <f>VLOOKUP($AX21&amp;"_"&amp;$BC$14,データシート1!$A:$BT,MATCH($BC$12&amp;"_"&amp;BQ$20,データシート1!$A$1:$BT$1,0),0)</f>
        <v>50.054262610355117</v>
      </c>
      <c r="BR21" s="35">
        <f t="shared" ref="BR21:BR68" si="3">BD21</f>
        <v>2441.8773656156905</v>
      </c>
      <c r="BT21" s="111" t="str">
        <f t="shared" ref="BT21:BT68" si="4">AY21</f>
        <v>渋谷区</v>
      </c>
      <c r="BU21" s="34">
        <f>BD21</f>
        <v>2441.8773656156905</v>
      </c>
      <c r="BV21" s="60">
        <f>BE21/$BR21</f>
        <v>2.8655389816019439E-2</v>
      </c>
      <c r="BW21" s="60">
        <f t="shared" ref="BW21:CH42" si="5">BF21/$BR21</f>
        <v>9.4282597195635802E-3</v>
      </c>
      <c r="BX21" s="60">
        <f t="shared" si="5"/>
        <v>1.8459802409347602E-2</v>
      </c>
      <c r="BY21" s="60">
        <f t="shared" si="5"/>
        <v>7.6732768710826074E-4</v>
      </c>
      <c r="BZ21" s="60">
        <f t="shared" si="5"/>
        <v>0.7687939369250838</v>
      </c>
      <c r="CA21" s="60">
        <f t="shared" si="5"/>
        <v>0.13193606975536229</v>
      </c>
      <c r="CB21" s="60">
        <f t="shared" si="5"/>
        <v>5.0116333068182556E-2</v>
      </c>
      <c r="CC21" s="60">
        <f t="shared" si="5"/>
        <v>4.4640461587209329E-2</v>
      </c>
      <c r="CD21" s="60">
        <f t="shared" si="5"/>
        <v>2.9310826325990372E-2</v>
      </c>
      <c r="CE21" s="60">
        <f t="shared" si="5"/>
        <v>1.5329635261218956E-2</v>
      </c>
      <c r="CF21" s="60">
        <f t="shared" si="5"/>
        <v>5.4758714809732293E-3</v>
      </c>
      <c r="CG21" s="60">
        <f t="shared" si="5"/>
        <v>0</v>
      </c>
      <c r="CH21" s="60">
        <f>BQ21/$BR21</f>
        <v>2.049827043535191E-2</v>
      </c>
      <c r="CI21" s="112">
        <f t="shared" ref="CI21:CI68" si="6">BR21/$BR21</f>
        <v>1</v>
      </c>
      <c r="CK21" s="113" t="str">
        <f t="shared" ref="CK21:CK68" si="7">AY21</f>
        <v>渋谷区</v>
      </c>
      <c r="CL21" s="114">
        <f>CN21+CP21+CR21</f>
        <v>69.972947794632233</v>
      </c>
      <c r="CM21" s="61">
        <f>IF(IF(CL21=0,0,CW21/CL21)&gt;1,1,IF(CL21=0,0,CW21/CL21))</f>
        <v>0</v>
      </c>
      <c r="CN21" s="62">
        <f>BF21</f>
        <v>23.022654006348443</v>
      </c>
      <c r="CO21" s="61">
        <f>IF(IF(CN21=0,0,CX21/CN21)&gt;1,1,IF(CN21=0,0,CX21/CN21))</f>
        <v>0</v>
      </c>
      <c r="CP21" s="62">
        <f t="shared" ref="CP21:CP68" si="8">BG21</f>
        <v>45.076573677123896</v>
      </c>
      <c r="CQ21" s="61">
        <f>IF(IF(CP21=0,0,CY21/CP21)&gt;1,1,IF(CP21=0,0,CY21/CP21))</f>
        <v>0</v>
      </c>
      <c r="CR21" s="62">
        <f t="shared" ref="CR21:CR68" si="9">BH21</f>
        <v>1.8737201111599007</v>
      </c>
      <c r="CS21" s="61">
        <f>IF(IF(CR21=0,0,CZ21/CR21)&gt;1,1,IF(CR21=0,0,CZ21/CR21))</f>
        <v>0</v>
      </c>
      <c r="CT21" s="62">
        <f t="shared" ref="CT21:CT68" si="10">BI21</f>
        <v>1877.3005133999388</v>
      </c>
      <c r="CU21" s="63">
        <f>IF(IF(CT21=0,0,DA21/CT21)&gt;1,1,IF(CT21=0,0,DA21/CT21))</f>
        <v>0.19046497747578556</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357.56</v>
      </c>
      <c r="DB21" s="957">
        <f>VLOOKUP($AX21&amp;"_"&amp;$CW$14,データシート1!$A:$BT,MATCH($CW$12&amp;"_"&amp;DB$20,データシート1!$A$1:$BT$1,0),0)</f>
        <v>3.9910000000000001</v>
      </c>
      <c r="DC21" s="957">
        <f>VLOOKUP($AX21&amp;"_"&amp;$CW$14,データシート1!$A:$BT,MATCH($CW$12&amp;"_"&amp;DC$20,データシート1!$A$1:$BT$1,0),0)</f>
        <v>0</v>
      </c>
      <c r="DD21" s="958">
        <f t="shared" ref="DD21:DD68" si="11">SUM(CX21:DC21)</f>
        <v>361.55099999999999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47</v>
      </c>
      <c r="DJ21" s="116">
        <f>VLOOKUP($AX21&amp;"_"&amp;$DF$14,データシート1!$A:$BT,MATCH($DF$12&amp;"_"&amp;DJ$20,データシート1!$A$1:$BT$1,0),0)</f>
        <v>5</v>
      </c>
      <c r="DK21" s="116">
        <f>VLOOKUP($AX21&amp;"_"&amp;$DF$14,データシート1!$A:$BT,MATCH($DF$12&amp;"_"&amp;DK$20,データシート1!$A$1:$BT$1,0),0)</f>
        <v>0</v>
      </c>
      <c r="DL21" s="117">
        <f t="shared" ref="DL21:DL68" si="12">SUM(DF21:DK21)</f>
        <v>52</v>
      </c>
      <c r="DM21" s="16"/>
      <c r="DN21" s="118">
        <f>IF($DD21=0,0,ROUND(CX21/$DD21,2))</f>
        <v>0</v>
      </c>
      <c r="DO21" s="119">
        <f>IF($DD21=0,0,ROUND(CY21/$DD21,2))</f>
        <v>0</v>
      </c>
      <c r="DP21" s="119">
        <f t="shared" ref="DP21:DR36" si="13">IF($DD21=0,0,ROUND(CZ21/$DD21,2))</f>
        <v>0</v>
      </c>
      <c r="DQ21" s="119">
        <f t="shared" si="13"/>
        <v>0.99</v>
      </c>
      <c r="DR21" s="119">
        <f t="shared" si="13"/>
        <v>0.01</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11219</v>
      </c>
      <c r="AY22" s="18" t="str">
        <f>IF(IFERROR(比較地域マスタ!$Z7,"")=0,"",IFERROR(比較地域マスタ!$Z7,""))</f>
        <v>上尾市</v>
      </c>
      <c r="BB22" s="110" t="str">
        <f t="shared" si="0"/>
        <v>11219</v>
      </c>
      <c r="BC22" s="1031" t="str">
        <f t="shared" si="0"/>
        <v>上尾市</v>
      </c>
      <c r="BD22" s="34">
        <f t="shared" ref="BD22:BD68" si="14">SUM(BE22,BI22:BK22,BQ22)</f>
        <v>998.2728569876532</v>
      </c>
      <c r="BE22" s="34">
        <f t="shared" ref="BE22:BE67" si="15">SUM(BF22:BH22)</f>
        <v>252.11185030173087</v>
      </c>
      <c r="BF22" s="34">
        <f>VLOOKUP($AX22&amp;"_"&amp;$BC$14,データシート1!$A:$BT,MATCH($BC$12&amp;"_"&amp;BF$20,データシート1!$A$1:$BT$1,0),0)</f>
        <v>234.43681203901082</v>
      </c>
      <c r="BG22" s="34">
        <f>VLOOKUP($AX22&amp;"_"&amp;$BC$14,データシート1!$A:$BT,MATCH($BC$12&amp;"_"&amp;BG$20,データシート1!$A$1:$BT$1,0),0)</f>
        <v>9.5879264238638378</v>
      </c>
      <c r="BH22" s="34">
        <f>VLOOKUP($AX22&amp;"_"&amp;$BC$14,データシート1!$A:$BT,MATCH($BC$12&amp;"_"&amp;BH$20,データシート1!$A$1:$BT$1,0),0)</f>
        <v>8.0871118388562095</v>
      </c>
      <c r="BI22" s="34">
        <f>VLOOKUP($AX22&amp;"_"&amp;$BC$14,データシート1!$A:$BT,MATCH($BC$12&amp;"_"&amp;BI$20,データシート1!$A$1:$BT$1,0),0)</f>
        <v>221.9805486955095</v>
      </c>
      <c r="BJ22" s="34">
        <f>VLOOKUP($AX22&amp;"_"&amp;$BC$14,データシート1!$A:$BT,MATCH($BC$12&amp;"_"&amp;BJ$20,データシート1!$A$1:$BT$1,0),0)</f>
        <v>262.7760003119252</v>
      </c>
      <c r="BK22" s="34">
        <f t="shared" si="1"/>
        <v>232.56856915154557</v>
      </c>
      <c r="BL22" s="34">
        <f t="shared" si="2"/>
        <v>219.10993218668489</v>
      </c>
      <c r="BM22" s="34">
        <f>VLOOKUP($AX22&amp;"_"&amp;$BC$14,データシート1!$A:$BT,MATCH($BC$12&amp;"_"&amp;BM$20,データシート1!$A$1:$BT$1,0),0)</f>
        <v>142.90088319008495</v>
      </c>
      <c r="BN22" s="34">
        <f>VLOOKUP($AX22&amp;"_"&amp;$BC$14,データシート1!$A:$BT,MATCH($BC$12&amp;"_"&amp;BN$20,データシート1!$A$1:$BT$1,0),0)</f>
        <v>76.209048996599947</v>
      </c>
      <c r="BO22" s="34">
        <f>VLOOKUP($AX22&amp;"_"&amp;$BC$14,データシート1!$A:$BT,MATCH($BC$12&amp;"_"&amp;BO$20,データシート1!$A$1:$BT$1,0),0)</f>
        <v>13.4586369648607</v>
      </c>
      <c r="BP22" s="34">
        <f>VLOOKUP($AX22&amp;"_"&amp;$BC$14,データシート1!$A:$BT,MATCH($BC$12&amp;"_"&amp;BP$20,データシート1!$A$1:$BT$1,0),0)</f>
        <v>0</v>
      </c>
      <c r="BQ22" s="34">
        <f>VLOOKUP($AX22&amp;"_"&amp;$BC$14,データシート1!$A:$BT,MATCH($BC$12&amp;"_"&amp;BQ$20,データシート1!$A$1:$BT$1,0),0)</f>
        <v>28.835888526942</v>
      </c>
      <c r="BR22" s="35">
        <f t="shared" si="3"/>
        <v>998.2728569876532</v>
      </c>
      <c r="BT22" s="121" t="str">
        <f t="shared" si="4"/>
        <v>上尾市</v>
      </c>
      <c r="BU22" s="33">
        <f>BD22</f>
        <v>998.2728569876532</v>
      </c>
      <c r="BV22" s="59">
        <f t="shared" ref="BV22:BZ68" si="16">BE22/$BR22</f>
        <v>0.2525480368789082</v>
      </c>
      <c r="BW22" s="59">
        <f t="shared" si="5"/>
        <v>0.23484241848109305</v>
      </c>
      <c r="BX22" s="59">
        <f t="shared" si="5"/>
        <v>9.6045147944781029E-3</v>
      </c>
      <c r="BY22" s="59">
        <f t="shared" si="5"/>
        <v>8.1011036033370107E-3</v>
      </c>
      <c r="BZ22" s="59">
        <f t="shared" si="5"/>
        <v>0.22236460416779116</v>
      </c>
      <c r="CA22" s="59">
        <f t="shared" si="5"/>
        <v>0.26323063726771773</v>
      </c>
      <c r="CB22" s="59">
        <f t="shared" si="5"/>
        <v>0.23297094328832585</v>
      </c>
      <c r="CC22" s="59">
        <f t="shared" si="5"/>
        <v>0.21948902111579185</v>
      </c>
      <c r="CD22" s="59">
        <f t="shared" si="5"/>
        <v>0.14314812046607853</v>
      </c>
      <c r="CE22" s="59">
        <f t="shared" si="5"/>
        <v>7.6340900649713356E-2</v>
      </c>
      <c r="CF22" s="59">
        <f t="shared" si="5"/>
        <v>1.3481922172533996E-2</v>
      </c>
      <c r="CG22" s="59">
        <f t="shared" si="5"/>
        <v>0</v>
      </c>
      <c r="CH22" s="59">
        <f t="shared" si="5"/>
        <v>2.888577839725702E-2</v>
      </c>
      <c r="CI22" s="122">
        <f t="shared" si="6"/>
        <v>1</v>
      </c>
      <c r="CK22" s="123" t="str">
        <f t="shared" si="7"/>
        <v>上尾市</v>
      </c>
      <c r="CL22" s="124">
        <f t="shared" ref="CL22:CL68" si="17">CN22+CP22+CR22</f>
        <v>252.11185030173087</v>
      </c>
      <c r="CM22" s="65">
        <f t="shared" ref="CM22:CM68" si="18">IF(IF(CL22=0,0,CW22/CL22)&gt;1,1,IF(CL22=0,0,CW22/CL22))</f>
        <v>0.58059547706629588</v>
      </c>
      <c r="CN22" s="66">
        <f t="shared" ref="CN22:CN68" si="19">BF22</f>
        <v>234.43681203901082</v>
      </c>
      <c r="CO22" s="65">
        <f t="shared" ref="CO22:CO68" si="20">IF(IF(CN22=0,0,CX22/CN22)&gt;1,1,IF(CN22=0,0,CX22/CN22))</f>
        <v>0.62436866773142641</v>
      </c>
      <c r="CP22" s="66">
        <f t="shared" si="8"/>
        <v>9.5879264238638378</v>
      </c>
      <c r="CQ22" s="65">
        <f t="shared" ref="CQ22:CQ68" si="21">IF(IF(CP22=0,0,CY22/CP22)&gt;1,1,IF(CP22=0,0,CY22/CP22))</f>
        <v>0</v>
      </c>
      <c r="CR22" s="66">
        <f t="shared" si="9"/>
        <v>8.0871118388562095</v>
      </c>
      <c r="CS22" s="65">
        <f t="shared" ref="CS22:CS68" si="22">IF(IF(CR22=0,0,CZ22/CR22)&gt;1,1,IF(CR22=0,0,CZ22/CR22))</f>
        <v>0</v>
      </c>
      <c r="CT22" s="66">
        <f t="shared" si="10"/>
        <v>221.9805486955095</v>
      </c>
      <c r="CU22" s="67">
        <f t="shared" ref="CU22:CU68" si="23">IF(IF(CT22=0,0,DA22/CT22)&gt;1,1,IF(CT22=0,0,DA22/CT22))</f>
        <v>0.29065159257940498</v>
      </c>
      <c r="CV22" s="16"/>
      <c r="CW22" s="959">
        <f t="shared" ref="CW22:CW68" si="24">SUM(CX22:CZ22)</f>
        <v>146.375</v>
      </c>
      <c r="CX22" s="960">
        <f>VLOOKUP($AX22&amp;"_"&amp;$CW$14,データシート1!$A:$BT,MATCH($CW$12&amp;"_"&amp;CX$20,データシート1!$A$1:$BT$1,0),0)</f>
        <v>146.375</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64.518999999999991</v>
      </c>
      <c r="DB22" s="960">
        <f>VLOOKUP($AX22&amp;"_"&amp;$CW$14,データシート1!$A:$BT,MATCH($CW$12&amp;"_"&amp;DB$20,データシート1!$A$1:$BT$1,0),0)</f>
        <v>0</v>
      </c>
      <c r="DC22" s="960">
        <f>VLOOKUP($AX22&amp;"_"&amp;$CW$14,データシート1!$A:$BT,MATCH($CW$12&amp;"_"&amp;DC$20,データシート1!$A$1:$BT$1,0),0)</f>
        <v>0</v>
      </c>
      <c r="DD22" s="961">
        <f t="shared" si="11"/>
        <v>210.89400000000001</v>
      </c>
      <c r="DE22" s="16"/>
      <c r="DF22" s="125">
        <f>VLOOKUP($AX22&amp;"_"&amp;$DF$14,データシート1!$A:$BT,MATCH($DF$12&amp;"_"&amp;DF$20,データシート1!$A$1:$BT$1,0),0)</f>
        <v>11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6</v>
      </c>
      <c r="DJ22" s="64">
        <f>VLOOKUP($AX22&amp;"_"&amp;$DF$14,データシート1!$A:$BT,MATCH($DF$12&amp;"_"&amp;DJ$20,データシート1!$A$1:$BT$1,0),0)</f>
        <v>0</v>
      </c>
      <c r="DK22" s="64">
        <f>VLOOKUP($AX22&amp;"_"&amp;$DF$14,データシート1!$A:$BT,MATCH($DF$12&amp;"_"&amp;DK$20,データシート1!$A$1:$BT$1,0),0)</f>
        <v>0</v>
      </c>
      <c r="DL22" s="68">
        <f t="shared" si="12"/>
        <v>17</v>
      </c>
      <c r="DM22" s="16"/>
      <c r="DN22" s="126">
        <f>IF($DD22=0,0,ROUND(CX22/$DD22,2))</f>
        <v>0.69</v>
      </c>
      <c r="DO22" s="127">
        <f>IF($DD22=0,0,ROUND(CY22/$DD22,2))</f>
        <v>0</v>
      </c>
      <c r="DP22" s="127">
        <f t="shared" si="13"/>
        <v>0</v>
      </c>
      <c r="DQ22" s="127">
        <f t="shared" si="13"/>
        <v>0.31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28214</v>
      </c>
      <c r="AY23" s="18" t="str">
        <f>IF(IFERROR(比較地域マスタ!$Z8,"")=0,"",IFERROR(比較地域マスタ!$Z8,""))</f>
        <v>宝塚市</v>
      </c>
      <c r="BB23" s="110" t="str">
        <f t="shared" si="0"/>
        <v>28214</v>
      </c>
      <c r="BC23" s="1031" t="str">
        <f t="shared" si="0"/>
        <v>宝塚市</v>
      </c>
      <c r="BD23" s="34">
        <f t="shared" si="14"/>
        <v>668.61719395156661</v>
      </c>
      <c r="BE23" s="34">
        <f t="shared" si="15"/>
        <v>133.4248841772619</v>
      </c>
      <c r="BF23" s="34">
        <f>VLOOKUP($AX23&amp;"_"&amp;$BC$14,データシート1!$A:$BT,MATCH($BC$12&amp;"_"&amp;BF$20,データシート1!$A$1:$BT$1,0),0)</f>
        <v>120.96017495167979</v>
      </c>
      <c r="BG23" s="34">
        <f>VLOOKUP($AX23&amp;"_"&amp;$BC$14,データシート1!$A:$BT,MATCH($BC$12&amp;"_"&amp;BG$20,データシート1!$A$1:$BT$1,0),0)</f>
        <v>5.3646466445754548</v>
      </c>
      <c r="BH23" s="34">
        <f>VLOOKUP($AX23&amp;"_"&amp;$BC$14,データシート1!$A:$BT,MATCH($BC$12&amp;"_"&amp;BH$20,データシート1!$A$1:$BT$1,0),0)</f>
        <v>7.1000625810066644</v>
      </c>
      <c r="BI23" s="34">
        <f>VLOOKUP($AX23&amp;"_"&amp;$BC$14,データシート1!$A:$BT,MATCH($BC$12&amp;"_"&amp;BI$20,データシート1!$A$1:$BT$1,0),0)</f>
        <v>151.20206253843355</v>
      </c>
      <c r="BJ23" s="34">
        <f>VLOOKUP($AX23&amp;"_"&amp;$BC$14,データシート1!$A:$BT,MATCH($BC$12&amp;"_"&amp;BJ$20,データシート1!$A$1:$BT$1,0),0)</f>
        <v>190.7957166303307</v>
      </c>
      <c r="BK23" s="34">
        <f t="shared" si="1"/>
        <v>168.78773910402037</v>
      </c>
      <c r="BL23" s="34">
        <f t="shared" si="2"/>
        <v>155.23194599245028</v>
      </c>
      <c r="BM23" s="34">
        <f>VLOOKUP($AX23&amp;"_"&amp;$BC$14,データシート1!$A:$BT,MATCH($BC$12&amp;"_"&amp;BM$20,データシート1!$A$1:$BT$1,0),0)</f>
        <v>111.49805359832804</v>
      </c>
      <c r="BN23" s="34">
        <f>VLOOKUP($AX23&amp;"_"&amp;$BC$14,データシート1!$A:$BT,MATCH($BC$12&amp;"_"&amp;BN$20,データシート1!$A$1:$BT$1,0),0)</f>
        <v>43.733892394122236</v>
      </c>
      <c r="BO23" s="34">
        <f>VLOOKUP($AX23&amp;"_"&amp;$BC$14,データシート1!$A:$BT,MATCH($BC$12&amp;"_"&amp;BO$20,データシート1!$A$1:$BT$1,0),0)</f>
        <v>13.5557931115701</v>
      </c>
      <c r="BP23" s="34">
        <f>VLOOKUP($AX23&amp;"_"&amp;$BC$14,データシート1!$A:$BT,MATCH($BC$12&amp;"_"&amp;BP$20,データシート1!$A$1:$BT$1,0),0)</f>
        <v>0</v>
      </c>
      <c r="BQ23" s="34">
        <f>VLOOKUP($AX23&amp;"_"&amp;$BC$14,データシート1!$A:$BT,MATCH($BC$12&amp;"_"&amp;BQ$20,データシート1!$A$1:$BT$1,0),0)</f>
        <v>24.406791501520001</v>
      </c>
      <c r="BR23" s="35">
        <f t="shared" si="3"/>
        <v>668.61719395156661</v>
      </c>
      <c r="BT23" s="121" t="str">
        <f t="shared" si="4"/>
        <v>宝塚市</v>
      </c>
      <c r="BU23" s="33">
        <f t="shared" ref="BU23:BU68" si="25">BD23</f>
        <v>668.61719395156661</v>
      </c>
      <c r="BV23" s="59">
        <f t="shared" si="16"/>
        <v>0.19955347452061928</v>
      </c>
      <c r="BW23" s="59">
        <f t="shared" si="5"/>
        <v>0.18091095479731548</v>
      </c>
      <c r="BX23" s="59">
        <f t="shared" si="5"/>
        <v>8.0234948982841441E-3</v>
      </c>
      <c r="BY23" s="59">
        <f t="shared" si="5"/>
        <v>1.0619024825019651E-2</v>
      </c>
      <c r="BZ23" s="59">
        <f t="shared" si="5"/>
        <v>0.22614145120142745</v>
      </c>
      <c r="CA23" s="59">
        <f t="shared" si="5"/>
        <v>0.28535867512278124</v>
      </c>
      <c r="CB23" s="59">
        <f t="shared" si="5"/>
        <v>0.25244301317840034</v>
      </c>
      <c r="CC23" s="59">
        <f t="shared" si="5"/>
        <v>0.23216864208205659</v>
      </c>
      <c r="CD23" s="59">
        <f t="shared" si="5"/>
        <v>0.16675917790771733</v>
      </c>
      <c r="CE23" s="59">
        <f t="shared" si="5"/>
        <v>6.5409464174339252E-2</v>
      </c>
      <c r="CF23" s="59">
        <f t="shared" si="5"/>
        <v>2.0274371096343741E-2</v>
      </c>
      <c r="CG23" s="59">
        <f t="shared" si="5"/>
        <v>0</v>
      </c>
      <c r="CH23" s="59">
        <f t="shared" si="5"/>
        <v>3.6503385976771614E-2</v>
      </c>
      <c r="CI23" s="122">
        <f t="shared" si="6"/>
        <v>1</v>
      </c>
      <c r="CK23" s="123" t="str">
        <f t="shared" si="7"/>
        <v>宝塚市</v>
      </c>
      <c r="CL23" s="124">
        <f t="shared" si="17"/>
        <v>133.4248841772619</v>
      </c>
      <c r="CM23" s="65">
        <f t="shared" si="18"/>
        <v>0.22083586717492829</v>
      </c>
      <c r="CN23" s="66">
        <f t="shared" si="19"/>
        <v>120.96017495167979</v>
      </c>
      <c r="CO23" s="65">
        <f t="shared" si="20"/>
        <v>0.24359257095792433</v>
      </c>
      <c r="CP23" s="66">
        <f t="shared" si="8"/>
        <v>5.3646466445754548</v>
      </c>
      <c r="CQ23" s="65">
        <f t="shared" si="21"/>
        <v>0</v>
      </c>
      <c r="CR23" s="66">
        <f t="shared" si="9"/>
        <v>7.1000625810066644</v>
      </c>
      <c r="CS23" s="65">
        <f t="shared" si="22"/>
        <v>0</v>
      </c>
      <c r="CT23" s="66">
        <f t="shared" si="10"/>
        <v>151.20206253843355</v>
      </c>
      <c r="CU23" s="67">
        <f t="shared" si="23"/>
        <v>0.2959615712161674</v>
      </c>
      <c r="CV23" s="16"/>
      <c r="CW23" s="959">
        <f t="shared" si="24"/>
        <v>29.465</v>
      </c>
      <c r="CX23" s="962">
        <f>VLOOKUP($AX23&amp;"_"&amp;$CW$14,データシート1!$A:$BT,MATCH($CW$12&amp;"_"&amp;CX$20,データシート1!$A$1:$BT$1,0),0)</f>
        <v>29.465</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44.75</v>
      </c>
      <c r="DB23" s="962">
        <f>VLOOKUP($AX23&amp;"_"&amp;$CW$14,データシート1!$A:$BT,MATCH($CW$12&amp;"_"&amp;DB$20,データシート1!$A$1:$BT$1,0),0)</f>
        <v>0</v>
      </c>
      <c r="DC23" s="962">
        <f>VLOOKUP($AX23&amp;"_"&amp;$CW$14,データシート1!$A:$BT,MATCH($CW$12&amp;"_"&amp;DC$20,データシート1!$A$1:$BT$1,0),0)</f>
        <v>0</v>
      </c>
      <c r="DD23" s="961">
        <f t="shared" si="11"/>
        <v>74.215000000000003</v>
      </c>
      <c r="DE23" s="16"/>
      <c r="DF23" s="125">
        <f>VLOOKUP($AX23&amp;"_"&amp;$DF$14,データシート1!$A:$BT,MATCH($DF$12&amp;"_"&amp;DF$20,データシート1!$A$1:$BT$1,0),0)</f>
        <v>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10</v>
      </c>
      <c r="DM23" s="16"/>
      <c r="DN23" s="126">
        <f t="shared" ref="DN23:DN67" si="26">IF($DD23=0,0,ROUND(CX23/$DD23,2))</f>
        <v>0.4</v>
      </c>
      <c r="DO23" s="127">
        <f t="shared" ref="DO23:DO67" si="27">IF($DD23=0,0,ROUND(CY23/$DD23,2))</f>
        <v>0</v>
      </c>
      <c r="DP23" s="127">
        <f t="shared" si="13"/>
        <v>0</v>
      </c>
      <c r="DQ23" s="127">
        <f t="shared" si="13"/>
        <v>0.6</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41201</v>
      </c>
      <c r="AY24" s="18" t="str">
        <f>IF(IFERROR(比較地域マスタ!$Z9,"")=0,"",IFERROR(比較地域マスタ!$Z9,""))</f>
        <v>佐賀市</v>
      </c>
      <c r="BB24" s="110" t="str">
        <f t="shared" si="0"/>
        <v>41201</v>
      </c>
      <c r="BC24" s="1031" t="str">
        <f t="shared" si="0"/>
        <v>佐賀市</v>
      </c>
      <c r="BD24" s="34">
        <f t="shared" si="14"/>
        <v>1150.1898102770372</v>
      </c>
      <c r="BE24" s="34">
        <f t="shared" si="15"/>
        <v>191.46630246756212</v>
      </c>
      <c r="BF24" s="34">
        <f>VLOOKUP($AX24&amp;"_"&amp;$BC$14,データシート1!$A:$BT,MATCH($BC$12&amp;"_"&amp;BF$20,データシート1!$A$1:$BT$1,0),0)</f>
        <v>142.54616640686498</v>
      </c>
      <c r="BG24" s="34">
        <f>VLOOKUP($AX24&amp;"_"&amp;$BC$14,データシート1!$A:$BT,MATCH($BC$12&amp;"_"&amp;BG$20,データシート1!$A$1:$BT$1,0),0)</f>
        <v>15.681916967525622</v>
      </c>
      <c r="BH24" s="34">
        <f>VLOOKUP($AX24&amp;"_"&amp;$BC$14,データシート1!$A:$BT,MATCH($BC$12&amp;"_"&amp;BH$20,データシート1!$A$1:$BT$1,0),0)</f>
        <v>33.238219093171516</v>
      </c>
      <c r="BI24" s="34">
        <f>VLOOKUP($AX24&amp;"_"&amp;$BC$14,データシート1!$A:$BT,MATCH($BC$12&amp;"_"&amp;BI$20,データシート1!$A$1:$BT$1,0),0)</f>
        <v>318.55172148771817</v>
      </c>
      <c r="BJ24" s="34">
        <f>VLOOKUP($AX24&amp;"_"&amp;$BC$14,データシート1!$A:$BT,MATCH($BC$12&amp;"_"&amp;BJ$20,データシート1!$A$1:$BT$1,0),0)</f>
        <v>234.81418649503601</v>
      </c>
      <c r="BK24" s="34">
        <f t="shared" si="1"/>
        <v>377.55868457946917</v>
      </c>
      <c r="BL24" s="34">
        <f t="shared" si="2"/>
        <v>364.11119955212138</v>
      </c>
      <c r="BM24" s="34">
        <f>VLOOKUP($AX24&amp;"_"&amp;$BC$14,データシート1!$A:$BT,MATCH($BC$12&amp;"_"&amp;BM$20,データシート1!$A$1:$BT$1,0),0)</f>
        <v>202.57645293192743</v>
      </c>
      <c r="BN24" s="34">
        <f>VLOOKUP($AX24&amp;"_"&amp;$BC$14,データシート1!$A:$BT,MATCH($BC$12&amp;"_"&amp;BN$20,データシート1!$A$1:$BT$1,0),0)</f>
        <v>161.53474662019394</v>
      </c>
      <c r="BO24" s="34">
        <f>VLOOKUP($AX24&amp;"_"&amp;$BC$14,データシート1!$A:$BT,MATCH($BC$12&amp;"_"&amp;BO$20,データシート1!$A$1:$BT$1,0),0)</f>
        <v>13.447485027347801</v>
      </c>
      <c r="BP24" s="34">
        <f>VLOOKUP($AX24&amp;"_"&amp;$BC$14,データシート1!$A:$BT,MATCH($BC$12&amp;"_"&amp;BP$20,データシート1!$A$1:$BT$1,0),0)</f>
        <v>0</v>
      </c>
      <c r="BQ24" s="34">
        <f>VLOOKUP($AX24&amp;"_"&amp;$BC$14,データシート1!$A:$BT,MATCH($BC$12&amp;"_"&amp;BQ$20,データシート1!$A$1:$BT$1,0),0)</f>
        <v>27.79891524725176</v>
      </c>
      <c r="BR24" s="35">
        <f t="shared" si="3"/>
        <v>1150.1898102770372</v>
      </c>
      <c r="BT24" s="121" t="str">
        <f t="shared" si="4"/>
        <v>佐賀市</v>
      </c>
      <c r="BU24" s="33">
        <f t="shared" si="25"/>
        <v>1150.1898102770372</v>
      </c>
      <c r="BV24" s="59">
        <f t="shared" si="16"/>
        <v>0.16646496148443982</v>
      </c>
      <c r="BW24" s="59">
        <f t="shared" si="5"/>
        <v>0.12393273278306213</v>
      </c>
      <c r="BX24" s="59">
        <f t="shared" si="5"/>
        <v>1.3634199179480161E-2</v>
      </c>
      <c r="BY24" s="59">
        <f t="shared" si="5"/>
        <v>2.889802952189751E-2</v>
      </c>
      <c r="BZ24" s="59">
        <f t="shared" si="5"/>
        <v>0.27695578472477611</v>
      </c>
      <c r="CA24" s="59">
        <f t="shared" si="5"/>
        <v>0.20415255325421303</v>
      </c>
      <c r="CB24" s="59">
        <f t="shared" si="5"/>
        <v>0.32825771990496905</v>
      </c>
      <c r="CC24" s="59">
        <f t="shared" si="5"/>
        <v>0.31656618437996836</v>
      </c>
      <c r="CD24" s="59">
        <f t="shared" si="5"/>
        <v>0.17612436757993399</v>
      </c>
      <c r="CE24" s="59">
        <f t="shared" si="5"/>
        <v>0.14044181680003437</v>
      </c>
      <c r="CF24" s="59">
        <f t="shared" si="5"/>
        <v>1.1691535525000706E-2</v>
      </c>
      <c r="CG24" s="59">
        <f t="shared" si="5"/>
        <v>0</v>
      </c>
      <c r="CH24" s="59">
        <f t="shared" si="5"/>
        <v>2.4168980631602058E-2</v>
      </c>
      <c r="CI24" s="122">
        <f t="shared" si="6"/>
        <v>1</v>
      </c>
      <c r="CK24" s="123" t="str">
        <f t="shared" si="7"/>
        <v>佐賀市</v>
      </c>
      <c r="CL24" s="124">
        <f t="shared" si="17"/>
        <v>191.46630246756212</v>
      </c>
      <c r="CM24" s="65">
        <f t="shared" si="18"/>
        <v>1</v>
      </c>
      <c r="CN24" s="66">
        <f t="shared" si="19"/>
        <v>142.54616640686498</v>
      </c>
      <c r="CO24" s="65">
        <f t="shared" si="20"/>
        <v>1</v>
      </c>
      <c r="CP24" s="66">
        <f t="shared" si="8"/>
        <v>15.681916967525622</v>
      </c>
      <c r="CQ24" s="65">
        <f t="shared" si="21"/>
        <v>0</v>
      </c>
      <c r="CR24" s="66">
        <f t="shared" si="9"/>
        <v>33.238219093171516</v>
      </c>
      <c r="CS24" s="65">
        <f t="shared" si="22"/>
        <v>0</v>
      </c>
      <c r="CT24" s="66">
        <f t="shared" si="10"/>
        <v>318.55172148771817</v>
      </c>
      <c r="CU24" s="67">
        <f t="shared" si="23"/>
        <v>0.18073988026531454</v>
      </c>
      <c r="CV24" s="16"/>
      <c r="CW24" s="959">
        <f t="shared" si="24"/>
        <v>380.85199999999998</v>
      </c>
      <c r="CX24" s="962">
        <f>VLOOKUP($AX24&amp;"_"&amp;$CW$14,データシート1!$A:$BT,MATCH($CW$12&amp;"_"&amp;CX$20,データシート1!$A$1:$BT$1,0),0)</f>
        <v>380.85199999999998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57.575000000000003</v>
      </c>
      <c r="DB24" s="962">
        <f>VLOOKUP($AX24&amp;"_"&amp;$CW$14,データシート1!$A:$BT,MATCH($CW$12&amp;"_"&amp;DB$20,データシート1!$A$1:$BT$1,0),0)</f>
        <v>0</v>
      </c>
      <c r="DC24" s="962">
        <f>VLOOKUP($AX24&amp;"_"&amp;$CW$14,データシート1!$A:$BT,MATCH($CW$12&amp;"_"&amp;DC$20,データシート1!$A$1:$BT$1,0),0)</f>
        <v>0</v>
      </c>
      <c r="DD24" s="961">
        <f t="shared" si="11"/>
        <v>438.42699999999996</v>
      </c>
      <c r="DE24" s="16"/>
      <c r="DF24" s="125">
        <f>VLOOKUP($AX24&amp;"_"&amp;$DF$14,データシート1!$A:$BT,MATCH($DF$12&amp;"_"&amp;DF$20,データシート1!$A$1:$BT$1,0),0)</f>
        <v>9</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7</v>
      </c>
      <c r="DJ24" s="64">
        <f>VLOOKUP($AX24&amp;"_"&amp;$DF$14,データシート1!$A:$BT,MATCH($DF$12&amp;"_"&amp;DJ$20,データシート1!$A$1:$BT$1,0),0)</f>
        <v>0</v>
      </c>
      <c r="DK24" s="64">
        <f>VLOOKUP($AX24&amp;"_"&amp;$DF$14,データシート1!$A:$BT,MATCH($DF$12&amp;"_"&amp;DK$20,データシート1!$A$1:$BT$1,0),0)</f>
        <v>0</v>
      </c>
      <c r="DL24" s="68">
        <f t="shared" si="12"/>
        <v>16</v>
      </c>
      <c r="DM24" s="16"/>
      <c r="DN24" s="126">
        <f t="shared" si="26"/>
        <v>0.87</v>
      </c>
      <c r="DO24" s="127">
        <f t="shared" si="27"/>
        <v>0</v>
      </c>
      <c r="DP24" s="127">
        <f t="shared" si="13"/>
        <v>0</v>
      </c>
      <c r="DQ24" s="127">
        <f t="shared" si="13"/>
        <v>0.13</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27215</v>
      </c>
      <c r="AY25" s="18" t="str">
        <f>IF(IFERROR(比較地域マスタ!$Z10,"")=0,"",IFERROR(比較地域マスタ!$Z10,""))</f>
        <v>寝屋川市</v>
      </c>
      <c r="BB25" s="110" t="str">
        <f t="shared" si="0"/>
        <v>27215</v>
      </c>
      <c r="BC25" s="1031" t="str">
        <f t="shared" si="0"/>
        <v>寝屋川市</v>
      </c>
      <c r="BD25" s="34">
        <f t="shared" si="14"/>
        <v>697.36077204982485</v>
      </c>
      <c r="BE25" s="34">
        <f t="shared" si="15"/>
        <v>94.604718036338824</v>
      </c>
      <c r="BF25" s="34">
        <f>VLOOKUP($AX25&amp;"_"&amp;$BC$14,データシート1!$A:$BT,MATCH($BC$12&amp;"_"&amp;BF$20,データシート1!$A$1:$BT$1,0),0)</f>
        <v>87.306701137546071</v>
      </c>
      <c r="BG25" s="34">
        <f>VLOOKUP($AX25&amp;"_"&amp;$BC$14,データシート1!$A:$BT,MATCH($BC$12&amp;"_"&amp;BG$20,データシート1!$A$1:$BT$1,0),0)</f>
        <v>6.5047326838533914</v>
      </c>
      <c r="BH25" s="34">
        <f>VLOOKUP($AX25&amp;"_"&amp;$BC$14,データシート1!$A:$BT,MATCH($BC$12&amp;"_"&amp;BH$20,データシート1!$A$1:$BT$1,0),0)</f>
        <v>0.79328421493936896</v>
      </c>
      <c r="BI25" s="34">
        <f>VLOOKUP($AX25&amp;"_"&amp;$BC$14,データシート1!$A:$BT,MATCH($BC$12&amp;"_"&amp;BI$20,データシート1!$A$1:$BT$1,0),0)</f>
        <v>160.95320277942375</v>
      </c>
      <c r="BJ25" s="34">
        <f>VLOOKUP($AX25&amp;"_"&amp;$BC$14,データシート1!$A:$BT,MATCH($BC$12&amp;"_"&amp;BJ$20,データシート1!$A$1:$BT$1,0),0)</f>
        <v>217.49737122683121</v>
      </c>
      <c r="BK25" s="34">
        <f t="shared" si="1"/>
        <v>203.55764860403104</v>
      </c>
      <c r="BL25" s="34">
        <f t="shared" si="2"/>
        <v>190.17666649200885</v>
      </c>
      <c r="BM25" s="34">
        <f>VLOOKUP($AX25&amp;"_"&amp;$BC$14,データシート1!$A:$BT,MATCH($BC$12&amp;"_"&amp;BM$20,データシート1!$A$1:$BT$1,0),0)</f>
        <v>108.67512881745468</v>
      </c>
      <c r="BN25" s="34">
        <f>VLOOKUP($AX25&amp;"_"&amp;$BC$14,データシート1!$A:$BT,MATCH($BC$12&amp;"_"&amp;BN$20,データシート1!$A$1:$BT$1,0),0)</f>
        <v>81.501537674554172</v>
      </c>
      <c r="BO25" s="34">
        <f>VLOOKUP($AX25&amp;"_"&amp;$BC$14,データシート1!$A:$BT,MATCH($BC$12&amp;"_"&amp;BO$20,データシート1!$A$1:$BT$1,0),0)</f>
        <v>13.380982112022201</v>
      </c>
      <c r="BP25" s="34">
        <f>VLOOKUP($AX25&amp;"_"&amp;$BC$14,データシート1!$A:$BT,MATCH($BC$12&amp;"_"&amp;BP$20,データシート1!$A$1:$BT$1,0),0)</f>
        <v>0</v>
      </c>
      <c r="BQ25" s="34">
        <f>VLOOKUP($AX25&amp;"_"&amp;$BC$14,データシート1!$A:$BT,MATCH($BC$12&amp;"_"&amp;BQ$20,データシート1!$A$1:$BT$1,0),0)</f>
        <v>20.747831403199999</v>
      </c>
      <c r="BR25" s="35">
        <f t="shared" si="3"/>
        <v>697.36077204982485</v>
      </c>
      <c r="BT25" s="121" t="str">
        <f t="shared" si="4"/>
        <v>寝屋川市</v>
      </c>
      <c r="BU25" s="33">
        <f t="shared" si="25"/>
        <v>697.36077204982485</v>
      </c>
      <c r="BV25" s="59">
        <f t="shared" si="16"/>
        <v>0.13566108365725443</v>
      </c>
      <c r="BW25" s="59">
        <f t="shared" si="5"/>
        <v>0.1251958880349929</v>
      </c>
      <c r="BX25" s="59">
        <f t="shared" si="5"/>
        <v>9.3276435161865449E-3</v>
      </c>
      <c r="BY25" s="59">
        <f t="shared" si="5"/>
        <v>1.1375521060750038E-3</v>
      </c>
      <c r="BZ25" s="59">
        <f t="shared" si="5"/>
        <v>0.23080335061910251</v>
      </c>
      <c r="CA25" s="59">
        <f t="shared" si="5"/>
        <v>0.3118864437807688</v>
      </c>
      <c r="CB25" s="59">
        <f t="shared" si="5"/>
        <v>0.29189718831716466</v>
      </c>
      <c r="CC25" s="59">
        <f t="shared" si="5"/>
        <v>0.27270915444957256</v>
      </c>
      <c r="CD25" s="59">
        <f t="shared" si="5"/>
        <v>0.15583774306377257</v>
      </c>
      <c r="CE25" s="59">
        <f t="shared" si="5"/>
        <v>0.1168714113858</v>
      </c>
      <c r="CF25" s="59">
        <f t="shared" si="5"/>
        <v>1.9188033867592082E-2</v>
      </c>
      <c r="CG25" s="59">
        <f t="shared" si="5"/>
        <v>0</v>
      </c>
      <c r="CH25" s="59">
        <f t="shared" si="5"/>
        <v>2.975193362570961E-2</v>
      </c>
      <c r="CI25" s="122">
        <f t="shared" si="6"/>
        <v>1</v>
      </c>
      <c r="CK25" s="123" t="str">
        <f t="shared" si="7"/>
        <v>寝屋川市</v>
      </c>
      <c r="CL25" s="124">
        <f t="shared" si="17"/>
        <v>94.604718036338824</v>
      </c>
      <c r="CM25" s="65">
        <f t="shared" si="18"/>
        <v>0.45794756222790839</v>
      </c>
      <c r="CN25" s="66">
        <f t="shared" si="19"/>
        <v>87.306701137546071</v>
      </c>
      <c r="CO25" s="65">
        <f t="shared" si="20"/>
        <v>0.49622765991061596</v>
      </c>
      <c r="CP25" s="66">
        <f t="shared" si="8"/>
        <v>6.5047326838533914</v>
      </c>
      <c r="CQ25" s="65">
        <f t="shared" si="21"/>
        <v>0</v>
      </c>
      <c r="CR25" s="66">
        <f t="shared" si="9"/>
        <v>0.79328421493936896</v>
      </c>
      <c r="CS25" s="65">
        <f t="shared" si="22"/>
        <v>0</v>
      </c>
      <c r="CT25" s="66">
        <f t="shared" si="10"/>
        <v>160.95320277942375</v>
      </c>
      <c r="CU25" s="67">
        <f t="shared" si="23"/>
        <v>0.16665092422397607</v>
      </c>
      <c r="CV25" s="16"/>
      <c r="CW25" s="959">
        <f t="shared" si="24"/>
        <v>43.323999999999998</v>
      </c>
      <c r="CX25" s="962">
        <f>VLOOKUP($AX25&amp;"_"&amp;$CW$14,データシート1!$A:$BT,MATCH($CW$12&amp;"_"&amp;CX$20,データシート1!$A$1:$BT$1,0),0)</f>
        <v>43.323999999999998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26.823</v>
      </c>
      <c r="DB25" s="962">
        <f>VLOOKUP($AX25&amp;"_"&amp;$CW$14,データシート1!$A:$BT,MATCH($CW$12&amp;"_"&amp;DB$20,データシート1!$A$1:$BT$1,0),0)</f>
        <v>0</v>
      </c>
      <c r="DC25" s="962">
        <f>VLOOKUP($AX25&amp;"_"&amp;$CW$14,データシート1!$A:$BT,MATCH($CW$12&amp;"_"&amp;DC$20,データシート1!$A$1:$BT$1,0),0)</f>
        <v>0</v>
      </c>
      <c r="DD25" s="961">
        <f t="shared" si="11"/>
        <v>70.146999999999991</v>
      </c>
      <c r="DE25" s="16"/>
      <c r="DF25" s="125">
        <f>VLOOKUP($AX25&amp;"_"&amp;$DF$14,データシート1!$A:$BT,MATCH($DF$12&amp;"_"&amp;DF$20,データシート1!$A$1:$BT$1,0),0)</f>
        <v>8</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12</v>
      </c>
      <c r="DM25" s="16"/>
      <c r="DN25" s="126">
        <f t="shared" si="26"/>
        <v>0.62</v>
      </c>
      <c r="DO25" s="127">
        <f t="shared" si="27"/>
        <v>0</v>
      </c>
      <c r="DP25" s="127">
        <f t="shared" si="13"/>
        <v>0</v>
      </c>
      <c r="DQ25" s="127">
        <f t="shared" si="13"/>
        <v>0.38</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14212</v>
      </c>
      <c r="AY26" s="18" t="str">
        <f>IF(IFERROR(比較地域マスタ!$Z11,"")=0,"",IFERROR(比較地域マスタ!$Z11,""))</f>
        <v>厚木市</v>
      </c>
      <c r="BB26" s="110" t="str">
        <f t="shared" si="0"/>
        <v>14212</v>
      </c>
      <c r="BC26" s="1031" t="str">
        <f t="shared" si="0"/>
        <v>厚木市</v>
      </c>
      <c r="BD26" s="34">
        <f t="shared" si="14"/>
        <v>2059.4920449704255</v>
      </c>
      <c r="BE26" s="34">
        <f t="shared" si="15"/>
        <v>968.54951830876223</v>
      </c>
      <c r="BF26" s="34">
        <f>VLOOKUP($AX26&amp;"_"&amp;$BC$14,データシート1!$A:$BT,MATCH($BC$12&amp;"_"&amp;BF$20,データシート1!$A$1:$BT$1,0),0)</f>
        <v>938.55032412059165</v>
      </c>
      <c r="BG26" s="34">
        <f>VLOOKUP($AX26&amp;"_"&amp;$BC$14,データシート1!$A:$BT,MATCH($BC$12&amp;"_"&amp;BG$20,データシート1!$A$1:$BT$1,0),0)</f>
        <v>16.056072198104026</v>
      </c>
      <c r="BH26" s="34">
        <f>VLOOKUP($AX26&amp;"_"&amp;$BC$14,データシート1!$A:$BT,MATCH($BC$12&amp;"_"&amp;BH$20,データシート1!$A$1:$BT$1,0),0)</f>
        <v>13.943121990066484</v>
      </c>
      <c r="BI26" s="34">
        <f>VLOOKUP($AX26&amp;"_"&amp;$BC$14,データシート1!$A:$BT,MATCH($BC$12&amp;"_"&amp;BI$20,データシート1!$A$1:$BT$1,0),0)</f>
        <v>492.67427448043117</v>
      </c>
      <c r="BJ26" s="34">
        <f>VLOOKUP($AX26&amp;"_"&amp;$BC$14,データシート1!$A:$BT,MATCH($BC$12&amp;"_"&amp;BJ$20,データシート1!$A$1:$BT$1,0),0)</f>
        <v>262.96282928671735</v>
      </c>
      <c r="BK26" s="34">
        <f t="shared" si="1"/>
        <v>309.13890262861497</v>
      </c>
      <c r="BL26" s="34">
        <f t="shared" si="2"/>
        <v>296.09224509355056</v>
      </c>
      <c r="BM26" s="34">
        <f>VLOOKUP($AX26&amp;"_"&amp;$BC$14,データシート1!$A:$BT,MATCH($BC$12&amp;"_"&amp;BM$20,データシート1!$A$1:$BT$1,0),0)</f>
        <v>155.80179894359961</v>
      </c>
      <c r="BN26" s="34">
        <f>VLOOKUP($AX26&amp;"_"&amp;$BC$14,データシート1!$A:$BT,MATCH($BC$12&amp;"_"&amp;BN$20,データシート1!$A$1:$BT$1,0),0)</f>
        <v>140.29044614995095</v>
      </c>
      <c r="BO26" s="34">
        <f>VLOOKUP($AX26&amp;"_"&amp;$BC$14,データシート1!$A:$BT,MATCH($BC$12&amp;"_"&amp;BO$20,データシート1!$A$1:$BT$1,0),0)</f>
        <v>13.0466575350644</v>
      </c>
      <c r="BP26" s="34">
        <f>VLOOKUP($AX26&amp;"_"&amp;$BC$14,データシート1!$A:$BT,MATCH($BC$12&amp;"_"&amp;BP$20,データシート1!$A$1:$BT$1,0),0)</f>
        <v>0</v>
      </c>
      <c r="BQ26" s="34">
        <f>VLOOKUP($AX26&amp;"_"&amp;$BC$14,データシート1!$A:$BT,MATCH($BC$12&amp;"_"&amp;BQ$20,データシート1!$A$1:$BT$1,0),0)</f>
        <v>26.166520265900001</v>
      </c>
      <c r="BR26" s="35">
        <f t="shared" si="3"/>
        <v>2059.4920449704255</v>
      </c>
      <c r="BT26" s="121" t="str">
        <f t="shared" si="4"/>
        <v>厚木市</v>
      </c>
      <c r="BU26" s="33">
        <f t="shared" si="25"/>
        <v>2059.4920449704255</v>
      </c>
      <c r="BV26" s="59">
        <f t="shared" si="16"/>
        <v>0.47028563216551328</v>
      </c>
      <c r="BW26" s="59">
        <f t="shared" si="5"/>
        <v>0.45571932477848892</v>
      </c>
      <c r="BX26" s="59">
        <f t="shared" si="5"/>
        <v>7.7961321760456684E-3</v>
      </c>
      <c r="BY26" s="59">
        <f t="shared" si="5"/>
        <v>6.7701752109786415E-3</v>
      </c>
      <c r="BZ26" s="59">
        <f t="shared" si="5"/>
        <v>0.23922125636931316</v>
      </c>
      <c r="CA26" s="59">
        <f t="shared" si="5"/>
        <v>0.12768334305000606</v>
      </c>
      <c r="CB26" s="59">
        <f t="shared" si="5"/>
        <v>0.1501044412303395</v>
      </c>
      <c r="CC26" s="59">
        <f t="shared" si="5"/>
        <v>0.14376955027170424</v>
      </c>
      <c r="CD26" s="59">
        <f t="shared" si="5"/>
        <v>7.5650595166944154E-2</v>
      </c>
      <c r="CE26" s="59">
        <f t="shared" si="5"/>
        <v>6.8118955104760084E-2</v>
      </c>
      <c r="CF26" s="59">
        <f t="shared" si="5"/>
        <v>6.3348909586352642E-3</v>
      </c>
      <c r="CG26" s="59">
        <f t="shared" si="5"/>
        <v>0</v>
      </c>
      <c r="CH26" s="59">
        <f t="shared" si="5"/>
        <v>1.2705327184828119E-2</v>
      </c>
      <c r="CI26" s="122">
        <f t="shared" si="6"/>
        <v>1</v>
      </c>
      <c r="CK26" s="123" t="str">
        <f t="shared" si="7"/>
        <v>厚木市</v>
      </c>
      <c r="CL26" s="124">
        <f t="shared" si="17"/>
        <v>968.54951830876223</v>
      </c>
      <c r="CM26" s="65">
        <f t="shared" si="18"/>
        <v>0.2930485170191553</v>
      </c>
      <c r="CN26" s="66">
        <f t="shared" si="19"/>
        <v>938.55032412059165</v>
      </c>
      <c r="CO26" s="65">
        <f t="shared" si="20"/>
        <v>0.2979275514735984</v>
      </c>
      <c r="CP26" s="66">
        <f t="shared" si="8"/>
        <v>16.056072198104026</v>
      </c>
      <c r="CQ26" s="65">
        <f t="shared" si="21"/>
        <v>0.26233065895763547</v>
      </c>
      <c r="CR26" s="66">
        <f t="shared" si="9"/>
        <v>13.943121990066484</v>
      </c>
      <c r="CS26" s="65">
        <f t="shared" si="22"/>
        <v>0</v>
      </c>
      <c r="CT26" s="66">
        <f t="shared" si="10"/>
        <v>492.67427448043117</v>
      </c>
      <c r="CU26" s="67">
        <f t="shared" si="23"/>
        <v>0.23447946439222592</v>
      </c>
      <c r="CV26" s="16"/>
      <c r="CW26" s="959">
        <f t="shared" si="24"/>
        <v>283.83199999999999</v>
      </c>
      <c r="CX26" s="962">
        <f>VLOOKUP($AX26&amp;"_"&amp;$CW$14,データシート1!$A:$BT,MATCH($CW$12&amp;"_"&amp;CX$20,データシート1!$A$1:$BT$1,0),0)</f>
        <v>279.62</v>
      </c>
      <c r="CY26" s="962">
        <f>VLOOKUP($AX26&amp;"_"&amp;$CW$14,データシート1!$A:$BT,MATCH($CW$12&amp;"_"&amp;CY$20,データシート1!$A$1:$BT$1,0),0)</f>
        <v>4.2119999999999997</v>
      </c>
      <c r="CZ26" s="962">
        <f>VLOOKUP($AX26&amp;"_"&amp;$CW$14,データシート1!$A:$BT,MATCH($CW$12&amp;"_"&amp;CZ$20,データシート1!$A$1:$BT$1,0),0)</f>
        <v>0</v>
      </c>
      <c r="DA26" s="962">
        <f>VLOOKUP($AX26&amp;"_"&amp;$CW$14,データシート1!$A:$BT,MATCH($CW$12&amp;"_"&amp;DA$20,データシート1!$A$1:$BT$1,0),0)</f>
        <v>115.52199999999999</v>
      </c>
      <c r="DB26" s="962">
        <f>VLOOKUP($AX26&amp;"_"&amp;$CW$14,データシート1!$A:$BT,MATCH($CW$12&amp;"_"&amp;DB$20,データシート1!$A$1:$BT$1,0),0)</f>
        <v>0</v>
      </c>
      <c r="DC26" s="962">
        <f>VLOOKUP($AX26&amp;"_"&amp;$CW$14,データシート1!$A:$BT,MATCH($CW$12&amp;"_"&amp;DC$20,データシート1!$A$1:$BT$1,0),0)</f>
        <v>0</v>
      </c>
      <c r="DD26" s="961">
        <f t="shared" si="11"/>
        <v>399.35399999999998</v>
      </c>
      <c r="DE26" s="16"/>
      <c r="DF26" s="125">
        <f>VLOOKUP($AX26&amp;"_"&amp;$DF$14,データシート1!$A:$BT,MATCH($DF$12&amp;"_"&amp;DF$20,データシート1!$A$1:$BT$1,0),0)</f>
        <v>28</v>
      </c>
      <c r="DG26" s="64">
        <f>VLOOKUP($AX26&amp;"_"&amp;$DF$14,データシート1!$A:$BT,MATCH($DF$12&amp;"_"&amp;DG$20,データシート1!$A$1:$BT$1,0),0)</f>
        <v>1</v>
      </c>
      <c r="DH26" s="64">
        <f>VLOOKUP($AX26&amp;"_"&amp;$DF$14,データシート1!$A:$BT,MATCH($DF$12&amp;"_"&amp;DH$20,データシート1!$A$1:$BT$1,0),0)</f>
        <v>0</v>
      </c>
      <c r="DI26" s="64">
        <f>VLOOKUP($AX26&amp;"_"&amp;$DF$14,データシート1!$A:$BT,MATCH($DF$12&amp;"_"&amp;DI$20,データシート1!$A$1:$BT$1,0),0)</f>
        <v>16</v>
      </c>
      <c r="DJ26" s="64">
        <f>VLOOKUP($AX26&amp;"_"&amp;$DF$14,データシート1!$A:$BT,MATCH($DF$12&amp;"_"&amp;DJ$20,データシート1!$A$1:$BT$1,0),0)</f>
        <v>0</v>
      </c>
      <c r="DK26" s="64">
        <f>VLOOKUP($AX26&amp;"_"&amp;$DF$14,データシート1!$A:$BT,MATCH($DF$12&amp;"_"&amp;DK$20,データシート1!$A$1:$BT$1,0),0)</f>
        <v>0</v>
      </c>
      <c r="DL26" s="68">
        <f t="shared" si="12"/>
        <v>45</v>
      </c>
      <c r="DM26" s="16"/>
      <c r="DN26" s="126">
        <f t="shared" si="26"/>
        <v>0.7</v>
      </c>
      <c r="DO26" s="127">
        <f t="shared" si="27"/>
        <v>0.01</v>
      </c>
      <c r="DP26" s="127">
        <f t="shared" si="13"/>
        <v>0</v>
      </c>
      <c r="DQ26" s="127">
        <f t="shared" si="13"/>
        <v>0.28999999999999998</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10205</v>
      </c>
      <c r="AY27" s="18" t="str">
        <f>IF(IFERROR(比較地域マスタ!$Z12,"")=0,"",IFERROR(比較地域マスタ!$Z12,""))</f>
        <v>太田市</v>
      </c>
      <c r="BB27" s="110" t="str">
        <f t="shared" si="0"/>
        <v>10205</v>
      </c>
      <c r="BC27" s="1031" t="str">
        <f t="shared" si="0"/>
        <v>太田市</v>
      </c>
      <c r="BD27" s="34">
        <f t="shared" si="14"/>
        <v>2166.1543213548343</v>
      </c>
      <c r="BE27" s="34">
        <f t="shared" si="15"/>
        <v>1152.4099666797968</v>
      </c>
      <c r="BF27" s="34">
        <f>VLOOKUP($AX27&amp;"_"&amp;$BC$14,データシート1!$A:$BT,MATCH($BC$12&amp;"_"&amp;BF$20,データシート1!$A$1:$BT$1,0),0)</f>
        <v>1127.7384220559795</v>
      </c>
      <c r="BG27" s="34">
        <f>VLOOKUP($AX27&amp;"_"&amp;$BC$14,データシート1!$A:$BT,MATCH($BC$12&amp;"_"&amp;BG$20,データシート1!$A$1:$BT$1,0),0)</f>
        <v>13.700861015088911</v>
      </c>
      <c r="BH27" s="34">
        <f>VLOOKUP($AX27&amp;"_"&amp;$BC$14,データシート1!$A:$BT,MATCH($BC$12&amp;"_"&amp;BH$20,データシート1!$A$1:$BT$1,0),0)</f>
        <v>10.970683608728272</v>
      </c>
      <c r="BI27" s="34">
        <f>VLOOKUP($AX27&amp;"_"&amp;$BC$14,データシート1!$A:$BT,MATCH($BC$12&amp;"_"&amp;BI$20,データシート1!$A$1:$BT$1,0),0)</f>
        <v>297.04469200781762</v>
      </c>
      <c r="BJ27" s="34">
        <f>VLOOKUP($AX27&amp;"_"&amp;$BC$14,データシート1!$A:$BT,MATCH($BC$12&amp;"_"&amp;BJ$20,データシート1!$A$1:$BT$1,0),0)</f>
        <v>281.84602570130806</v>
      </c>
      <c r="BK27" s="34">
        <f t="shared" si="1"/>
        <v>407.05936580432422</v>
      </c>
      <c r="BL27" s="34">
        <f t="shared" si="2"/>
        <v>394.03775633833334</v>
      </c>
      <c r="BM27" s="34">
        <f>VLOOKUP($AX27&amp;"_"&amp;$BC$14,データシート1!$A:$BT,MATCH($BC$12&amp;"_"&amp;BM$20,データシート1!$A$1:$BT$1,0),0)</f>
        <v>228.0004447234619</v>
      </c>
      <c r="BN27" s="34">
        <f>VLOOKUP($AX27&amp;"_"&amp;$BC$14,データシート1!$A:$BT,MATCH($BC$12&amp;"_"&amp;BN$20,データシート1!$A$1:$BT$1,0),0)</f>
        <v>166.03731161487141</v>
      </c>
      <c r="BO27" s="34">
        <f>VLOOKUP($AX27&amp;"_"&amp;$BC$14,データシート1!$A:$BT,MATCH($BC$12&amp;"_"&amp;BO$20,データシート1!$A$1:$BT$1,0),0)</f>
        <v>13.021609465990901</v>
      </c>
      <c r="BP27" s="34">
        <f>VLOOKUP($AX27&amp;"_"&amp;$BC$14,データシート1!$A:$BT,MATCH($BC$12&amp;"_"&amp;BP$20,データシート1!$A$1:$BT$1,0),0)</f>
        <v>0</v>
      </c>
      <c r="BQ27" s="34">
        <f>VLOOKUP($AX27&amp;"_"&amp;$BC$14,データシート1!$A:$BT,MATCH($BC$12&amp;"_"&amp;BQ$20,データシート1!$A$1:$BT$1,0),0)</f>
        <v>27.794271161587471</v>
      </c>
      <c r="BR27" s="35">
        <f t="shared" si="3"/>
        <v>2166.1543213548343</v>
      </c>
      <c r="BT27" s="121" t="str">
        <f t="shared" si="4"/>
        <v>太田市</v>
      </c>
      <c r="BU27" s="33">
        <f t="shared" si="25"/>
        <v>2166.1543213548343</v>
      </c>
      <c r="BV27" s="59">
        <f t="shared" si="16"/>
        <v>0.53200732529481787</v>
      </c>
      <c r="BW27" s="59">
        <f t="shared" si="5"/>
        <v>0.52061776528951487</v>
      </c>
      <c r="BX27" s="59">
        <f t="shared" si="5"/>
        <v>6.324969961752136E-3</v>
      </c>
      <c r="BY27" s="59">
        <f t="shared" si="5"/>
        <v>5.0645900435508174E-3</v>
      </c>
      <c r="BZ27" s="59">
        <f t="shared" si="5"/>
        <v>0.13712997688088502</v>
      </c>
      <c r="CA27" s="59">
        <f t="shared" si="5"/>
        <v>0.13011354866214045</v>
      </c>
      <c r="CB27" s="59">
        <f t="shared" si="5"/>
        <v>0.18791798986404923</v>
      </c>
      <c r="CC27" s="59">
        <f t="shared" si="5"/>
        <v>0.18190659476739407</v>
      </c>
      <c r="CD27" s="59">
        <f t="shared" si="5"/>
        <v>0.10525586403320408</v>
      </c>
      <c r="CE27" s="59">
        <f t="shared" si="5"/>
        <v>7.6650730734189973E-2</v>
      </c>
      <c r="CF27" s="59">
        <f t="shared" si="5"/>
        <v>6.0113950966551892E-3</v>
      </c>
      <c r="CG27" s="59">
        <f t="shared" si="5"/>
        <v>0</v>
      </c>
      <c r="CH27" s="59">
        <f t="shared" si="5"/>
        <v>1.2831159298107337E-2</v>
      </c>
      <c r="CI27" s="122">
        <f t="shared" si="6"/>
        <v>1</v>
      </c>
      <c r="CK27" s="123" t="str">
        <f t="shared" si="7"/>
        <v>太田市</v>
      </c>
      <c r="CL27" s="124">
        <f t="shared" si="17"/>
        <v>1152.4099666797968</v>
      </c>
      <c r="CM27" s="65">
        <f t="shared" si="18"/>
        <v>0.58850497618825359</v>
      </c>
      <c r="CN27" s="66">
        <f t="shared" si="19"/>
        <v>1127.7384220559795</v>
      </c>
      <c r="CO27" s="65">
        <f t="shared" si="20"/>
        <v>0.60137970537846497</v>
      </c>
      <c r="CP27" s="66">
        <f t="shared" si="8"/>
        <v>13.700861015088911</v>
      </c>
      <c r="CQ27" s="65">
        <f t="shared" si="21"/>
        <v>0</v>
      </c>
      <c r="CR27" s="66">
        <f t="shared" si="9"/>
        <v>10.970683608728272</v>
      </c>
      <c r="CS27" s="65">
        <f t="shared" si="22"/>
        <v>0</v>
      </c>
      <c r="CT27" s="66">
        <f t="shared" si="10"/>
        <v>297.04469200781762</v>
      </c>
      <c r="CU27" s="67">
        <f t="shared" si="23"/>
        <v>5.3752854131390373E-2</v>
      </c>
      <c r="CV27" s="16"/>
      <c r="CW27" s="959">
        <f t="shared" si="24"/>
        <v>678.19899999999996</v>
      </c>
      <c r="CX27" s="962">
        <f>VLOOKUP($AX27&amp;"_"&amp;$CW$14,データシート1!$A:$BT,MATCH($CW$12&amp;"_"&amp;CX$20,データシート1!$A$1:$BT$1,0),0)</f>
        <v>678.19899999999996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15.967000000000001</v>
      </c>
      <c r="DB27" s="962">
        <f>VLOOKUP($AX27&amp;"_"&amp;$CW$14,データシート1!$A:$BT,MATCH($CW$12&amp;"_"&amp;DB$20,データシート1!$A$1:$BT$1,0),0)</f>
        <v>0</v>
      </c>
      <c r="DC27" s="962">
        <f>VLOOKUP($AX27&amp;"_"&amp;$CW$14,データシート1!$A:$BT,MATCH($CW$12&amp;"_"&amp;DC$20,データシート1!$A$1:$BT$1,0),0)</f>
        <v>0</v>
      </c>
      <c r="DD27" s="961">
        <f t="shared" si="11"/>
        <v>694.16599999999994</v>
      </c>
      <c r="DE27" s="16"/>
      <c r="DF27" s="125">
        <f>VLOOKUP($AX27&amp;"_"&amp;$DF$14,データシート1!$A:$BT,MATCH($DF$12&amp;"_"&amp;DF$20,データシート1!$A$1:$BT$1,0),0)</f>
        <v>45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4</v>
      </c>
      <c r="DJ27" s="64">
        <f>VLOOKUP($AX27&amp;"_"&amp;$DF$14,データシート1!$A:$BT,MATCH($DF$12&amp;"_"&amp;DJ$20,データシート1!$A$1:$BT$1,0),0)</f>
        <v>0</v>
      </c>
      <c r="DK27" s="64">
        <f>VLOOKUP($AX27&amp;"_"&amp;$DF$14,データシート1!$A:$BT,MATCH($DF$12&amp;"_"&amp;DK$20,データシート1!$A$1:$BT$1,0),0)</f>
        <v>0</v>
      </c>
      <c r="DL27" s="68">
        <f t="shared" si="12"/>
        <v>49</v>
      </c>
      <c r="DM27" s="16"/>
      <c r="DN27" s="126">
        <f t="shared" si="26"/>
        <v>0.98</v>
      </c>
      <c r="DO27" s="127">
        <f t="shared" si="27"/>
        <v>0</v>
      </c>
      <c r="DP27" s="127">
        <f t="shared" si="13"/>
        <v>0</v>
      </c>
      <c r="DQ27" s="127">
        <f t="shared" si="13"/>
        <v>0.02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13118</v>
      </c>
      <c r="AY28" s="18" t="str">
        <f>IF(IFERROR(比較地域マスタ!$Z13,"")=0,"",IFERROR(比較地域マスタ!$Z13,""))</f>
        <v>荒川区</v>
      </c>
      <c r="BB28" s="110" t="str">
        <f t="shared" si="0"/>
        <v>13118</v>
      </c>
      <c r="BC28" s="1031" t="str">
        <f t="shared" si="0"/>
        <v>荒川区</v>
      </c>
      <c r="BD28" s="34">
        <f t="shared" si="14"/>
        <v>688.22772590310944</v>
      </c>
      <c r="BE28" s="34">
        <f t="shared" si="15"/>
        <v>55.416636081978126</v>
      </c>
      <c r="BF28" s="34">
        <f>VLOOKUP($AX28&amp;"_"&amp;$BC$14,データシート1!$A:$BT,MATCH($BC$12&amp;"_"&amp;BF$20,データシート1!$A$1:$BT$1,0),0)</f>
        <v>42.876140011592369</v>
      </c>
      <c r="BG28" s="34">
        <f>VLOOKUP($AX28&amp;"_"&amp;$BC$14,データシート1!$A:$BT,MATCH($BC$12&amp;"_"&amp;BG$20,データシート1!$A$1:$BT$1,0),0)</f>
        <v>11.773974206729438</v>
      </c>
      <c r="BH28" s="34">
        <f>VLOOKUP($AX28&amp;"_"&amp;$BC$14,データシート1!$A:$BT,MATCH($BC$12&amp;"_"&amp;BH$20,データシート1!$A$1:$BT$1,0),0)</f>
        <v>0.76652186365632313</v>
      </c>
      <c r="BI28" s="34">
        <f>VLOOKUP($AX28&amp;"_"&amp;$BC$14,データシート1!$A:$BT,MATCH($BC$12&amp;"_"&amp;BI$20,データシート1!$A$1:$BT$1,0),0)</f>
        <v>225.40440239693027</v>
      </c>
      <c r="BJ28" s="34">
        <f>VLOOKUP($AX28&amp;"_"&amp;$BC$14,データシート1!$A:$BT,MATCH($BC$12&amp;"_"&amp;BJ$20,データシート1!$A$1:$BT$1,0),0)</f>
        <v>270.63523214279206</v>
      </c>
      <c r="BK28" s="34">
        <f t="shared" si="1"/>
        <v>106.30782544117034</v>
      </c>
      <c r="BL28" s="34">
        <f t="shared" si="2"/>
        <v>93.722893151404833</v>
      </c>
      <c r="BM28" s="34">
        <f>VLOOKUP($AX28&amp;"_"&amp;$BC$14,データシート1!$A:$BT,MATCH($BC$12&amp;"_"&amp;BM$20,データシート1!$A$1:$BT$1,0),0)</f>
        <v>44.552467172377902</v>
      </c>
      <c r="BN28" s="34">
        <f>VLOOKUP($AX28&amp;"_"&amp;$BC$14,データシート1!$A:$BT,MATCH($BC$12&amp;"_"&amp;BN$20,データシート1!$A$1:$BT$1,0),0)</f>
        <v>49.170425979026923</v>
      </c>
      <c r="BO28" s="34">
        <f>VLOOKUP($AX28&amp;"_"&amp;$BC$14,データシート1!$A:$BT,MATCH($BC$12&amp;"_"&amp;BO$20,データシート1!$A$1:$BT$1,0),0)</f>
        <v>12.584932289765501</v>
      </c>
      <c r="BP28" s="34">
        <f>VLOOKUP($AX28&amp;"_"&amp;$BC$14,データシート1!$A:$BT,MATCH($BC$12&amp;"_"&amp;BP$20,データシート1!$A$1:$BT$1,0),0)</f>
        <v>0</v>
      </c>
      <c r="BQ28" s="34">
        <f>VLOOKUP($AX28&amp;"_"&amp;$BC$14,データシート1!$A:$BT,MATCH($BC$12&amp;"_"&amp;BQ$20,データシート1!$A$1:$BT$1,0),0)</f>
        <v>30.463629840238731</v>
      </c>
      <c r="BR28" s="35">
        <f t="shared" si="3"/>
        <v>688.22772590310944</v>
      </c>
      <c r="BT28" s="121" t="str">
        <f t="shared" si="4"/>
        <v>荒川区</v>
      </c>
      <c r="BU28" s="33">
        <f t="shared" si="25"/>
        <v>688.22772590310944</v>
      </c>
      <c r="BV28" s="59">
        <f t="shared" si="16"/>
        <v>8.0520784031563167E-2</v>
      </c>
      <c r="BW28" s="59">
        <f t="shared" si="5"/>
        <v>6.2299350052091022E-2</v>
      </c>
      <c r="BX28" s="59">
        <f t="shared" si="5"/>
        <v>1.7107672015508148E-2</v>
      </c>
      <c r="BY28" s="59">
        <f t="shared" si="5"/>
        <v>1.1137619639639978E-3</v>
      </c>
      <c r="BZ28" s="59">
        <f t="shared" si="5"/>
        <v>0.32751427167678987</v>
      </c>
      <c r="CA28" s="59">
        <f t="shared" si="5"/>
        <v>0.3932350034106194</v>
      </c>
      <c r="CB28" s="59">
        <f t="shared" si="5"/>
        <v>0.15446606034604402</v>
      </c>
      <c r="CC28" s="59">
        <f t="shared" si="5"/>
        <v>0.1361800602096048</v>
      </c>
      <c r="CD28" s="59">
        <f t="shared" si="5"/>
        <v>6.4735065873603184E-2</v>
      </c>
      <c r="CE28" s="59">
        <f t="shared" si="5"/>
        <v>7.1444994336001613E-2</v>
      </c>
      <c r="CF28" s="59">
        <f t="shared" si="5"/>
        <v>1.82860001364392E-2</v>
      </c>
      <c r="CG28" s="59">
        <f t="shared" si="5"/>
        <v>0</v>
      </c>
      <c r="CH28" s="59">
        <f t="shared" si="5"/>
        <v>4.4263880534983681E-2</v>
      </c>
      <c r="CI28" s="122">
        <f t="shared" si="6"/>
        <v>1</v>
      </c>
      <c r="CK28" s="123" t="str">
        <f t="shared" si="7"/>
        <v>荒川区</v>
      </c>
      <c r="CL28" s="124">
        <f t="shared" si="17"/>
        <v>55.416636081978126</v>
      </c>
      <c r="CM28" s="65">
        <f t="shared" si="18"/>
        <v>0</v>
      </c>
      <c r="CN28" s="66">
        <f t="shared" si="19"/>
        <v>42.876140011592369</v>
      </c>
      <c r="CO28" s="65">
        <f t="shared" si="20"/>
        <v>0</v>
      </c>
      <c r="CP28" s="66">
        <f t="shared" si="8"/>
        <v>11.773974206729438</v>
      </c>
      <c r="CQ28" s="65">
        <f t="shared" si="21"/>
        <v>0</v>
      </c>
      <c r="CR28" s="66">
        <f t="shared" si="9"/>
        <v>0.76652186365632313</v>
      </c>
      <c r="CS28" s="65">
        <f t="shared" si="22"/>
        <v>0</v>
      </c>
      <c r="CT28" s="66">
        <f t="shared" si="10"/>
        <v>225.40440239693027</v>
      </c>
      <c r="CU28" s="67">
        <f t="shared" si="23"/>
        <v>0.13105334095463211</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29.54</v>
      </c>
      <c r="DB28" s="962">
        <f>VLOOKUP($AX28&amp;"_"&amp;$CW$14,データシート1!$A:$BT,MATCH($CW$12&amp;"_"&amp;DB$20,データシート1!$A$1:$BT$1,0),0)</f>
        <v>0</v>
      </c>
      <c r="DC28" s="962">
        <f>VLOOKUP($AX28&amp;"_"&amp;$CW$14,データシート1!$A:$BT,MATCH($CW$12&amp;"_"&amp;DC$20,データシート1!$A$1:$BT$1,0),0)</f>
        <v>0</v>
      </c>
      <c r="DD28" s="961">
        <f t="shared" si="11"/>
        <v>29.54</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3</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02203</v>
      </c>
      <c r="AY29" s="18" t="str">
        <f>IF(IFERROR(比較地域マスタ!$Z14,"")=0,"",IFERROR(比較地域マスタ!$Z14,""))</f>
        <v>八戸市</v>
      </c>
      <c r="BB29" s="110" t="str">
        <f t="shared" si="0"/>
        <v>02203</v>
      </c>
      <c r="BC29" s="1031" t="str">
        <f t="shared" si="0"/>
        <v>八戸市</v>
      </c>
      <c r="BD29" s="34">
        <f t="shared" si="14"/>
        <v>2644.2904276617578</v>
      </c>
      <c r="BE29" s="34">
        <f t="shared" si="15"/>
        <v>1230.4640822036367</v>
      </c>
      <c r="BF29" s="34">
        <f>VLOOKUP($AX29&amp;"_"&amp;$BC$14,データシート1!$A:$BT,MATCH($BC$12&amp;"_"&amp;BF$20,データシート1!$A$1:$BT$1,0),0)</f>
        <v>1150.9015093662579</v>
      </c>
      <c r="BG29" s="34">
        <f>VLOOKUP($AX29&amp;"_"&amp;$BC$14,データシート1!$A:$BT,MATCH($BC$12&amp;"_"&amp;BG$20,データシート1!$A$1:$BT$1,0),0)</f>
        <v>34.272752598497235</v>
      </c>
      <c r="BH29" s="34">
        <f>VLOOKUP($AX29&amp;"_"&amp;$BC$14,データシート1!$A:$BT,MATCH($BC$12&amp;"_"&amp;BH$20,データシート1!$A$1:$BT$1,0),0)</f>
        <v>45.289820238881632</v>
      </c>
      <c r="BI29" s="34">
        <f>VLOOKUP($AX29&amp;"_"&amp;$BC$14,データシート1!$A:$BT,MATCH($BC$12&amp;"_"&amp;BI$20,データシート1!$A$1:$BT$1,0),0)</f>
        <v>379.45383930870025</v>
      </c>
      <c r="BJ29" s="34">
        <f>VLOOKUP($AX29&amp;"_"&amp;$BC$14,データシート1!$A:$BT,MATCH($BC$12&amp;"_"&amp;BJ$20,データシート1!$A$1:$BT$1,0),0)</f>
        <v>504.4675270011536</v>
      </c>
      <c r="BK29" s="34">
        <f t="shared" si="1"/>
        <v>491.39380948978669</v>
      </c>
      <c r="BL29" s="34">
        <f t="shared" si="2"/>
        <v>341.5819185127632</v>
      </c>
      <c r="BM29" s="34">
        <f>VLOOKUP($AX29&amp;"_"&amp;$BC$14,データシート1!$A:$BT,MATCH($BC$12&amp;"_"&amp;BM$20,データシート1!$A$1:$BT$1,0),0)</f>
        <v>184.44286485950931</v>
      </c>
      <c r="BN29" s="34">
        <f>VLOOKUP($AX29&amp;"_"&amp;$BC$14,データシート1!$A:$BT,MATCH($BC$12&amp;"_"&amp;BN$20,データシート1!$A$1:$BT$1,0),0)</f>
        <v>157.13905365325388</v>
      </c>
      <c r="BO29" s="34">
        <f>VLOOKUP($AX29&amp;"_"&amp;$BC$14,データシート1!$A:$BT,MATCH($BC$12&amp;"_"&amp;BO$20,データシート1!$A$1:$BT$1,0),0)</f>
        <v>13.045664954238701</v>
      </c>
      <c r="BP29" s="34">
        <f>VLOOKUP($AX29&amp;"_"&amp;$BC$14,データシート1!$A:$BT,MATCH($BC$12&amp;"_"&amp;BP$20,データシート1!$A$1:$BT$1,0),0)</f>
        <v>136.76622602278482</v>
      </c>
      <c r="BQ29" s="34">
        <f>VLOOKUP($AX29&amp;"_"&amp;$BC$14,データシート1!$A:$BT,MATCH($BC$12&amp;"_"&amp;BQ$20,データシート1!$A$1:$BT$1,0),0)</f>
        <v>38.511169658480213</v>
      </c>
      <c r="BR29" s="35">
        <f t="shared" si="3"/>
        <v>2644.2904276617578</v>
      </c>
      <c r="BT29" s="121" t="str">
        <f t="shared" si="4"/>
        <v>八戸市</v>
      </c>
      <c r="BU29" s="33">
        <f t="shared" si="25"/>
        <v>2644.2904276617578</v>
      </c>
      <c r="BV29" s="59">
        <f t="shared" si="16"/>
        <v>0.46532864519412409</v>
      </c>
      <c r="BW29" s="59">
        <f t="shared" si="5"/>
        <v>0.43524020558662874</v>
      </c>
      <c r="BX29" s="59">
        <f t="shared" si="5"/>
        <v>1.2961039468271752E-2</v>
      </c>
      <c r="BY29" s="59">
        <f t="shared" si="5"/>
        <v>1.7127400139223602E-2</v>
      </c>
      <c r="BZ29" s="59">
        <f t="shared" si="5"/>
        <v>0.14349930527269517</v>
      </c>
      <c r="CA29" s="59">
        <f t="shared" si="5"/>
        <v>0.19077614233442369</v>
      </c>
      <c r="CB29" s="59">
        <f t="shared" si="5"/>
        <v>0.18583201162374094</v>
      </c>
      <c r="CC29" s="59">
        <f t="shared" si="5"/>
        <v>0.12917715654055847</v>
      </c>
      <c r="CD29" s="59">
        <f t="shared" si="5"/>
        <v>6.9751364271512684E-2</v>
      </c>
      <c r="CE29" s="59">
        <f t="shared" si="5"/>
        <v>5.9425792269045791E-2</v>
      </c>
      <c r="CF29" s="59">
        <f t="shared" si="5"/>
        <v>4.9335219829746424E-3</v>
      </c>
      <c r="CG29" s="59">
        <f t="shared" si="5"/>
        <v>5.1721333100207843E-2</v>
      </c>
      <c r="CH29" s="59">
        <f t="shared" si="5"/>
        <v>1.456389557501599E-2</v>
      </c>
      <c r="CI29" s="122">
        <f t="shared" si="6"/>
        <v>1</v>
      </c>
      <c r="CK29" s="123" t="str">
        <f t="shared" si="7"/>
        <v>八戸市</v>
      </c>
      <c r="CL29" s="124">
        <f t="shared" si="17"/>
        <v>1230.4640822036367</v>
      </c>
      <c r="CM29" s="65">
        <f t="shared" si="18"/>
        <v>1</v>
      </c>
      <c r="CN29" s="66">
        <f t="shared" si="19"/>
        <v>1150.9015093662579</v>
      </c>
      <c r="CO29" s="65">
        <f t="shared" si="20"/>
        <v>1</v>
      </c>
      <c r="CP29" s="66">
        <f t="shared" si="8"/>
        <v>34.272752598497235</v>
      </c>
      <c r="CQ29" s="65">
        <f t="shared" si="21"/>
        <v>0.96435207253966515</v>
      </c>
      <c r="CR29" s="66">
        <f t="shared" si="9"/>
        <v>45.289820238881632</v>
      </c>
      <c r="CS29" s="65">
        <f t="shared" si="22"/>
        <v>0</v>
      </c>
      <c r="CT29" s="66">
        <f t="shared" si="10"/>
        <v>379.45383930870025</v>
      </c>
      <c r="CU29" s="67">
        <f t="shared" si="23"/>
        <v>0.225379192778243</v>
      </c>
      <c r="CV29" s="16"/>
      <c r="CW29" s="959">
        <f t="shared" si="24"/>
        <v>3587.4449999999997</v>
      </c>
      <c r="CX29" s="962">
        <f>VLOOKUP($AX29&amp;"_"&amp;$CW$14,データシート1!$A:$BT,MATCH($CW$12&amp;"_"&amp;CX$20,データシート1!$A$1:$BT$1,0),0)</f>
        <v>3554.3939999999998</v>
      </c>
      <c r="CY29" s="962">
        <f>VLOOKUP($AX29&amp;"_"&amp;$CW$14,データシート1!$A:$BT,MATCH($CW$12&amp;"_"&amp;CY$20,データシート1!$A$1:$BT$1,0),0)</f>
        <v>33.051000000000002</v>
      </c>
      <c r="CZ29" s="962">
        <f>VLOOKUP($AX29&amp;"_"&amp;$CW$14,データシート1!$A:$BT,MATCH($CW$12&amp;"_"&amp;CZ$20,データシート1!$A$1:$BT$1,0),0)</f>
        <v>0</v>
      </c>
      <c r="DA29" s="962">
        <f>VLOOKUP($AX29&amp;"_"&amp;$CW$14,データシート1!$A:$BT,MATCH($CW$12&amp;"_"&amp;DA$20,データシート1!$A$1:$BT$1,0),0)</f>
        <v>85.521000000000001</v>
      </c>
      <c r="DB29" s="962">
        <f>VLOOKUP($AX29&amp;"_"&amp;$CW$14,データシート1!$A:$BT,MATCH($CW$12&amp;"_"&amp;DB$20,データシート1!$A$1:$BT$1,0),0)</f>
        <v>27.972000000000001</v>
      </c>
      <c r="DC29" s="962">
        <f>VLOOKUP($AX29&amp;"_"&amp;$CW$14,データシート1!$A:$BT,MATCH($CW$12&amp;"_"&amp;DC$20,データシート1!$A$1:$BT$1,0),0)</f>
        <v>0</v>
      </c>
      <c r="DD29" s="961">
        <f t="shared" si="11"/>
        <v>3700.9380000000001</v>
      </c>
      <c r="DE29" s="16"/>
      <c r="DF29" s="125">
        <f>VLOOKUP($AX29&amp;"_"&amp;$DF$14,データシート1!$A:$BT,MATCH($DF$12&amp;"_"&amp;DF$20,データシート1!$A$1:$BT$1,0),0)</f>
        <v>25</v>
      </c>
      <c r="DG29" s="64">
        <f>VLOOKUP($AX29&amp;"_"&amp;$DF$14,データシート1!$A:$BT,MATCH($DF$12&amp;"_"&amp;DG$20,データシート1!$A$1:$BT$1,0),0)</f>
        <v>1</v>
      </c>
      <c r="DH29" s="64">
        <f>VLOOKUP($AX29&amp;"_"&amp;$DF$14,データシート1!$A:$BT,MATCH($DF$12&amp;"_"&amp;DH$20,データシート1!$A$1:$BT$1,0),0)</f>
        <v>0</v>
      </c>
      <c r="DI29" s="64">
        <f>VLOOKUP($AX29&amp;"_"&amp;$DF$14,データシート1!$A:$BT,MATCH($DF$12&amp;"_"&amp;DI$20,データシート1!$A$1:$BT$1,0),0)</f>
        <v>11</v>
      </c>
      <c r="DJ29" s="64">
        <f>VLOOKUP($AX29&amp;"_"&amp;$DF$14,データシート1!$A:$BT,MATCH($DF$12&amp;"_"&amp;DJ$20,データシート1!$A$1:$BT$1,0),0)</f>
        <v>2</v>
      </c>
      <c r="DK29" s="64">
        <f>VLOOKUP($AX29&amp;"_"&amp;$DF$14,データシート1!$A:$BT,MATCH($DF$12&amp;"_"&amp;DK$20,データシート1!$A$1:$BT$1,0),0)</f>
        <v>0</v>
      </c>
      <c r="DL29" s="68">
        <f t="shared" si="12"/>
        <v>39</v>
      </c>
      <c r="DM29" s="16"/>
      <c r="DN29" s="126">
        <f t="shared" si="26"/>
        <v>0.96</v>
      </c>
      <c r="DO29" s="127">
        <f t="shared" si="27"/>
        <v>0.01</v>
      </c>
      <c r="DP29" s="127">
        <f t="shared" si="13"/>
        <v>0</v>
      </c>
      <c r="DQ29" s="127">
        <f t="shared" si="13"/>
        <v>0.02</v>
      </c>
      <c r="DR29" s="127">
        <f t="shared" si="13"/>
        <v>0.01</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13106</v>
      </c>
      <c r="AY30" s="18" t="str">
        <f>IF(IFERROR(比較地域マスタ!$Z15,"")=0,"",IFERROR(比較地域マスタ!$Z15,""))</f>
        <v>台東区</v>
      </c>
      <c r="BB30" s="110" t="str">
        <f t="shared" si="0"/>
        <v>13106</v>
      </c>
      <c r="BC30" s="1031" t="str">
        <f t="shared" si="0"/>
        <v>台東区</v>
      </c>
      <c r="BD30" s="34">
        <f t="shared" si="14"/>
        <v>1223.6636730508299</v>
      </c>
      <c r="BE30" s="34">
        <f t="shared" si="15"/>
        <v>89.424447428282846</v>
      </c>
      <c r="BF30" s="34">
        <f>VLOOKUP($AX30&amp;"_"&amp;$BC$14,データシート1!$A:$BT,MATCH($BC$12&amp;"_"&amp;BF$20,データシート1!$A$1:$BT$1,0),0)</f>
        <v>59.491612288766923</v>
      </c>
      <c r="BG30" s="34">
        <f>VLOOKUP($AX30&amp;"_"&amp;$BC$14,データシート1!$A:$BT,MATCH($BC$12&amp;"_"&amp;BG$20,データシート1!$A$1:$BT$1,0),0)</f>
        <v>26.52607130104338</v>
      </c>
      <c r="BH30" s="34">
        <f>VLOOKUP($AX30&amp;"_"&amp;$BC$14,データシート1!$A:$BT,MATCH($BC$12&amp;"_"&amp;BH$20,データシート1!$A$1:$BT$1,0),0)</f>
        <v>3.4067638384725472</v>
      </c>
      <c r="BI30" s="34">
        <f>VLOOKUP($AX30&amp;"_"&amp;$BC$14,データシート1!$A:$BT,MATCH($BC$12&amp;"_"&amp;BI$20,データシート1!$A$1:$BT$1,0),0)</f>
        <v>707.65198702025361</v>
      </c>
      <c r="BJ30" s="34">
        <f>VLOOKUP($AX30&amp;"_"&amp;$BC$14,データシート1!$A:$BT,MATCH($BC$12&amp;"_"&amp;BJ$20,データシート1!$A$1:$BT$1,0),0)</f>
        <v>287.02742155731164</v>
      </c>
      <c r="BK30" s="34">
        <f t="shared" si="1"/>
        <v>102.88735695399424</v>
      </c>
      <c r="BL30" s="34">
        <f t="shared" si="2"/>
        <v>90.993377693169947</v>
      </c>
      <c r="BM30" s="34">
        <f>VLOOKUP($AX30&amp;"_"&amp;$BC$14,データシート1!$A:$BT,MATCH($BC$12&amp;"_"&amp;BM$20,データシート1!$A$1:$BT$1,0),0)</f>
        <v>42.236499995387902</v>
      </c>
      <c r="BN30" s="34">
        <f>VLOOKUP($AX30&amp;"_"&amp;$BC$14,データシート1!$A:$BT,MATCH($BC$12&amp;"_"&amp;BN$20,データシート1!$A$1:$BT$1,0),0)</f>
        <v>48.756877697782038</v>
      </c>
      <c r="BO30" s="34">
        <f>VLOOKUP($AX30&amp;"_"&amp;$BC$14,データシート1!$A:$BT,MATCH($BC$12&amp;"_"&amp;BO$20,データシート1!$A$1:$BT$1,0),0)</f>
        <v>11.893979260824301</v>
      </c>
      <c r="BP30" s="34">
        <f>VLOOKUP($AX30&amp;"_"&amp;$BC$14,データシート1!$A:$BT,MATCH($BC$12&amp;"_"&amp;BP$20,データシート1!$A$1:$BT$1,0),0)</f>
        <v>0</v>
      </c>
      <c r="BQ30" s="34">
        <f>VLOOKUP($AX30&amp;"_"&amp;$BC$14,データシート1!$A:$BT,MATCH($BC$12&amp;"_"&amp;BQ$20,データシート1!$A$1:$BT$1,0),0)</f>
        <v>36.672460090987528</v>
      </c>
      <c r="BR30" s="35">
        <f t="shared" si="3"/>
        <v>1223.6636730508299</v>
      </c>
      <c r="BT30" s="121" t="str">
        <f t="shared" si="4"/>
        <v>台東区</v>
      </c>
      <c r="BU30" s="33">
        <f t="shared" si="25"/>
        <v>1223.6636730508299</v>
      </c>
      <c r="BV30" s="59">
        <f t="shared" si="16"/>
        <v>7.307926957194899E-2</v>
      </c>
      <c r="BW30" s="59">
        <f t="shared" si="5"/>
        <v>4.8617617404987469E-2</v>
      </c>
      <c r="BX30" s="59">
        <f t="shared" si="5"/>
        <v>2.1677583379515353E-2</v>
      </c>
      <c r="BY30" s="59">
        <f t="shared" si="5"/>
        <v>2.7840687874461671E-3</v>
      </c>
      <c r="BZ30" s="59">
        <f t="shared" si="5"/>
        <v>0.57830595334741008</v>
      </c>
      <c r="CA30" s="59">
        <f t="shared" si="5"/>
        <v>0.23456398018394781</v>
      </c>
      <c r="CB30" s="59">
        <f t="shared" si="5"/>
        <v>8.4081401793579591E-2</v>
      </c>
      <c r="CC30" s="59">
        <f t="shared" si="5"/>
        <v>7.4361427651362638E-2</v>
      </c>
      <c r="CD30" s="59">
        <f t="shared" si="5"/>
        <v>3.4516428758634428E-2</v>
      </c>
      <c r="CE30" s="59">
        <f t="shared" si="5"/>
        <v>3.9844998892728203E-2</v>
      </c>
      <c r="CF30" s="59">
        <f t="shared" si="5"/>
        <v>9.7199741422169649E-3</v>
      </c>
      <c r="CG30" s="59">
        <f t="shared" si="5"/>
        <v>0</v>
      </c>
      <c r="CH30" s="59">
        <f t="shared" si="5"/>
        <v>2.996939510311359E-2</v>
      </c>
      <c r="CI30" s="122">
        <f t="shared" si="6"/>
        <v>1</v>
      </c>
      <c r="CK30" s="123" t="str">
        <f t="shared" si="7"/>
        <v>台東区</v>
      </c>
      <c r="CL30" s="124">
        <f t="shared" si="17"/>
        <v>89.424447428282846</v>
      </c>
      <c r="CM30" s="65">
        <f t="shared" si="18"/>
        <v>0</v>
      </c>
      <c r="CN30" s="66">
        <f t="shared" si="19"/>
        <v>59.491612288766923</v>
      </c>
      <c r="CO30" s="65">
        <f t="shared" si="20"/>
        <v>0</v>
      </c>
      <c r="CP30" s="66">
        <f t="shared" si="8"/>
        <v>26.52607130104338</v>
      </c>
      <c r="CQ30" s="65">
        <f t="shared" si="21"/>
        <v>0</v>
      </c>
      <c r="CR30" s="66">
        <f t="shared" si="9"/>
        <v>3.4067638384725472</v>
      </c>
      <c r="CS30" s="65">
        <f t="shared" si="22"/>
        <v>0</v>
      </c>
      <c r="CT30" s="66">
        <f t="shared" si="10"/>
        <v>707.65198702025361</v>
      </c>
      <c r="CU30" s="67">
        <f t="shared" si="23"/>
        <v>7.7563549607370857E-2</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54.887999999999998</v>
      </c>
      <c r="DB30" s="962">
        <f>VLOOKUP($AX30&amp;"_"&amp;$CW$14,データシート1!$A:$BT,MATCH($CW$12&amp;"_"&amp;DB$20,データシート1!$A$1:$BT$1,0),0)</f>
        <v>0</v>
      </c>
      <c r="DC30" s="962">
        <f>VLOOKUP($AX30&amp;"_"&amp;$CW$14,データシート1!$A:$BT,MATCH($CW$12&amp;"_"&amp;DC$20,データシート1!$A$1:$BT$1,0),0)</f>
        <v>0</v>
      </c>
      <c r="DD30" s="961">
        <f t="shared" si="11"/>
        <v>54.887999999999998</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12</v>
      </c>
      <c r="DJ30" s="64">
        <f>VLOOKUP($AX30&amp;"_"&amp;$DF$14,データシート1!$A:$BT,MATCH($DF$12&amp;"_"&amp;DJ$20,データシート1!$A$1:$BT$1,0),0)</f>
        <v>0</v>
      </c>
      <c r="DK30" s="64">
        <f>VLOOKUP($AX30&amp;"_"&amp;$DF$14,データシート1!$A:$BT,MATCH($DF$12&amp;"_"&amp;DK$20,データシート1!$A$1:$BT$1,0),0)</f>
        <v>0</v>
      </c>
      <c r="DL30" s="68">
        <f t="shared" si="12"/>
        <v>12</v>
      </c>
      <c r="DM30" s="16"/>
      <c r="DN30" s="126">
        <f t="shared" si="26"/>
        <v>0</v>
      </c>
      <c r="DO30" s="127">
        <f t="shared" si="27"/>
        <v>0</v>
      </c>
      <c r="DP30" s="127">
        <f t="shared" si="13"/>
        <v>0</v>
      </c>
      <c r="DQ30" s="127">
        <f t="shared" si="13"/>
        <v>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10204</v>
      </c>
      <c r="AY31" s="18" t="str">
        <f>IF(IFERROR(比較地域マスタ!$Z16,"")=0,"",IFERROR(比較地域マスタ!$Z16,""))</f>
        <v>伊勢崎市</v>
      </c>
      <c r="BB31" s="110" t="str">
        <f t="shared" si="0"/>
        <v>10204</v>
      </c>
      <c r="BC31" s="1031" t="str">
        <f t="shared" si="0"/>
        <v>伊勢崎市</v>
      </c>
      <c r="BD31" s="34">
        <f t="shared" si="14"/>
        <v>1497.516115095809</v>
      </c>
      <c r="BE31" s="34">
        <f t="shared" si="15"/>
        <v>558.89355738887889</v>
      </c>
      <c r="BF31" s="34">
        <f>VLOOKUP($AX31&amp;"_"&amp;$BC$14,データシート1!$A:$BT,MATCH($BC$12&amp;"_"&amp;BF$20,データシート1!$A$1:$BT$1,0),0)</f>
        <v>539.4561834915329</v>
      </c>
      <c r="BG31" s="34">
        <f>VLOOKUP($AX31&amp;"_"&amp;$BC$14,データシート1!$A:$BT,MATCH($BC$12&amp;"_"&amp;BG$20,データシート1!$A$1:$BT$1,0),0)</f>
        <v>11.038764436118667</v>
      </c>
      <c r="BH31" s="34">
        <f>VLOOKUP($AX31&amp;"_"&amp;$BC$14,データシート1!$A:$BT,MATCH($BC$12&amp;"_"&amp;BH$20,データシート1!$A$1:$BT$1,0),0)</f>
        <v>8.3986094612273874</v>
      </c>
      <c r="BI31" s="34">
        <f>VLOOKUP($AX31&amp;"_"&amp;$BC$14,データシート1!$A:$BT,MATCH($BC$12&amp;"_"&amp;BI$20,データシート1!$A$1:$BT$1,0),0)</f>
        <v>248.4478868601413</v>
      </c>
      <c r="BJ31" s="34">
        <f>VLOOKUP($AX31&amp;"_"&amp;$BC$14,データシート1!$A:$BT,MATCH($BC$12&amp;"_"&amp;BJ$20,データシート1!$A$1:$BT$1,0),0)</f>
        <v>265.25592234027926</v>
      </c>
      <c r="BK31" s="34">
        <f t="shared" si="1"/>
        <v>395.66510935578947</v>
      </c>
      <c r="BL31" s="34">
        <f t="shared" si="2"/>
        <v>383.25574709796808</v>
      </c>
      <c r="BM31" s="34">
        <f>VLOOKUP($AX31&amp;"_"&amp;$BC$14,データシート1!$A:$BT,MATCH($BC$12&amp;"_"&amp;BM$20,データシート1!$A$1:$BT$1,0),0)</f>
        <v>218.64959133279808</v>
      </c>
      <c r="BN31" s="34">
        <f>VLOOKUP($AX31&amp;"_"&amp;$BC$14,データシート1!$A:$BT,MATCH($BC$12&amp;"_"&amp;BN$20,データシート1!$A$1:$BT$1,0),0)</f>
        <v>164.60615576517</v>
      </c>
      <c r="BO31" s="34">
        <f>VLOOKUP($AX31&amp;"_"&amp;$BC$14,データシート1!$A:$BT,MATCH($BC$12&amp;"_"&amp;BO$20,データシート1!$A$1:$BT$1,0),0)</f>
        <v>12.4093622578214</v>
      </c>
      <c r="BP31" s="34">
        <f>VLOOKUP($AX31&amp;"_"&amp;$BC$14,データシート1!$A:$BT,MATCH($BC$12&amp;"_"&amp;BP$20,データシート1!$A$1:$BT$1,0),0)</f>
        <v>0</v>
      </c>
      <c r="BQ31" s="34">
        <f>VLOOKUP($AX31&amp;"_"&amp;$BC$14,データシート1!$A:$BT,MATCH($BC$12&amp;"_"&amp;BQ$20,データシート1!$A$1:$BT$1,0),0)</f>
        <v>29.253639150720002</v>
      </c>
      <c r="BR31" s="35">
        <f t="shared" si="3"/>
        <v>1497.516115095809</v>
      </c>
      <c r="BT31" s="121" t="str">
        <f t="shared" si="4"/>
        <v>伊勢崎市</v>
      </c>
      <c r="BU31" s="33">
        <f t="shared" si="25"/>
        <v>1497.516115095809</v>
      </c>
      <c r="BV31" s="59">
        <f t="shared" si="16"/>
        <v>0.37321371820637911</v>
      </c>
      <c r="BW31" s="59">
        <f t="shared" si="5"/>
        <v>0.36023397548347535</v>
      </c>
      <c r="BX31" s="59">
        <f t="shared" si="5"/>
        <v>7.3713827349446729E-3</v>
      </c>
      <c r="BY31" s="59">
        <f t="shared" si="5"/>
        <v>5.6083599879591653E-3</v>
      </c>
      <c r="BZ31" s="59">
        <f t="shared" si="5"/>
        <v>0.16590665326112097</v>
      </c>
      <c r="CA31" s="59">
        <f t="shared" si="5"/>
        <v>0.17713059623622718</v>
      </c>
      <c r="CB31" s="59">
        <f t="shared" si="5"/>
        <v>0.26421425810865173</v>
      </c>
      <c r="CC31" s="59">
        <f t="shared" si="5"/>
        <v>0.25592762791300439</v>
      </c>
      <c r="CD31" s="59">
        <f t="shared" si="5"/>
        <v>0.1460081725523262</v>
      </c>
      <c r="CE31" s="59">
        <f t="shared" si="5"/>
        <v>0.10991945536067819</v>
      </c>
      <c r="CF31" s="59">
        <f t="shared" si="5"/>
        <v>8.286630195647321E-3</v>
      </c>
      <c r="CG31" s="59">
        <f t="shared" si="5"/>
        <v>0</v>
      </c>
      <c r="CH31" s="59">
        <f t="shared" si="5"/>
        <v>1.9534774187620941E-2</v>
      </c>
      <c r="CI31" s="122">
        <f t="shared" si="6"/>
        <v>1</v>
      </c>
      <c r="CK31" s="123" t="str">
        <f t="shared" si="7"/>
        <v>伊勢崎市</v>
      </c>
      <c r="CL31" s="124">
        <f t="shared" si="17"/>
        <v>558.89355738887889</v>
      </c>
      <c r="CM31" s="65">
        <f t="shared" si="18"/>
        <v>0.63741833358104272</v>
      </c>
      <c r="CN31" s="66">
        <f t="shared" si="19"/>
        <v>539.4561834915329</v>
      </c>
      <c r="CO31" s="65">
        <f t="shared" si="20"/>
        <v>0.66038542313898896</v>
      </c>
      <c r="CP31" s="66">
        <f t="shared" si="8"/>
        <v>11.038764436118667</v>
      </c>
      <c r="CQ31" s="65">
        <f t="shared" si="21"/>
        <v>0</v>
      </c>
      <c r="CR31" s="66">
        <f t="shared" si="9"/>
        <v>8.3986094612273874</v>
      </c>
      <c r="CS31" s="65">
        <f t="shared" si="22"/>
        <v>0</v>
      </c>
      <c r="CT31" s="66">
        <f t="shared" si="10"/>
        <v>248.4478868601413</v>
      </c>
      <c r="CU31" s="67">
        <f t="shared" si="23"/>
        <v>0.19387969287545503</v>
      </c>
      <c r="CV31" s="16"/>
      <c r="CW31" s="959">
        <f t="shared" si="24"/>
        <v>356.24900000000002</v>
      </c>
      <c r="CX31" s="962">
        <f>VLOOKUP($AX31&amp;"_"&amp;$CW$14,データシート1!$A:$BT,MATCH($CW$12&amp;"_"&amp;CX$20,データシート1!$A$1:$BT$1,0),0)</f>
        <v>356.24900000000002</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48.168999999999997</v>
      </c>
      <c r="DB31" s="962">
        <f>VLOOKUP($AX31&amp;"_"&amp;$CW$14,データシート1!$A:$BT,MATCH($CW$12&amp;"_"&amp;DB$20,データシート1!$A$1:$BT$1,0),0)</f>
        <v>0</v>
      </c>
      <c r="DC31" s="962">
        <f>VLOOKUP($AX31&amp;"_"&amp;$CW$14,データシート1!$A:$BT,MATCH($CW$12&amp;"_"&amp;DC$20,データシート1!$A$1:$BT$1,0),0)</f>
        <v>0</v>
      </c>
      <c r="DD31" s="961">
        <f t="shared" si="11"/>
        <v>404.41800000000001</v>
      </c>
      <c r="DE31" s="16"/>
      <c r="DF31" s="125">
        <f>VLOOKUP($AX31&amp;"_"&amp;$DF$14,データシート1!$A:$BT,MATCH($DF$12&amp;"_"&amp;DF$20,データシート1!$A$1:$BT$1,0),0)</f>
        <v>44</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6</v>
      </c>
      <c r="DJ31" s="64">
        <f>VLOOKUP($AX31&amp;"_"&amp;$DF$14,データシート1!$A:$BT,MATCH($DF$12&amp;"_"&amp;DJ$20,データシート1!$A$1:$BT$1,0),0)</f>
        <v>0</v>
      </c>
      <c r="DK31" s="64">
        <f>VLOOKUP($AX31&amp;"_"&amp;$DF$14,データシート1!$A:$BT,MATCH($DF$12&amp;"_"&amp;DK$20,データシート1!$A$1:$BT$1,0),0)</f>
        <v>0</v>
      </c>
      <c r="DL31" s="68">
        <f t="shared" si="12"/>
        <v>50</v>
      </c>
      <c r="DM31" s="16"/>
      <c r="DN31" s="126">
        <f t="shared" si="26"/>
        <v>0.88</v>
      </c>
      <c r="DO31" s="127">
        <f t="shared" si="27"/>
        <v>0</v>
      </c>
      <c r="DP31" s="127">
        <f t="shared" si="13"/>
        <v>0</v>
      </c>
      <c r="DQ31" s="127">
        <f t="shared" si="13"/>
        <v>0.12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12220</v>
      </c>
      <c r="AY32" s="18" t="str">
        <f>IF(IFERROR(比較地域マスタ!$Z17,"")=0,"",IFERROR(比較地域マスタ!$Z17,""))</f>
        <v>流山市</v>
      </c>
      <c r="AZ32" s="16"/>
      <c r="BA32" s="16"/>
      <c r="BB32" s="110" t="str">
        <f t="shared" si="0"/>
        <v>12220</v>
      </c>
      <c r="BC32" s="1031" t="str">
        <f t="shared" si="0"/>
        <v>流山市</v>
      </c>
      <c r="BD32" s="34">
        <f t="shared" si="14"/>
        <v>757.685284960079</v>
      </c>
      <c r="BE32" s="34">
        <f t="shared" si="15"/>
        <v>179.63711387951633</v>
      </c>
      <c r="BF32" s="34">
        <f>VLOOKUP($AX32&amp;"_"&amp;$BC$14,データシート1!$A:$BT,MATCH($BC$12&amp;"_"&amp;BF$20,データシート1!$A$1:$BT$1,0),0)</f>
        <v>171.33356040706042</v>
      </c>
      <c r="BG32" s="34">
        <f>VLOOKUP($AX32&amp;"_"&amp;$BC$14,データシート1!$A:$BT,MATCH($BC$12&amp;"_"&amp;BG$20,データシート1!$A$1:$BT$1,0),0)</f>
        <v>6.0800728160663775</v>
      </c>
      <c r="BH32" s="34">
        <f>VLOOKUP($AX32&amp;"_"&amp;$BC$14,データシート1!$A:$BT,MATCH($BC$12&amp;"_"&amp;BH$20,データシート1!$A$1:$BT$1,0),0)</f>
        <v>2.2234806563895502</v>
      </c>
      <c r="BI32" s="34">
        <f>VLOOKUP($AX32&amp;"_"&amp;$BC$14,データシート1!$A:$BT,MATCH($BC$12&amp;"_"&amp;BI$20,データシート1!$A$1:$BT$1,0),0)</f>
        <v>190.1321925051862</v>
      </c>
      <c r="BJ32" s="34">
        <f>VLOOKUP($AX32&amp;"_"&amp;$BC$14,データシート1!$A:$BT,MATCH($BC$12&amp;"_"&amp;BJ$20,データシート1!$A$1:$BT$1,0),0)</f>
        <v>217.16021587342203</v>
      </c>
      <c r="BK32" s="34">
        <f t="shared" si="1"/>
        <v>153.39121009949451</v>
      </c>
      <c r="BL32" s="34">
        <f t="shared" si="2"/>
        <v>141.45034599143011</v>
      </c>
      <c r="BM32" s="34">
        <f>VLOOKUP($AX32&amp;"_"&amp;$BC$14,データシート1!$A:$BT,MATCH($BC$12&amp;"_"&amp;BM$20,データシート1!$A$1:$BT$1,0),0)</f>
        <v>98.20434763697881</v>
      </c>
      <c r="BN32" s="34">
        <f>VLOOKUP($AX32&amp;"_"&amp;$BC$14,データシート1!$A:$BT,MATCH($BC$12&amp;"_"&amp;BN$20,データシート1!$A$1:$BT$1,0),0)</f>
        <v>43.245998354451295</v>
      </c>
      <c r="BO32" s="34">
        <f>VLOOKUP($AX32&amp;"_"&amp;$BC$14,データシート1!$A:$BT,MATCH($BC$12&amp;"_"&amp;BO$20,データシート1!$A$1:$BT$1,0),0)</f>
        <v>11.9408641080644</v>
      </c>
      <c r="BP32" s="34">
        <f>VLOOKUP($AX32&amp;"_"&amp;$BC$14,データシート1!$A:$BT,MATCH($BC$12&amp;"_"&amp;BP$20,データシート1!$A$1:$BT$1,0),0)</f>
        <v>0</v>
      </c>
      <c r="BQ32" s="34">
        <f>VLOOKUP($AX32&amp;"_"&amp;$BC$14,データシート1!$A:$BT,MATCH($BC$12&amp;"_"&amp;BQ$20,データシート1!$A$1:$BT$1,0),0)</f>
        <v>17.364552602460002</v>
      </c>
      <c r="BR32" s="35">
        <f t="shared" si="3"/>
        <v>757.685284960079</v>
      </c>
      <c r="BS32" s="21"/>
      <c r="BT32" s="121" t="str">
        <f t="shared" si="4"/>
        <v>流山市</v>
      </c>
      <c r="BU32" s="33">
        <f t="shared" si="25"/>
        <v>757.685284960079</v>
      </c>
      <c r="BV32" s="59">
        <f t="shared" si="16"/>
        <v>0.23708671323738467</v>
      </c>
      <c r="BW32" s="59">
        <f t="shared" si="5"/>
        <v>0.22612760707908913</v>
      </c>
      <c r="BX32" s="59">
        <f t="shared" si="5"/>
        <v>8.0245359607145142E-3</v>
      </c>
      <c r="BY32" s="59">
        <f t="shared" si="5"/>
        <v>2.9345701975810462E-3</v>
      </c>
      <c r="BZ32" s="59">
        <f t="shared" si="5"/>
        <v>0.25093821442659259</v>
      </c>
      <c r="CA32" s="59">
        <f t="shared" si="5"/>
        <v>0.28661004797640194</v>
      </c>
      <c r="CB32" s="59">
        <f t="shared" si="5"/>
        <v>0.20244712830548953</v>
      </c>
      <c r="CC32" s="59">
        <f t="shared" si="5"/>
        <v>0.18668746615408119</v>
      </c>
      <c r="CD32" s="59">
        <f t="shared" si="5"/>
        <v>0.1296110002217517</v>
      </c>
      <c r="CE32" s="59">
        <f t="shared" si="5"/>
        <v>5.707646593232947E-2</v>
      </c>
      <c r="CF32" s="59">
        <f t="shared" si="5"/>
        <v>1.5759662151408341E-2</v>
      </c>
      <c r="CG32" s="59">
        <f t="shared" si="5"/>
        <v>0</v>
      </c>
      <c r="CH32" s="59">
        <f t="shared" si="5"/>
        <v>2.2917896054131377E-2</v>
      </c>
      <c r="CI32" s="122">
        <f t="shared" si="6"/>
        <v>1</v>
      </c>
      <c r="CJ32" s="16"/>
      <c r="CK32" s="123" t="str">
        <f t="shared" si="7"/>
        <v>流山市</v>
      </c>
      <c r="CL32" s="124">
        <f t="shared" si="17"/>
        <v>179.63711387951633</v>
      </c>
      <c r="CM32" s="65">
        <f t="shared" si="18"/>
        <v>1.5653780776538333E-2</v>
      </c>
      <c r="CN32" s="66">
        <f t="shared" si="19"/>
        <v>171.33356040706042</v>
      </c>
      <c r="CO32" s="65">
        <f t="shared" si="20"/>
        <v>1.6412429609932517E-2</v>
      </c>
      <c r="CP32" s="66">
        <f t="shared" si="8"/>
        <v>6.0800728160663775</v>
      </c>
      <c r="CQ32" s="65">
        <f t="shared" si="21"/>
        <v>0</v>
      </c>
      <c r="CR32" s="66">
        <f t="shared" si="9"/>
        <v>2.2234806563895502</v>
      </c>
      <c r="CS32" s="65">
        <f t="shared" si="22"/>
        <v>0</v>
      </c>
      <c r="CT32" s="66">
        <f t="shared" si="10"/>
        <v>190.1321925051862</v>
      </c>
      <c r="CU32" s="67">
        <f t="shared" si="23"/>
        <v>0.29374299672306459</v>
      </c>
      <c r="CV32" s="16"/>
      <c r="CW32" s="959">
        <f t="shared" si="24"/>
        <v>2.8119999999999998</v>
      </c>
      <c r="CX32" s="962">
        <f>VLOOKUP($AX32&amp;"_"&amp;$CW$14,データシート1!$A:$BT,MATCH($CW$12&amp;"_"&amp;CX$20,データシート1!$A$1:$BT$1,0),0)</f>
        <v>2.8119999999999998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55.849999999999994</v>
      </c>
      <c r="DB32" s="962">
        <f>VLOOKUP($AX32&amp;"_"&amp;$CW$14,データシート1!$A:$BT,MATCH($CW$12&amp;"_"&amp;DB$20,データシート1!$A$1:$BT$1,0),0)</f>
        <v>0</v>
      </c>
      <c r="DC32" s="962">
        <f>VLOOKUP($AX32&amp;"_"&amp;$CW$14,データシート1!$A:$BT,MATCH($CW$12&amp;"_"&amp;DC$20,データシート1!$A$1:$BT$1,0),0)</f>
        <v>0</v>
      </c>
      <c r="DD32" s="961">
        <f t="shared" si="11"/>
        <v>58.661999999999992</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5</v>
      </c>
      <c r="DJ32" s="64">
        <f>VLOOKUP($AX32&amp;"_"&amp;$DF$14,データシート1!$A:$BT,MATCH($DF$12&amp;"_"&amp;DJ$20,データシート1!$A$1:$BT$1,0),0)</f>
        <v>0</v>
      </c>
      <c r="DK32" s="64">
        <f>VLOOKUP($AX32&amp;"_"&amp;$DF$14,データシート1!$A:$BT,MATCH($DF$12&amp;"_"&amp;DK$20,データシート1!$A$1:$BT$1,0),0)</f>
        <v>0</v>
      </c>
      <c r="DL32" s="68">
        <f t="shared" si="12"/>
        <v>6</v>
      </c>
      <c r="DM32" s="16"/>
      <c r="DN32" s="126">
        <f t="shared" si="26"/>
        <v>0.05</v>
      </c>
      <c r="DO32" s="127">
        <f t="shared" si="27"/>
        <v>0</v>
      </c>
      <c r="DP32" s="127">
        <f t="shared" si="13"/>
        <v>0</v>
      </c>
      <c r="DQ32" s="127">
        <f t="shared" si="13"/>
        <v>0.95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13229</v>
      </c>
      <c r="AY33" s="18" t="str">
        <f>IF(IFERROR(比較地域マスタ!$Z18,"")=0,"",IFERROR(比較地域マスタ!$Z18,""))</f>
        <v>西東京市</v>
      </c>
      <c r="BB33" s="110" t="str">
        <f t="shared" si="0"/>
        <v>13229</v>
      </c>
      <c r="BC33" s="1031" t="str">
        <f t="shared" si="0"/>
        <v>西東京市</v>
      </c>
      <c r="BD33" s="34">
        <f t="shared" si="14"/>
        <v>551.75226412419943</v>
      </c>
      <c r="BE33" s="34">
        <f t="shared" si="15"/>
        <v>26.799013985614501</v>
      </c>
      <c r="BF33" s="34">
        <f>VLOOKUP($AX33&amp;"_"&amp;$BC$14,データシート1!$A:$BT,MATCH($BC$12&amp;"_"&amp;BF$20,データシート1!$A$1:$BT$1,0),0)</f>
        <v>17.705193274464399</v>
      </c>
      <c r="BG33" s="34">
        <f>VLOOKUP($AX33&amp;"_"&amp;$BC$14,データシート1!$A:$BT,MATCH($BC$12&amp;"_"&amp;BG$20,データシート1!$A$1:$BT$1,0),0)</f>
        <v>7.4756078878756407</v>
      </c>
      <c r="BH33" s="34">
        <f>VLOOKUP($AX33&amp;"_"&amp;$BC$14,データシート1!$A:$BT,MATCH($BC$12&amp;"_"&amp;BH$20,データシート1!$A$1:$BT$1,0),0)</f>
        <v>1.6182128232744599</v>
      </c>
      <c r="BI33" s="34">
        <f>VLOOKUP($AX33&amp;"_"&amp;$BC$14,データシート1!$A:$BT,MATCH($BC$12&amp;"_"&amp;BI$20,データシート1!$A$1:$BT$1,0),0)</f>
        <v>157.41947188757683</v>
      </c>
      <c r="BJ33" s="34">
        <f>VLOOKUP($AX33&amp;"_"&amp;$BC$14,データシート1!$A:$BT,MATCH($BC$12&amp;"_"&amp;BJ$20,データシート1!$A$1:$BT$1,0),0)</f>
        <v>232.04701975201314</v>
      </c>
      <c r="BK33" s="34">
        <f t="shared" si="1"/>
        <v>119.25308820084169</v>
      </c>
      <c r="BL33" s="34">
        <f t="shared" si="2"/>
        <v>107.23672956291239</v>
      </c>
      <c r="BM33" s="34">
        <f>VLOOKUP($AX33&amp;"_"&amp;$BC$14,データシート1!$A:$BT,MATCH($BC$12&amp;"_"&amp;BM$20,データシート1!$A$1:$BT$1,0),0)</f>
        <v>70.138196108314858</v>
      </c>
      <c r="BN33" s="34">
        <f>VLOOKUP($AX33&amp;"_"&amp;$BC$14,データシート1!$A:$BT,MATCH($BC$12&amp;"_"&amp;BN$20,データシート1!$A$1:$BT$1,0),0)</f>
        <v>37.098533454597522</v>
      </c>
      <c r="BO33" s="34">
        <f>VLOOKUP($AX33&amp;"_"&amp;$BC$14,データシート1!$A:$BT,MATCH($BC$12&amp;"_"&amp;BO$20,データシート1!$A$1:$BT$1,0),0)</f>
        <v>12.016358637929301</v>
      </c>
      <c r="BP33" s="34">
        <f>VLOOKUP($AX33&amp;"_"&amp;$BC$14,データシート1!$A:$BT,MATCH($BC$12&amp;"_"&amp;BP$20,データシート1!$A$1:$BT$1,0),0)</f>
        <v>0</v>
      </c>
      <c r="BQ33" s="34">
        <f>VLOOKUP($AX33&amp;"_"&amp;$BC$14,データシート1!$A:$BT,MATCH($BC$12&amp;"_"&amp;BQ$20,データシート1!$A$1:$BT$1,0),0)</f>
        <v>16.233670298153299</v>
      </c>
      <c r="BR33" s="35">
        <f t="shared" si="3"/>
        <v>551.75226412419943</v>
      </c>
      <c r="BT33" s="121" t="str">
        <f t="shared" si="4"/>
        <v>西東京市</v>
      </c>
      <c r="BU33" s="33">
        <f t="shared" si="25"/>
        <v>551.75226412419943</v>
      </c>
      <c r="BV33" s="59">
        <f t="shared" si="16"/>
        <v>4.8570736774687782E-2</v>
      </c>
      <c r="BW33" s="59">
        <f t="shared" si="5"/>
        <v>3.2089026952282627E-2</v>
      </c>
      <c r="BX33" s="59">
        <f t="shared" si="5"/>
        <v>1.3548848593746561E-2</v>
      </c>
      <c r="BY33" s="59">
        <f t="shared" si="5"/>
        <v>2.9328612286585926E-3</v>
      </c>
      <c r="BZ33" s="59">
        <f t="shared" si="5"/>
        <v>0.28530824814547878</v>
      </c>
      <c r="CA33" s="59">
        <f t="shared" si="5"/>
        <v>0.42056378349501317</v>
      </c>
      <c r="CB33" s="59">
        <f t="shared" si="5"/>
        <v>0.21613520406687053</v>
      </c>
      <c r="CC33" s="59">
        <f t="shared" si="5"/>
        <v>0.19435666427781689</v>
      </c>
      <c r="CD33" s="59">
        <f t="shared" si="5"/>
        <v>0.12711900008175908</v>
      </c>
      <c r="CE33" s="59">
        <f t="shared" si="5"/>
        <v>6.7237664196057825E-2</v>
      </c>
      <c r="CF33" s="59">
        <f t="shared" si="5"/>
        <v>2.1778539789053624E-2</v>
      </c>
      <c r="CG33" s="59">
        <f t="shared" si="5"/>
        <v>0</v>
      </c>
      <c r="CH33" s="59">
        <f t="shared" si="5"/>
        <v>2.9422027517949794E-2</v>
      </c>
      <c r="CI33" s="122">
        <f t="shared" si="6"/>
        <v>1</v>
      </c>
      <c r="CK33" s="123" t="str">
        <f t="shared" si="7"/>
        <v>西東京市</v>
      </c>
      <c r="CL33" s="124">
        <f t="shared" si="17"/>
        <v>26.799013985614501</v>
      </c>
      <c r="CM33" s="65">
        <f t="shared" si="18"/>
        <v>0.37814824103005623</v>
      </c>
      <c r="CN33" s="66">
        <f t="shared" si="19"/>
        <v>17.705193274464399</v>
      </c>
      <c r="CO33" s="65">
        <f t="shared" si="20"/>
        <v>0.57237443516733166</v>
      </c>
      <c r="CP33" s="66">
        <f t="shared" si="8"/>
        <v>7.4756078878756407</v>
      </c>
      <c r="CQ33" s="65">
        <f t="shared" si="21"/>
        <v>0</v>
      </c>
      <c r="CR33" s="66">
        <f t="shared" si="9"/>
        <v>1.6182128232744599</v>
      </c>
      <c r="CS33" s="65">
        <f t="shared" si="22"/>
        <v>0</v>
      </c>
      <c r="CT33" s="66">
        <f t="shared" si="10"/>
        <v>157.41947188757683</v>
      </c>
      <c r="CU33" s="67">
        <f t="shared" si="23"/>
        <v>0.34397269505941741</v>
      </c>
      <c r="CV33" s="16"/>
      <c r="CW33" s="959">
        <f t="shared" si="24"/>
        <v>10.134</v>
      </c>
      <c r="CX33" s="962">
        <f>VLOOKUP($AX33&amp;"_"&amp;$CW$14,データシート1!$A:$BT,MATCH($CW$12&amp;"_"&amp;CX$20,データシート1!$A$1:$BT$1,0),0)</f>
        <v>10.134</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54.147999999999996</v>
      </c>
      <c r="DB33" s="962">
        <f>VLOOKUP($AX33&amp;"_"&amp;$CW$14,データシート1!$A:$BT,MATCH($CW$12&amp;"_"&amp;DB$20,データシート1!$A$1:$BT$1,0),0)</f>
        <v>0</v>
      </c>
      <c r="DC33" s="962">
        <f>VLOOKUP($AX33&amp;"_"&amp;$CW$14,データシート1!$A:$BT,MATCH($CW$12&amp;"_"&amp;DC$20,データシート1!$A$1:$BT$1,0),0)</f>
        <v>0</v>
      </c>
      <c r="DD33" s="961">
        <f t="shared" si="11"/>
        <v>64.281999999999996</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4</v>
      </c>
      <c r="DJ33" s="64">
        <f>VLOOKUP($AX33&amp;"_"&amp;$DF$14,データシート1!$A:$BT,MATCH($DF$12&amp;"_"&amp;DJ$20,データシート1!$A$1:$BT$1,0),0)</f>
        <v>0</v>
      </c>
      <c r="DK33" s="64">
        <f>VLOOKUP($AX33&amp;"_"&amp;$DF$14,データシート1!$A:$BT,MATCH($DF$12&amp;"_"&amp;DK$20,データシート1!$A$1:$BT$1,0),0)</f>
        <v>0</v>
      </c>
      <c r="DL33" s="68">
        <f t="shared" si="12"/>
        <v>6</v>
      </c>
      <c r="DM33" s="16"/>
      <c r="DN33" s="126">
        <f t="shared" si="26"/>
        <v>0.16</v>
      </c>
      <c r="DO33" s="127">
        <f t="shared" si="27"/>
        <v>0</v>
      </c>
      <c r="DP33" s="127">
        <f t="shared" si="13"/>
        <v>0</v>
      </c>
      <c r="DQ33" s="127">
        <f t="shared" si="13"/>
        <v>0.84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12221</v>
      </c>
      <c r="AY34" s="18" t="str">
        <f>IF(IFERROR(比較地域マスタ!$Z19,"")=0,"",IFERROR(比較地域マスタ!$Z19,""))</f>
        <v>八千代市</v>
      </c>
      <c r="BB34" s="110" t="str">
        <f t="shared" si="0"/>
        <v>12221</v>
      </c>
      <c r="BC34" s="1031" t="str">
        <f t="shared" si="0"/>
        <v>八千代市</v>
      </c>
      <c r="BD34" s="34">
        <f t="shared" si="14"/>
        <v>1493.5644163846473</v>
      </c>
      <c r="BE34" s="34">
        <f t="shared" si="15"/>
        <v>827.1552957001544</v>
      </c>
      <c r="BF34" s="34">
        <f>VLOOKUP($AX34&amp;"_"&amp;$BC$14,データシート1!$A:$BT,MATCH($BC$12&amp;"_"&amp;BF$20,データシート1!$A$1:$BT$1,0),0)</f>
        <v>815.42025125855378</v>
      </c>
      <c r="BG34" s="34">
        <f>VLOOKUP($AX34&amp;"_"&amp;$BC$14,データシート1!$A:$BT,MATCH($BC$12&amp;"_"&amp;BG$20,データシート1!$A$1:$BT$1,0),0)</f>
        <v>6.7586829725382742</v>
      </c>
      <c r="BH34" s="34">
        <f>VLOOKUP($AX34&amp;"_"&amp;$BC$14,データシート1!$A:$BT,MATCH($BC$12&amp;"_"&amp;BH$20,データシート1!$A$1:$BT$1,0),0)</f>
        <v>4.9763614690623283</v>
      </c>
      <c r="BI34" s="34">
        <f>VLOOKUP($AX34&amp;"_"&amp;$BC$14,データシート1!$A:$BT,MATCH($BC$12&amp;"_"&amp;BI$20,データシート1!$A$1:$BT$1,0),0)</f>
        <v>231.52566835779299</v>
      </c>
      <c r="BJ34" s="34">
        <f>VLOOKUP($AX34&amp;"_"&amp;$BC$14,データシート1!$A:$BT,MATCH($BC$12&amp;"_"&amp;BJ$20,データシート1!$A$1:$BT$1,0),0)</f>
        <v>224.80785436086646</v>
      </c>
      <c r="BK34" s="34">
        <f t="shared" si="1"/>
        <v>187.17779924569342</v>
      </c>
      <c r="BL34" s="34">
        <f t="shared" si="2"/>
        <v>175.30454740799522</v>
      </c>
      <c r="BM34" s="34">
        <f>VLOOKUP($AX34&amp;"_"&amp;$BC$14,データシート1!$A:$BT,MATCH($BC$12&amp;"_"&amp;BM$20,データシート1!$A$1:$BT$1,0),0)</f>
        <v>112.52420102710002</v>
      </c>
      <c r="BN34" s="34">
        <f>VLOOKUP($AX34&amp;"_"&amp;$BC$14,データシート1!$A:$BT,MATCH($BC$12&amp;"_"&amp;BN$20,データシート1!$A$1:$BT$1,0),0)</f>
        <v>62.780346380895189</v>
      </c>
      <c r="BO34" s="34">
        <f>VLOOKUP($AX34&amp;"_"&amp;$BC$14,データシート1!$A:$BT,MATCH($BC$12&amp;"_"&amp;BO$20,データシート1!$A$1:$BT$1,0),0)</f>
        <v>11.8732518376982</v>
      </c>
      <c r="BP34" s="34">
        <f>VLOOKUP($AX34&amp;"_"&amp;$BC$14,データシート1!$A:$BT,MATCH($BC$12&amp;"_"&amp;BP$20,データシート1!$A$1:$BT$1,0),0)</f>
        <v>0</v>
      </c>
      <c r="BQ34" s="34">
        <f>VLOOKUP($AX34&amp;"_"&amp;$BC$14,データシート1!$A:$BT,MATCH($BC$12&amp;"_"&amp;BQ$20,データシート1!$A$1:$BT$1,0),0)</f>
        <v>22.897798720139999</v>
      </c>
      <c r="BR34" s="35">
        <f t="shared" si="3"/>
        <v>1493.5644163846473</v>
      </c>
      <c r="BT34" s="121" t="str">
        <f t="shared" si="4"/>
        <v>八千代市</v>
      </c>
      <c r="BU34" s="33">
        <f t="shared" si="25"/>
        <v>1493.5644163846473</v>
      </c>
      <c r="BV34" s="59">
        <f t="shared" si="16"/>
        <v>0.55381293677468801</v>
      </c>
      <c r="BW34" s="59">
        <f t="shared" si="5"/>
        <v>0.54595586391404316</v>
      </c>
      <c r="BX34" s="59">
        <f t="shared" si="5"/>
        <v>4.5252035321640032E-3</v>
      </c>
      <c r="BY34" s="59">
        <f t="shared" si="5"/>
        <v>3.3318693284807971E-3</v>
      </c>
      <c r="BZ34" s="59">
        <f t="shared" si="5"/>
        <v>0.15501552247624431</v>
      </c>
      <c r="CA34" s="59">
        <f t="shared" si="5"/>
        <v>0.15051768232738227</v>
      </c>
      <c r="CB34" s="59">
        <f t="shared" si="5"/>
        <v>0.12532288342727116</v>
      </c>
      <c r="CC34" s="59">
        <f t="shared" si="5"/>
        <v>0.11737327529022216</v>
      </c>
      <c r="CD34" s="59">
        <f t="shared" si="5"/>
        <v>7.5339369224849642E-2</v>
      </c>
      <c r="CE34" s="59">
        <f t="shared" si="5"/>
        <v>4.2033906065372516E-2</v>
      </c>
      <c r="CF34" s="59">
        <f t="shared" si="5"/>
        <v>7.9496081370489784E-3</v>
      </c>
      <c r="CG34" s="59">
        <f t="shared" si="5"/>
        <v>0</v>
      </c>
      <c r="CH34" s="59">
        <f t="shared" si="5"/>
        <v>1.5330974994414289E-2</v>
      </c>
      <c r="CI34" s="122">
        <f t="shared" si="6"/>
        <v>1</v>
      </c>
      <c r="CK34" s="123" t="str">
        <f t="shared" si="7"/>
        <v>八千代市</v>
      </c>
      <c r="CL34" s="124">
        <f t="shared" si="17"/>
        <v>827.1552957001544</v>
      </c>
      <c r="CM34" s="65">
        <f t="shared" si="18"/>
        <v>0.14654442839224802</v>
      </c>
      <c r="CN34" s="66">
        <f t="shared" si="19"/>
        <v>815.42025125855378</v>
      </c>
      <c r="CO34" s="65">
        <f t="shared" si="20"/>
        <v>0.14865340885624523</v>
      </c>
      <c r="CP34" s="66">
        <f t="shared" si="8"/>
        <v>6.7586829725382742</v>
      </c>
      <c r="CQ34" s="65">
        <f t="shared" si="21"/>
        <v>0</v>
      </c>
      <c r="CR34" s="66">
        <f t="shared" si="9"/>
        <v>4.9763614690623283</v>
      </c>
      <c r="CS34" s="65">
        <f t="shared" si="22"/>
        <v>0</v>
      </c>
      <c r="CT34" s="66">
        <f t="shared" si="10"/>
        <v>231.52566835779299</v>
      </c>
      <c r="CU34" s="67">
        <f t="shared" si="23"/>
        <v>0.21331112161472643</v>
      </c>
      <c r="CV34" s="16"/>
      <c r="CW34" s="959">
        <f t="shared" si="24"/>
        <v>121.215</v>
      </c>
      <c r="CX34" s="962">
        <f>VLOOKUP($AX34&amp;"_"&amp;$CW$14,データシート1!$A:$BT,MATCH($CW$12&amp;"_"&amp;CX$20,データシート1!$A$1:$BT$1,0),0)</f>
        <v>121.215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49.387</v>
      </c>
      <c r="DB34" s="962">
        <f>VLOOKUP($AX34&amp;"_"&amp;$CW$14,データシート1!$A:$BT,MATCH($CW$12&amp;"_"&amp;DB$20,データシート1!$A$1:$BT$1,0),0)</f>
        <v>0</v>
      </c>
      <c r="DC34" s="962">
        <f>VLOOKUP($AX34&amp;"_"&amp;$CW$14,データシート1!$A:$BT,MATCH($CW$12&amp;"_"&amp;DC$20,データシート1!$A$1:$BT$1,0),0)</f>
        <v>0</v>
      </c>
      <c r="DD34" s="961">
        <f t="shared" si="11"/>
        <v>170.602</v>
      </c>
      <c r="DE34" s="16"/>
      <c r="DF34" s="125">
        <f>VLOOKUP($AX34&amp;"_"&amp;$DF$14,データシート1!$A:$BT,MATCH($DF$12&amp;"_"&amp;DF$20,データシート1!$A$1:$BT$1,0),0)</f>
        <v>20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6</v>
      </c>
      <c r="DJ34" s="64">
        <f>VLOOKUP($AX34&amp;"_"&amp;$DF$14,データシート1!$A:$BT,MATCH($DF$12&amp;"_"&amp;DJ$20,データシート1!$A$1:$BT$1,0),0)</f>
        <v>0</v>
      </c>
      <c r="DK34" s="64">
        <f>VLOOKUP($AX34&amp;"_"&amp;$DF$14,データシート1!$A:$BT,MATCH($DF$12&amp;"_"&amp;DK$20,データシート1!$A$1:$BT$1,0),0)</f>
        <v>0</v>
      </c>
      <c r="DL34" s="68">
        <f t="shared" si="12"/>
        <v>26</v>
      </c>
      <c r="DM34" s="16"/>
      <c r="DN34" s="126">
        <f t="shared" si="26"/>
        <v>0.71</v>
      </c>
      <c r="DO34" s="127">
        <f t="shared" si="27"/>
        <v>0</v>
      </c>
      <c r="DP34" s="127">
        <f t="shared" si="13"/>
        <v>0</v>
      </c>
      <c r="DQ34" s="127">
        <f t="shared" si="13"/>
        <v>0.28999999999999998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34202</v>
      </c>
      <c r="AY35" s="18" t="str">
        <f>IF(IFERROR(比較地域マスタ!$Z20,"")=0,"",IFERROR(比較地域マスタ!$Z20,""))</f>
        <v>呉市</v>
      </c>
      <c r="BB35" s="110" t="str">
        <f t="shared" si="0"/>
        <v>34202</v>
      </c>
      <c r="BC35" s="1031" t="str">
        <f t="shared" si="0"/>
        <v>呉市</v>
      </c>
      <c r="BD35" s="34">
        <f t="shared" si="14"/>
        <v>3856.8421658704137</v>
      </c>
      <c r="BE35" s="34">
        <f t="shared" si="15"/>
        <v>2838.9027215168608</v>
      </c>
      <c r="BF35" s="34">
        <f>VLOOKUP($AX35&amp;"_"&amp;$BC$14,データシート1!$A:$BT,MATCH($BC$12&amp;"_"&amp;BF$20,データシート1!$A$1:$BT$1,0),0)</f>
        <v>2816.8608269127017</v>
      </c>
      <c r="BG35" s="34">
        <f>VLOOKUP($AX35&amp;"_"&amp;$BC$14,データシート1!$A:$BT,MATCH($BC$12&amp;"_"&amp;BG$20,データシート1!$A$1:$BT$1,0),0)</f>
        <v>9.5422224253950496</v>
      </c>
      <c r="BH35" s="34">
        <f>VLOOKUP($AX35&amp;"_"&amp;$BC$14,データシート1!$A:$BT,MATCH($BC$12&amp;"_"&amp;BH$20,データシート1!$A$1:$BT$1,0),0)</f>
        <v>12.499672178764014</v>
      </c>
      <c r="BI35" s="34">
        <f>VLOOKUP($AX35&amp;"_"&amp;$BC$14,データシート1!$A:$BT,MATCH($BC$12&amp;"_"&amp;BI$20,データシート1!$A$1:$BT$1,0),0)</f>
        <v>327.18616109700241</v>
      </c>
      <c r="BJ35" s="34">
        <f>VLOOKUP($AX35&amp;"_"&amp;$BC$14,データシート1!$A:$BT,MATCH($BC$12&amp;"_"&amp;BJ$20,データシート1!$A$1:$BT$1,0),0)</f>
        <v>312.80446776534018</v>
      </c>
      <c r="BK35" s="34">
        <f t="shared" si="1"/>
        <v>346.6996843285408</v>
      </c>
      <c r="BL35" s="34">
        <f t="shared" si="2"/>
        <v>248.44928437134172</v>
      </c>
      <c r="BM35" s="34">
        <f>VLOOKUP($AX35&amp;"_"&amp;$BC$14,データシート1!$A:$BT,MATCH($BC$12&amp;"_"&amp;BM$20,データシート1!$A$1:$BT$1,0),0)</f>
        <v>146.93479785047597</v>
      </c>
      <c r="BN35" s="34">
        <f>VLOOKUP($AX35&amp;"_"&amp;$BC$14,データシート1!$A:$BT,MATCH($BC$12&amp;"_"&amp;BN$20,データシート1!$A$1:$BT$1,0),0)</f>
        <v>101.51448652086574</v>
      </c>
      <c r="BO35" s="34">
        <f>VLOOKUP($AX35&amp;"_"&amp;$BC$14,データシート1!$A:$BT,MATCH($BC$12&amp;"_"&amp;BO$20,データシート1!$A$1:$BT$1,0),0)</f>
        <v>12.436920972513001</v>
      </c>
      <c r="BP35" s="34">
        <f>VLOOKUP($AX35&amp;"_"&amp;$BC$14,データシート1!$A:$BT,MATCH($BC$12&amp;"_"&amp;BP$20,データシート1!$A$1:$BT$1,0),0)</f>
        <v>85.813478984686085</v>
      </c>
      <c r="BQ35" s="34">
        <f>VLOOKUP($AX35&amp;"_"&amp;$BC$14,データシート1!$A:$BT,MATCH($BC$12&amp;"_"&amp;BQ$20,データシート1!$A$1:$BT$1,0),0)</f>
        <v>31.24913116267</v>
      </c>
      <c r="BR35" s="35">
        <f t="shared" si="3"/>
        <v>3856.8421658704137</v>
      </c>
      <c r="BT35" s="121" t="str">
        <f t="shared" si="4"/>
        <v>呉市</v>
      </c>
      <c r="BU35" s="33">
        <f t="shared" si="25"/>
        <v>3856.8421658704137</v>
      </c>
      <c r="BV35" s="59">
        <f t="shared" si="16"/>
        <v>0.73606919843352625</v>
      </c>
      <c r="BW35" s="59">
        <f t="shared" si="5"/>
        <v>0.73035418764070459</v>
      </c>
      <c r="BX35" s="59">
        <f t="shared" si="5"/>
        <v>2.4741023912866178E-3</v>
      </c>
      <c r="BY35" s="59">
        <f t="shared" si="5"/>
        <v>3.2409084015350372E-3</v>
      </c>
      <c r="BZ35" s="59">
        <f t="shared" si="5"/>
        <v>8.4832655064888532E-2</v>
      </c>
      <c r="CA35" s="59">
        <f t="shared" si="5"/>
        <v>8.110377721271006E-2</v>
      </c>
      <c r="CB35" s="59">
        <f t="shared" si="5"/>
        <v>8.9892111063429397E-2</v>
      </c>
      <c r="CC35" s="59">
        <f t="shared" si="5"/>
        <v>6.4417799247761434E-2</v>
      </c>
      <c r="CD35" s="59">
        <f t="shared" si="5"/>
        <v>3.8097176791603467E-2</v>
      </c>
      <c r="CE35" s="59">
        <f t="shared" si="5"/>
        <v>2.6320622456157967E-2</v>
      </c>
      <c r="CF35" s="59">
        <f t="shared" si="5"/>
        <v>3.2246383019166745E-3</v>
      </c>
      <c r="CG35" s="59">
        <f t="shared" si="5"/>
        <v>2.2249673513751286E-2</v>
      </c>
      <c r="CH35" s="59">
        <f t="shared" si="5"/>
        <v>8.1022582254458644E-3</v>
      </c>
      <c r="CI35" s="122">
        <f t="shared" si="6"/>
        <v>1</v>
      </c>
      <c r="CK35" s="123" t="str">
        <f t="shared" si="7"/>
        <v>呉市</v>
      </c>
      <c r="CL35" s="124">
        <f t="shared" si="17"/>
        <v>2838.9027215168608</v>
      </c>
      <c r="CM35" s="65">
        <f t="shared" si="18"/>
        <v>0.82184323623226441</v>
      </c>
      <c r="CN35" s="66">
        <f t="shared" si="19"/>
        <v>2816.8608269127017</v>
      </c>
      <c r="CO35" s="65">
        <f t="shared" si="20"/>
        <v>0.82827414748677142</v>
      </c>
      <c r="CP35" s="66">
        <f t="shared" si="8"/>
        <v>9.5422224253950496</v>
      </c>
      <c r="CQ35" s="65">
        <f t="shared" si="21"/>
        <v>0</v>
      </c>
      <c r="CR35" s="66">
        <f t="shared" si="9"/>
        <v>12.499672178764014</v>
      </c>
      <c r="CS35" s="65">
        <f t="shared" si="22"/>
        <v>0</v>
      </c>
      <c r="CT35" s="66">
        <f t="shared" si="10"/>
        <v>327.18616109700241</v>
      </c>
      <c r="CU35" s="67">
        <f t="shared" si="23"/>
        <v>0.16750708470139547</v>
      </c>
      <c r="CV35" s="16"/>
      <c r="CW35" s="959">
        <f t="shared" si="24"/>
        <v>2333.1329999999998</v>
      </c>
      <c r="CX35" s="962">
        <f>VLOOKUP($AX35&amp;"_"&amp;$CW$14,データシート1!$A:$BT,MATCH($CW$12&amp;"_"&amp;CX$20,データシート1!$A$1:$BT$1,0),0)</f>
        <v>2333.1329999999998</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54.806000000000004</v>
      </c>
      <c r="DB35" s="962">
        <f>VLOOKUP($AX35&amp;"_"&amp;$CW$14,データシート1!$A:$BT,MATCH($CW$12&amp;"_"&amp;DB$20,データシート1!$A$1:$BT$1,0),0)</f>
        <v>0</v>
      </c>
      <c r="DC35" s="962">
        <f>VLOOKUP($AX35&amp;"_"&amp;$CW$14,データシート1!$A:$BT,MATCH($CW$12&amp;"_"&amp;DC$20,データシート1!$A$1:$BT$1,0),0)</f>
        <v>0</v>
      </c>
      <c r="DD35" s="961">
        <f t="shared" si="11"/>
        <v>2387.9389999999999</v>
      </c>
      <c r="DE35" s="16"/>
      <c r="DF35" s="125">
        <f>VLOOKUP($AX35&amp;"_"&amp;$DF$14,データシート1!$A:$BT,MATCH($DF$12&amp;"_"&amp;DF$20,データシート1!$A$1:$BT$1,0),0)</f>
        <v>21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7</v>
      </c>
      <c r="DJ35" s="64">
        <f>VLOOKUP($AX35&amp;"_"&amp;$DF$14,データシート1!$A:$BT,MATCH($DF$12&amp;"_"&amp;DJ$20,データシート1!$A$1:$BT$1,0),0)</f>
        <v>0</v>
      </c>
      <c r="DK35" s="64">
        <f>VLOOKUP($AX35&amp;"_"&amp;$DF$14,データシート1!$A:$BT,MATCH($DF$12&amp;"_"&amp;DK$20,データシート1!$A$1:$BT$1,0),0)</f>
        <v>0</v>
      </c>
      <c r="DL35" s="68">
        <f t="shared" si="12"/>
        <v>28</v>
      </c>
      <c r="DM35" s="16"/>
      <c r="DN35" s="126">
        <f t="shared" si="26"/>
        <v>0.98</v>
      </c>
      <c r="DO35" s="127">
        <f t="shared" si="27"/>
        <v>0</v>
      </c>
      <c r="DP35" s="127">
        <f t="shared" si="13"/>
        <v>0</v>
      </c>
      <c r="DQ35" s="127">
        <f t="shared" si="13"/>
        <v>0.02</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28207</v>
      </c>
      <c r="AY36" s="18" t="str">
        <f>IF(IFERROR(比較地域マスタ!$Z21,"")=0,"",IFERROR(比較地域マスタ!$Z21,""))</f>
        <v>伊丹市</v>
      </c>
      <c r="BB36" s="110" t="str">
        <f t="shared" si="0"/>
        <v>28207</v>
      </c>
      <c r="BC36" s="1031" t="str">
        <f t="shared" si="0"/>
        <v>伊丹市</v>
      </c>
      <c r="BD36" s="34">
        <f t="shared" si="14"/>
        <v>1665.584297455214</v>
      </c>
      <c r="BE36" s="34">
        <f t="shared" si="15"/>
        <v>1135.6639873843242</v>
      </c>
      <c r="BF36" s="34">
        <f>VLOOKUP($AX36&amp;"_"&amp;$BC$14,データシート1!$A:$BT,MATCH($BC$12&amp;"_"&amp;BF$20,データシート1!$A$1:$BT$1,0),0)</f>
        <v>1127.0338543393136</v>
      </c>
      <c r="BG36" s="34">
        <f>VLOOKUP($AX36&amp;"_"&amp;$BC$14,データシート1!$A:$BT,MATCH($BC$12&amp;"_"&amp;BG$20,データシート1!$A$1:$BT$1,0),0)</f>
        <v>7.0630021149686897</v>
      </c>
      <c r="BH36" s="34">
        <f>VLOOKUP($AX36&amp;"_"&amp;$BC$14,データシート1!$A:$BT,MATCH($BC$12&amp;"_"&amp;BH$20,データシート1!$A$1:$BT$1,0),0)</f>
        <v>1.5671309300420118</v>
      </c>
      <c r="BI36" s="34">
        <f>VLOOKUP($AX36&amp;"_"&amp;$BC$14,データシート1!$A:$BT,MATCH($BC$12&amp;"_"&amp;BI$20,データシート1!$A$1:$BT$1,0),0)</f>
        <v>170.22071769271398</v>
      </c>
      <c r="BJ36" s="34">
        <f>VLOOKUP($AX36&amp;"_"&amp;$BC$14,データシート1!$A:$BT,MATCH($BC$12&amp;"_"&amp;BJ$20,データシート1!$A$1:$BT$1,0),0)</f>
        <v>166.47627089598939</v>
      </c>
      <c r="BK36" s="34">
        <f t="shared" si="1"/>
        <v>171.3359181536463</v>
      </c>
      <c r="BL36" s="34">
        <f t="shared" si="2"/>
        <v>159.48461986832962</v>
      </c>
      <c r="BM36" s="34">
        <f>VLOOKUP($AX36&amp;"_"&amp;$BC$14,データシート1!$A:$BT,MATCH($BC$12&amp;"_"&amp;BM$20,データシート1!$A$1:$BT$1,0),0)</f>
        <v>92.773241510657201</v>
      </c>
      <c r="BN36" s="34">
        <f>VLOOKUP($AX36&amp;"_"&amp;$BC$14,データシート1!$A:$BT,MATCH($BC$12&amp;"_"&amp;BN$20,データシート1!$A$1:$BT$1,0),0)</f>
        <v>66.71137835767243</v>
      </c>
      <c r="BO36" s="34">
        <f>VLOOKUP($AX36&amp;"_"&amp;$BC$14,データシート1!$A:$BT,MATCH($BC$12&amp;"_"&amp;BO$20,データシート1!$A$1:$BT$1,0),0)</f>
        <v>11.8512982853167</v>
      </c>
      <c r="BP36" s="34">
        <f>VLOOKUP($AX36&amp;"_"&amp;$BC$14,データシート1!$A:$BT,MATCH($BC$12&amp;"_"&amp;BP$20,データシート1!$A$1:$BT$1,0),0)</f>
        <v>0</v>
      </c>
      <c r="BQ36" s="34">
        <f>VLOOKUP($AX36&amp;"_"&amp;$BC$14,データシート1!$A:$BT,MATCH($BC$12&amp;"_"&amp;BQ$20,データシート1!$A$1:$BT$1,0),0)</f>
        <v>21.887403328540149</v>
      </c>
      <c r="BR36" s="35">
        <f t="shared" si="3"/>
        <v>1665.584297455214</v>
      </c>
      <c r="BT36" s="121" t="str">
        <f t="shared" si="4"/>
        <v>伊丹市</v>
      </c>
      <c r="BU36" s="33">
        <f t="shared" si="25"/>
        <v>1665.584297455214</v>
      </c>
      <c r="BV36" s="59">
        <f t="shared" si="16"/>
        <v>0.68184119478039273</v>
      </c>
      <c r="BW36" s="59">
        <f t="shared" si="5"/>
        <v>0.67665975001161327</v>
      </c>
      <c r="BX36" s="59">
        <f t="shared" si="5"/>
        <v>4.2405551767989141E-3</v>
      </c>
      <c r="BY36" s="59">
        <f t="shared" si="5"/>
        <v>9.4088959198064873E-4</v>
      </c>
      <c r="BZ36" s="59">
        <f t="shared" si="5"/>
        <v>0.10219880071683436</v>
      </c>
      <c r="CA36" s="59">
        <f t="shared" si="5"/>
        <v>9.9950672656041767E-2</v>
      </c>
      <c r="CB36" s="59">
        <f t="shared" si="5"/>
        <v>0.10286835581688916</v>
      </c>
      <c r="CC36" s="59">
        <f t="shared" si="5"/>
        <v>9.5752955951854485E-2</v>
      </c>
      <c r="CD36" s="59">
        <f t="shared" si="5"/>
        <v>5.5700117761918196E-2</v>
      </c>
      <c r="CE36" s="59">
        <f t="shared" si="5"/>
        <v>4.005283818993631E-2</v>
      </c>
      <c r="CF36" s="59">
        <f t="shared" si="5"/>
        <v>7.1153998650346729E-3</v>
      </c>
      <c r="CG36" s="59">
        <f t="shared" si="5"/>
        <v>0</v>
      </c>
      <c r="CH36" s="59">
        <f t="shared" si="5"/>
        <v>1.3140976029841971E-2</v>
      </c>
      <c r="CI36" s="122">
        <f t="shared" si="6"/>
        <v>1</v>
      </c>
      <c r="CK36" s="123" t="str">
        <f t="shared" si="7"/>
        <v>伊丹市</v>
      </c>
      <c r="CL36" s="124">
        <f t="shared" si="17"/>
        <v>1135.6639873843242</v>
      </c>
      <c r="CM36" s="65">
        <f t="shared" si="18"/>
        <v>0.16431004423216924</v>
      </c>
      <c r="CN36" s="66">
        <f t="shared" si="19"/>
        <v>1127.0338543393136</v>
      </c>
      <c r="CO36" s="65">
        <f t="shared" si="20"/>
        <v>0.16556822963351769</v>
      </c>
      <c r="CP36" s="66">
        <f t="shared" si="8"/>
        <v>7.0630021149686897</v>
      </c>
      <c r="CQ36" s="65">
        <f t="shared" si="21"/>
        <v>0</v>
      </c>
      <c r="CR36" s="66">
        <f t="shared" si="9"/>
        <v>1.5671309300420118</v>
      </c>
      <c r="CS36" s="65">
        <f t="shared" si="22"/>
        <v>0</v>
      </c>
      <c r="CT36" s="66">
        <f t="shared" si="10"/>
        <v>170.22071769271398</v>
      </c>
      <c r="CU36" s="67">
        <f t="shared" si="23"/>
        <v>9.407785501708911E-2</v>
      </c>
      <c r="CV36" s="16"/>
      <c r="CW36" s="959">
        <f t="shared" si="24"/>
        <v>186.601</v>
      </c>
      <c r="CX36" s="962">
        <f>VLOOKUP($AX36&amp;"_"&amp;$CW$14,データシート1!$A:$BT,MATCH($CW$12&amp;"_"&amp;CX$20,データシート1!$A$1:$BT$1,0),0)</f>
        <v>186.601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16.013999999999999</v>
      </c>
      <c r="DB36" s="962">
        <f>VLOOKUP($AX36&amp;"_"&amp;$CW$14,データシート1!$A:$BT,MATCH($CW$12&amp;"_"&amp;DB$20,データシート1!$A$1:$BT$1,0),0)</f>
        <v>0</v>
      </c>
      <c r="DC36" s="962">
        <f>VLOOKUP($AX36&amp;"_"&amp;$CW$14,データシート1!$A:$BT,MATCH($CW$12&amp;"_"&amp;DC$20,データシート1!$A$1:$BT$1,0),0)</f>
        <v>0</v>
      </c>
      <c r="DD36" s="961">
        <f t="shared" si="11"/>
        <v>202.61500000000001</v>
      </c>
      <c r="DE36" s="16"/>
      <c r="DF36" s="125">
        <f>VLOOKUP($AX36&amp;"_"&amp;$DF$14,データシート1!$A:$BT,MATCH($DF$12&amp;"_"&amp;DF$20,データシート1!$A$1:$BT$1,0),0)</f>
        <v>16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6</v>
      </c>
      <c r="DJ36" s="64">
        <f>VLOOKUP($AX36&amp;"_"&amp;$DF$14,データシート1!$A:$BT,MATCH($DF$12&amp;"_"&amp;DJ$20,データシート1!$A$1:$BT$1,0),0)</f>
        <v>0</v>
      </c>
      <c r="DK36" s="64">
        <f>VLOOKUP($AX36&amp;"_"&amp;$DF$14,データシート1!$A:$BT,MATCH($DF$12&amp;"_"&amp;DK$20,データシート1!$A$1:$BT$1,0),0)</f>
        <v>0</v>
      </c>
      <c r="DL36" s="68">
        <f t="shared" si="12"/>
        <v>22</v>
      </c>
      <c r="DM36" s="16"/>
      <c r="DN36" s="126">
        <f t="shared" si="26"/>
        <v>0.92</v>
      </c>
      <c r="DO36" s="127">
        <f t="shared" si="27"/>
        <v>0</v>
      </c>
      <c r="DP36" s="127">
        <f t="shared" si="13"/>
        <v>0</v>
      </c>
      <c r="DQ36" s="127">
        <f t="shared" si="13"/>
        <v>0.08</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13211</v>
      </c>
      <c r="AY37" s="18" t="str">
        <f>IF(IFERROR(比較地域マスタ!$Z22,"")=0,"",IFERROR(比較地域マスタ!$Z22,""))</f>
        <v>小平市</v>
      </c>
      <c r="BB37" s="110" t="str">
        <f t="shared" si="0"/>
        <v>13211</v>
      </c>
      <c r="BC37" s="1031" t="str">
        <f t="shared" si="0"/>
        <v>小平市</v>
      </c>
      <c r="BD37" s="34">
        <f t="shared" si="14"/>
        <v>607.22954426260651</v>
      </c>
      <c r="BE37" s="34">
        <f t="shared" si="15"/>
        <v>66.86919058176484</v>
      </c>
      <c r="BF37" s="34">
        <f>VLOOKUP($AX37&amp;"_"&amp;$BC$14,データシート1!$A:$BT,MATCH($BC$12&amp;"_"&amp;BF$20,データシート1!$A$1:$BT$1,0),0)</f>
        <v>52.062199633870215</v>
      </c>
      <c r="BG37" s="34">
        <f>VLOOKUP($AX37&amp;"_"&amp;$BC$14,データシート1!$A:$BT,MATCH($BC$12&amp;"_"&amp;BG$20,データシート1!$A$1:$BT$1,0),0)</f>
        <v>6.7159268315223244</v>
      </c>
      <c r="BH37" s="34">
        <f>VLOOKUP($AX37&amp;"_"&amp;$BC$14,データシート1!$A:$BT,MATCH($BC$12&amp;"_"&amp;BH$20,データシート1!$A$1:$BT$1,0),0)</f>
        <v>8.0910641163722978</v>
      </c>
      <c r="BI37" s="34">
        <f>VLOOKUP($AX37&amp;"_"&amp;$BC$14,データシート1!$A:$BT,MATCH($BC$12&amp;"_"&amp;BI$20,データシート1!$A$1:$BT$1,0),0)</f>
        <v>179.85890940774919</v>
      </c>
      <c r="BJ37" s="34">
        <f>VLOOKUP($AX37&amp;"_"&amp;$BC$14,データシート1!$A:$BT,MATCH($BC$12&amp;"_"&amp;BJ$20,データシート1!$A$1:$BT$1,0),0)</f>
        <v>217.69114151546759</v>
      </c>
      <c r="BK37" s="34">
        <f t="shared" si="1"/>
        <v>130.99845390710959</v>
      </c>
      <c r="BL37" s="34">
        <f t="shared" si="2"/>
        <v>119.5918902188391</v>
      </c>
      <c r="BM37" s="34">
        <f>VLOOKUP($AX37&amp;"_"&amp;$BC$14,データシート1!$A:$BT,MATCH($BC$12&amp;"_"&amp;BM$20,データシート1!$A$1:$BT$1,0),0)</f>
        <v>76.596808799075703</v>
      </c>
      <c r="BN37" s="34">
        <f>VLOOKUP($AX37&amp;"_"&amp;$BC$14,データシート1!$A:$BT,MATCH($BC$12&amp;"_"&amp;BN$20,データシート1!$A$1:$BT$1,0),0)</f>
        <v>42.995081419763387</v>
      </c>
      <c r="BO37" s="34">
        <f>VLOOKUP($AX37&amp;"_"&amp;$BC$14,データシート1!$A:$BT,MATCH($BC$12&amp;"_"&amp;BO$20,データシート1!$A$1:$BT$1,0),0)</f>
        <v>11.4065636882705</v>
      </c>
      <c r="BP37" s="34">
        <f>VLOOKUP($AX37&amp;"_"&amp;$BC$14,データシート1!$A:$BT,MATCH($BC$12&amp;"_"&amp;BP$20,データシート1!$A$1:$BT$1,0),0)</f>
        <v>0</v>
      </c>
      <c r="BQ37" s="34">
        <f>VLOOKUP($AX37&amp;"_"&amp;$BC$14,データシート1!$A:$BT,MATCH($BC$12&amp;"_"&amp;BQ$20,データシート1!$A$1:$BT$1,0),0)</f>
        <v>11.811848850515251</v>
      </c>
      <c r="BR37" s="35">
        <f t="shared" si="3"/>
        <v>607.22954426260651</v>
      </c>
      <c r="BT37" s="121" t="str">
        <f t="shared" si="4"/>
        <v>小平市</v>
      </c>
      <c r="BU37" s="33">
        <f t="shared" si="25"/>
        <v>607.22954426260651</v>
      </c>
      <c r="BV37" s="59">
        <f t="shared" si="16"/>
        <v>0.11012176731777423</v>
      </c>
      <c r="BW37" s="59">
        <f t="shared" si="5"/>
        <v>8.5737263816918388E-2</v>
      </c>
      <c r="BX37" s="59">
        <f t="shared" si="5"/>
        <v>1.105994742017676E-2</v>
      </c>
      <c r="BY37" s="59">
        <f t="shared" si="5"/>
        <v>1.3324556080679076E-2</v>
      </c>
      <c r="BZ37" s="59">
        <f t="shared" si="5"/>
        <v>0.29619591323765732</v>
      </c>
      <c r="CA37" s="59">
        <f t="shared" si="5"/>
        <v>0.35849892939550954</v>
      </c>
      <c r="CB37" s="59">
        <f t="shared" si="5"/>
        <v>0.21573135751520209</v>
      </c>
      <c r="CC37" s="59">
        <f t="shared" si="5"/>
        <v>0.19694675818856336</v>
      </c>
      <c r="CD37" s="59">
        <f t="shared" si="5"/>
        <v>0.12614143946518871</v>
      </c>
      <c r="CE37" s="59">
        <f t="shared" si="5"/>
        <v>7.0805318723374644E-2</v>
      </c>
      <c r="CF37" s="59">
        <f t="shared" si="5"/>
        <v>1.8784599326638729E-2</v>
      </c>
      <c r="CG37" s="59">
        <f t="shared" si="5"/>
        <v>0</v>
      </c>
      <c r="CH37" s="59">
        <f t="shared" si="5"/>
        <v>1.9452032533856786E-2</v>
      </c>
      <c r="CI37" s="122">
        <f t="shared" si="6"/>
        <v>1</v>
      </c>
      <c r="CK37" s="123" t="str">
        <f t="shared" si="7"/>
        <v>小平市</v>
      </c>
      <c r="CL37" s="124">
        <f t="shared" si="17"/>
        <v>66.86919058176484</v>
      </c>
      <c r="CM37" s="65">
        <f t="shared" si="18"/>
        <v>0.86232537732742709</v>
      </c>
      <c r="CN37" s="66">
        <f t="shared" si="19"/>
        <v>52.062199633870215</v>
      </c>
      <c r="CO37" s="65">
        <f t="shared" si="20"/>
        <v>1</v>
      </c>
      <c r="CP37" s="66">
        <f t="shared" si="8"/>
        <v>6.7159268315223244</v>
      </c>
      <c r="CQ37" s="65">
        <f t="shared" si="21"/>
        <v>0</v>
      </c>
      <c r="CR37" s="66">
        <f t="shared" si="9"/>
        <v>8.0910641163722978</v>
      </c>
      <c r="CS37" s="65">
        <f t="shared" si="22"/>
        <v>0</v>
      </c>
      <c r="CT37" s="66">
        <f t="shared" si="10"/>
        <v>179.85890940774919</v>
      </c>
      <c r="CU37" s="67">
        <f t="shared" si="23"/>
        <v>0.14699299627167051</v>
      </c>
      <c r="CV37" s="16"/>
      <c r="CW37" s="959">
        <f t="shared" si="24"/>
        <v>57.662999999999997</v>
      </c>
      <c r="CX37" s="962">
        <f>VLOOKUP($AX37&amp;"_"&amp;$CW$14,データシート1!$A:$BT,MATCH($CW$12&amp;"_"&amp;CX$20,データシート1!$A$1:$BT$1,0),0)</f>
        <v>57.662999999999997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26.438000000000002</v>
      </c>
      <c r="DB37" s="962">
        <f>VLOOKUP($AX37&amp;"_"&amp;$CW$14,データシート1!$A:$BT,MATCH($CW$12&amp;"_"&amp;DB$20,データシート1!$A$1:$BT$1,0),0)</f>
        <v>0</v>
      </c>
      <c r="DC37" s="962">
        <f>VLOOKUP($AX37&amp;"_"&amp;$CW$14,データシート1!$A:$BT,MATCH($CW$12&amp;"_"&amp;DC$20,データシート1!$A$1:$BT$1,0),0)</f>
        <v>0</v>
      </c>
      <c r="DD37" s="961">
        <f t="shared" si="11"/>
        <v>84.100999999999999</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4</v>
      </c>
      <c r="DJ37" s="64">
        <f>VLOOKUP($AX37&amp;"_"&amp;$DF$14,データシート1!$A:$BT,MATCH($DF$12&amp;"_"&amp;DJ$20,データシート1!$A$1:$BT$1,0),0)</f>
        <v>0</v>
      </c>
      <c r="DK37" s="64">
        <f>VLOOKUP($AX37&amp;"_"&amp;$DF$14,データシート1!$A:$BT,MATCH($DF$12&amp;"_"&amp;DK$20,データシート1!$A$1:$BT$1,0),0)</f>
        <v>0</v>
      </c>
      <c r="DL37" s="68">
        <f t="shared" si="12"/>
        <v>9</v>
      </c>
      <c r="DM37" s="16"/>
      <c r="DN37" s="126">
        <f t="shared" si="26"/>
        <v>0.69</v>
      </c>
      <c r="DO37" s="127">
        <f t="shared" si="27"/>
        <v>0</v>
      </c>
      <c r="DP37" s="127">
        <f t="shared" ref="DP37:DP68" si="29">IF($DD37=0,0,ROUND(CZ37/$DD37,2))</f>
        <v>0</v>
      </c>
      <c r="DQ37" s="127">
        <f t="shared" ref="DQ37:DQ68" si="30">IF($DD37=0,0,ROUND(DA37/$DD37,2))</f>
        <v>0.31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32201</v>
      </c>
      <c r="AY38" s="18" t="str">
        <f>IF(IFERROR(比較地域マスタ!$Z23,"")=0,"",IFERROR(比較地域マスタ!$Z23,""))</f>
        <v>松江市</v>
      </c>
      <c r="BB38" s="110" t="str">
        <f t="shared" si="0"/>
        <v>32201</v>
      </c>
      <c r="BC38" s="1031" t="str">
        <f t="shared" si="0"/>
        <v>松江市</v>
      </c>
      <c r="BD38" s="34">
        <f t="shared" si="14"/>
        <v>1313.8412058836225</v>
      </c>
      <c r="BE38" s="34">
        <f t="shared" si="15"/>
        <v>197.68472196107632</v>
      </c>
      <c r="BF38" s="34">
        <f>VLOOKUP($AX38&amp;"_"&amp;$BC$14,データシート1!$A:$BT,MATCH($BC$12&amp;"_"&amp;BF$20,データシート1!$A$1:$BT$1,0),0)</f>
        <v>144.36893333461728</v>
      </c>
      <c r="BG38" s="34">
        <f>VLOOKUP($AX38&amp;"_"&amp;$BC$14,データシート1!$A:$BT,MATCH($BC$12&amp;"_"&amp;BG$20,データシート1!$A$1:$BT$1,0),0)</f>
        <v>20.944997196454203</v>
      </c>
      <c r="BH38" s="34">
        <f>VLOOKUP($AX38&amp;"_"&amp;$BC$14,データシート1!$A:$BT,MATCH($BC$12&amp;"_"&amp;BH$20,データシート1!$A$1:$BT$1,0),0)</f>
        <v>32.370791430004829</v>
      </c>
      <c r="BI38" s="34">
        <f>VLOOKUP($AX38&amp;"_"&amp;$BC$14,データシート1!$A:$BT,MATCH($BC$12&amp;"_"&amp;BI$20,データシート1!$A$1:$BT$1,0),0)</f>
        <v>425.28399299576063</v>
      </c>
      <c r="BJ38" s="34">
        <f>VLOOKUP($AX38&amp;"_"&amp;$BC$14,データシート1!$A:$BT,MATCH($BC$12&amp;"_"&amp;BJ$20,データシート1!$A$1:$BT$1,0),0)</f>
        <v>334.51679115877471</v>
      </c>
      <c r="BK38" s="34">
        <f t="shared" si="1"/>
        <v>333.3991037456509</v>
      </c>
      <c r="BL38" s="34">
        <f t="shared" si="2"/>
        <v>303.25172994709465</v>
      </c>
      <c r="BM38" s="34">
        <f>VLOOKUP($AX38&amp;"_"&amp;$BC$14,データシート1!$A:$BT,MATCH($BC$12&amp;"_"&amp;BM$20,データシート1!$A$1:$BT$1,0),0)</f>
        <v>169.66634188519285</v>
      </c>
      <c r="BN38" s="34">
        <f>VLOOKUP($AX38&amp;"_"&amp;$BC$14,データシート1!$A:$BT,MATCH($BC$12&amp;"_"&amp;BN$20,データシート1!$A$1:$BT$1,0),0)</f>
        <v>133.58538806190182</v>
      </c>
      <c r="BO38" s="34">
        <f>VLOOKUP($AX38&amp;"_"&amp;$BC$14,データシート1!$A:$BT,MATCH($BC$12&amp;"_"&amp;BO$20,データシート1!$A$1:$BT$1,0),0)</f>
        <v>11.6442576024854</v>
      </c>
      <c r="BP38" s="34">
        <f>VLOOKUP($AX38&amp;"_"&amp;$BC$14,データシート1!$A:$BT,MATCH($BC$12&amp;"_"&amp;BP$20,データシート1!$A$1:$BT$1,0),0)</f>
        <v>18.503116196070835</v>
      </c>
      <c r="BQ38" s="34">
        <f>VLOOKUP($AX38&amp;"_"&amp;$BC$14,データシート1!$A:$BT,MATCH($BC$12&amp;"_"&amp;BQ$20,データシート1!$A$1:$BT$1,0),0)</f>
        <v>22.956596022359999</v>
      </c>
      <c r="BR38" s="35">
        <f t="shared" si="3"/>
        <v>1313.8412058836225</v>
      </c>
      <c r="BT38" s="121" t="str">
        <f t="shared" si="4"/>
        <v>松江市</v>
      </c>
      <c r="BU38" s="33">
        <f t="shared" si="25"/>
        <v>1313.8412058836225</v>
      </c>
      <c r="BV38" s="59">
        <f t="shared" si="16"/>
        <v>0.1504631770382964</v>
      </c>
      <c r="BW38" s="59">
        <f t="shared" si="5"/>
        <v>0.10988309141782633</v>
      </c>
      <c r="BX38" s="59">
        <f t="shared" si="5"/>
        <v>1.594180263387893E-2</v>
      </c>
      <c r="BY38" s="59">
        <f t="shared" si="5"/>
        <v>2.4638282986591129E-2</v>
      </c>
      <c r="BZ38" s="59">
        <f t="shared" si="5"/>
        <v>0.32369512471618389</v>
      </c>
      <c r="CA38" s="59">
        <f t="shared" si="5"/>
        <v>0.25460975775515871</v>
      </c>
      <c r="CB38" s="59">
        <f t="shared" si="5"/>
        <v>0.25375905570066493</v>
      </c>
      <c r="CC38" s="59">
        <f t="shared" si="5"/>
        <v>0.23081307587939673</v>
      </c>
      <c r="CD38" s="59">
        <f t="shared" si="5"/>
        <v>0.12913763179705109</v>
      </c>
      <c r="CE38" s="59">
        <f t="shared" si="5"/>
        <v>0.10167544408234565</v>
      </c>
      <c r="CF38" s="59">
        <f t="shared" si="5"/>
        <v>8.8627587187403416E-3</v>
      </c>
      <c r="CG38" s="59">
        <f t="shared" si="5"/>
        <v>1.4083221102527823E-2</v>
      </c>
      <c r="CH38" s="59">
        <f t="shared" si="5"/>
        <v>1.7472884789696153E-2</v>
      </c>
      <c r="CI38" s="122">
        <f t="shared" si="6"/>
        <v>1</v>
      </c>
      <c r="CK38" s="123" t="str">
        <f t="shared" si="7"/>
        <v>松江市</v>
      </c>
      <c r="CL38" s="124">
        <f t="shared" si="17"/>
        <v>197.68472196107632</v>
      </c>
      <c r="CM38" s="65">
        <f t="shared" si="18"/>
        <v>0.30400427207436376</v>
      </c>
      <c r="CN38" s="66">
        <f t="shared" si="19"/>
        <v>144.36893333461728</v>
      </c>
      <c r="CO38" s="65">
        <f t="shared" si="20"/>
        <v>0.41627376896044249</v>
      </c>
      <c r="CP38" s="66">
        <f t="shared" si="8"/>
        <v>20.944997196454203</v>
      </c>
      <c r="CQ38" s="65">
        <f t="shared" si="21"/>
        <v>0</v>
      </c>
      <c r="CR38" s="66">
        <f t="shared" si="9"/>
        <v>32.370791430004829</v>
      </c>
      <c r="CS38" s="65">
        <f t="shared" si="22"/>
        <v>0</v>
      </c>
      <c r="CT38" s="66">
        <f t="shared" si="10"/>
        <v>425.28399299576063</v>
      </c>
      <c r="CU38" s="67">
        <f t="shared" si="23"/>
        <v>0.20322185039506419</v>
      </c>
      <c r="CV38" s="16"/>
      <c r="CW38" s="959">
        <f t="shared" si="24"/>
        <v>60.097000000000001</v>
      </c>
      <c r="CX38" s="962">
        <f>VLOOKUP($AX38&amp;"_"&amp;$CW$14,データシート1!$A:$BT,MATCH($CW$12&amp;"_"&amp;CX$20,データシート1!$A$1:$BT$1,0),0)</f>
        <v>60.097000000000001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86.426999999999992</v>
      </c>
      <c r="DB38" s="962">
        <f>VLOOKUP($AX38&amp;"_"&amp;$CW$14,データシート1!$A:$BT,MATCH($CW$12&amp;"_"&amp;DB$20,データシート1!$A$1:$BT$1,0),0)</f>
        <v>51.761000000000003</v>
      </c>
      <c r="DC38" s="962">
        <f>VLOOKUP($AX38&amp;"_"&amp;$CW$14,データシート1!$A:$BT,MATCH($CW$12&amp;"_"&amp;DC$20,データシート1!$A$1:$BT$1,0),0)</f>
        <v>0</v>
      </c>
      <c r="DD38" s="961">
        <f t="shared" si="11"/>
        <v>198.285</v>
      </c>
      <c r="DE38" s="16"/>
      <c r="DF38" s="125">
        <f>VLOOKUP($AX38&amp;"_"&amp;$DF$14,データシート1!$A:$BT,MATCH($DF$12&amp;"_"&amp;DF$20,データシート1!$A$1:$BT$1,0),0)</f>
        <v>8</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10</v>
      </c>
      <c r="DJ38" s="64">
        <f>VLOOKUP($AX38&amp;"_"&amp;$DF$14,データシート1!$A:$BT,MATCH($DF$12&amp;"_"&amp;DJ$20,データシート1!$A$1:$BT$1,0),0)</f>
        <v>1</v>
      </c>
      <c r="DK38" s="64">
        <f>VLOOKUP($AX38&amp;"_"&amp;$DF$14,データシート1!$A:$BT,MATCH($DF$12&amp;"_"&amp;DK$20,データシート1!$A$1:$BT$1,0),0)</f>
        <v>0</v>
      </c>
      <c r="DL38" s="68">
        <f t="shared" si="12"/>
        <v>19</v>
      </c>
      <c r="DM38" s="16"/>
      <c r="DN38" s="126">
        <f t="shared" si="26"/>
        <v>0.3</v>
      </c>
      <c r="DO38" s="127">
        <f t="shared" si="27"/>
        <v>0</v>
      </c>
      <c r="DP38" s="127">
        <f t="shared" si="29"/>
        <v>0</v>
      </c>
      <c r="DQ38" s="127">
        <f t="shared" si="30"/>
        <v>0.44</v>
      </c>
      <c r="DR38" s="127">
        <f t="shared" si="31"/>
        <v>0.26</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24207</v>
      </c>
      <c r="AY39" s="18" t="str">
        <f>IF(IFERROR(比較地域マスタ!$Z24,"")=0,"",IFERROR(比較地域マスタ!$Z24,""))</f>
        <v>鈴鹿市</v>
      </c>
      <c r="BB39" s="110" t="str">
        <f t="shared" si="0"/>
        <v>24207</v>
      </c>
      <c r="BC39" s="1031" t="str">
        <f t="shared" si="0"/>
        <v>鈴鹿市</v>
      </c>
      <c r="BD39" s="34">
        <f t="shared" si="14"/>
        <v>2441.2628069007819</v>
      </c>
      <c r="BE39" s="34">
        <f t="shared" si="15"/>
        <v>1589.1803929434834</v>
      </c>
      <c r="BF39" s="34">
        <f>VLOOKUP($AX39&amp;"_"&amp;$BC$14,データシート1!$A:$BT,MATCH($BC$12&amp;"_"&amp;BF$20,データシート1!$A$1:$BT$1,0),0)</f>
        <v>1552.0367624208127</v>
      </c>
      <c r="BG39" s="34">
        <f>VLOOKUP($AX39&amp;"_"&amp;$BC$14,データシート1!$A:$BT,MATCH($BC$12&amp;"_"&amp;BG$20,データシート1!$A$1:$BT$1,0),0)</f>
        <v>10.400091940652448</v>
      </c>
      <c r="BH39" s="34">
        <f>VLOOKUP($AX39&amp;"_"&amp;$BC$14,データシート1!$A:$BT,MATCH($BC$12&amp;"_"&amp;BH$20,データシート1!$A$1:$BT$1,0),0)</f>
        <v>26.743538582018303</v>
      </c>
      <c r="BI39" s="34">
        <f>VLOOKUP($AX39&amp;"_"&amp;$BC$14,データシート1!$A:$BT,MATCH($BC$12&amp;"_"&amp;BI$20,データシート1!$A$1:$BT$1,0),0)</f>
        <v>242.92591486735662</v>
      </c>
      <c r="BJ39" s="34">
        <f>VLOOKUP($AX39&amp;"_"&amp;$BC$14,データシート1!$A:$BT,MATCH($BC$12&amp;"_"&amp;BJ$20,データシート1!$A$1:$BT$1,0),0)</f>
        <v>258.44270541098922</v>
      </c>
      <c r="BK39" s="34">
        <f t="shared" si="1"/>
        <v>334.27080218047291</v>
      </c>
      <c r="BL39" s="34">
        <f t="shared" si="2"/>
        <v>322.46001019440234</v>
      </c>
      <c r="BM39" s="34">
        <f>VLOOKUP($AX39&amp;"_"&amp;$BC$14,データシート1!$A:$BT,MATCH($BC$12&amp;"_"&amp;BM$20,データシート1!$A$1:$BT$1,0),0)</f>
        <v>188.40066792253447</v>
      </c>
      <c r="BN39" s="34">
        <f>VLOOKUP($AX39&amp;"_"&amp;$BC$14,データシート1!$A:$BT,MATCH($BC$12&amp;"_"&amp;BN$20,データシート1!$A$1:$BT$1,0),0)</f>
        <v>134.05934227186788</v>
      </c>
      <c r="BO39" s="34">
        <f>VLOOKUP($AX39&amp;"_"&amp;$BC$14,データシート1!$A:$BT,MATCH($BC$12&amp;"_"&amp;BO$20,データシート1!$A$1:$BT$1,0),0)</f>
        <v>11.5321543562823</v>
      </c>
      <c r="BP39" s="34">
        <f>VLOOKUP($AX39&amp;"_"&amp;$BC$14,データシート1!$A:$BT,MATCH($BC$12&amp;"_"&amp;BP$20,データシート1!$A$1:$BT$1,0),0)</f>
        <v>0.27863762978822521</v>
      </c>
      <c r="BQ39" s="34">
        <f>VLOOKUP($AX39&amp;"_"&amp;$BC$14,データシート1!$A:$BT,MATCH($BC$12&amp;"_"&amp;BQ$20,データシート1!$A$1:$BT$1,0),0)</f>
        <v>16.442991498480001</v>
      </c>
      <c r="BR39" s="35">
        <f t="shared" si="3"/>
        <v>2441.2628069007819</v>
      </c>
      <c r="BT39" s="121" t="str">
        <f t="shared" si="4"/>
        <v>鈴鹿市</v>
      </c>
      <c r="BU39" s="33">
        <f t="shared" si="25"/>
        <v>2441.2628069007819</v>
      </c>
      <c r="BV39" s="59">
        <f t="shared" si="16"/>
        <v>0.65096653602852805</v>
      </c>
      <c r="BW39" s="59">
        <f t="shared" si="5"/>
        <v>0.6357516110242738</v>
      </c>
      <c r="BX39" s="59">
        <f t="shared" si="5"/>
        <v>4.2601279596994777E-3</v>
      </c>
      <c r="BY39" s="59">
        <f t="shared" si="5"/>
        <v>1.0954797044554826E-2</v>
      </c>
      <c r="BZ39" s="59">
        <f t="shared" si="5"/>
        <v>9.9508301269601751E-2</v>
      </c>
      <c r="CA39" s="59">
        <f t="shared" si="5"/>
        <v>0.10586435212155054</v>
      </c>
      <c r="CB39" s="59">
        <f t="shared" si="5"/>
        <v>0.13692536552622717</v>
      </c>
      <c r="CC39" s="59">
        <f t="shared" si="5"/>
        <v>0.1320873808763629</v>
      </c>
      <c r="CD39" s="59">
        <f t="shared" si="5"/>
        <v>7.7173447852471003E-2</v>
      </c>
      <c r="CE39" s="59">
        <f t="shared" si="5"/>
        <v>5.49139330238919E-2</v>
      </c>
      <c r="CF39" s="59">
        <f t="shared" si="5"/>
        <v>4.7238479706830641E-3</v>
      </c>
      <c r="CG39" s="59">
        <f t="shared" si="5"/>
        <v>1.1413667918119789E-4</v>
      </c>
      <c r="CH39" s="59">
        <f t="shared" si="5"/>
        <v>6.7354450540925643E-3</v>
      </c>
      <c r="CI39" s="122">
        <f t="shared" si="6"/>
        <v>1</v>
      </c>
      <c r="CK39" s="123" t="str">
        <f t="shared" si="7"/>
        <v>鈴鹿市</v>
      </c>
      <c r="CL39" s="124">
        <f t="shared" si="17"/>
        <v>1589.1803929434834</v>
      </c>
      <c r="CM39" s="65">
        <f t="shared" si="18"/>
        <v>0.25069463590730851</v>
      </c>
      <c r="CN39" s="66">
        <f t="shared" si="19"/>
        <v>1552.0367624208127</v>
      </c>
      <c r="CO39" s="65">
        <f t="shared" si="20"/>
        <v>0.25669430624735406</v>
      </c>
      <c r="CP39" s="66">
        <f t="shared" si="8"/>
        <v>10.400091940652448</v>
      </c>
      <c r="CQ39" s="65">
        <f t="shared" si="21"/>
        <v>0</v>
      </c>
      <c r="CR39" s="66">
        <f t="shared" si="9"/>
        <v>26.743538582018303</v>
      </c>
      <c r="CS39" s="65">
        <f t="shared" si="22"/>
        <v>0</v>
      </c>
      <c r="CT39" s="66">
        <f t="shared" si="10"/>
        <v>242.92591486735662</v>
      </c>
      <c r="CU39" s="67">
        <f t="shared" si="23"/>
        <v>0.11826239294266618</v>
      </c>
      <c r="CV39" s="16"/>
      <c r="CW39" s="959">
        <f t="shared" si="24"/>
        <v>398.399</v>
      </c>
      <c r="CX39" s="962">
        <f>VLOOKUP($AX39&amp;"_"&amp;$CW$14,データシート1!$A:$BT,MATCH($CW$12&amp;"_"&amp;CX$20,データシート1!$A$1:$BT$1,0),0)</f>
        <v>398.399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28.728999999999999</v>
      </c>
      <c r="DB39" s="962">
        <f>VLOOKUP($AX39&amp;"_"&amp;$CW$14,データシート1!$A:$BT,MATCH($CW$12&amp;"_"&amp;DB$20,データシート1!$A$1:$BT$1,0),0)</f>
        <v>0</v>
      </c>
      <c r="DC39" s="962">
        <f>VLOOKUP($AX39&amp;"_"&amp;$CW$14,データシート1!$A:$BT,MATCH($CW$12&amp;"_"&amp;DC$20,データシート1!$A$1:$BT$1,0),0)</f>
        <v>0</v>
      </c>
      <c r="DD39" s="961">
        <f t="shared" si="11"/>
        <v>427.12799999999999</v>
      </c>
      <c r="DE39" s="16"/>
      <c r="DF39" s="125">
        <f>VLOOKUP($AX39&amp;"_"&amp;$DF$14,データシート1!$A:$BT,MATCH($DF$12&amp;"_"&amp;DF$20,データシート1!$A$1:$BT$1,0),0)</f>
        <v>19</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6</v>
      </c>
      <c r="DJ39" s="64">
        <f>VLOOKUP($AX39&amp;"_"&amp;$DF$14,データシート1!$A:$BT,MATCH($DF$12&amp;"_"&amp;DJ$20,データシート1!$A$1:$BT$1,0),0)</f>
        <v>0</v>
      </c>
      <c r="DK39" s="64">
        <f>VLOOKUP($AX39&amp;"_"&amp;$DF$14,データシート1!$A:$BT,MATCH($DF$12&amp;"_"&amp;DK$20,データシート1!$A$1:$BT$1,0),0)</f>
        <v>0</v>
      </c>
      <c r="DL39" s="68">
        <f t="shared" si="12"/>
        <v>25</v>
      </c>
      <c r="DM39" s="16"/>
      <c r="DN39" s="126">
        <f t="shared" si="26"/>
        <v>0.93</v>
      </c>
      <c r="DO39" s="127">
        <f t="shared" si="27"/>
        <v>0</v>
      </c>
      <c r="DP39" s="127">
        <f t="shared" si="29"/>
        <v>0</v>
      </c>
      <c r="DQ39" s="127">
        <f t="shared" si="30"/>
        <v>7.0000000000000007E-2</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11202</v>
      </c>
      <c r="AY40" s="18" t="str">
        <f>IF(IFERROR(比較地域マスタ!$Z25,"")=0,"",IFERROR(比較地域マスタ!$Z25,""))</f>
        <v>熊谷市</v>
      </c>
      <c r="BB40" s="110" t="str">
        <f t="shared" si="0"/>
        <v>11202</v>
      </c>
      <c r="BC40" s="1031" t="str">
        <f t="shared" si="0"/>
        <v>熊谷市</v>
      </c>
      <c r="BD40" s="34">
        <f t="shared" si="14"/>
        <v>1264.3381151441256</v>
      </c>
      <c r="BE40" s="34">
        <f t="shared" si="15"/>
        <v>421.19118910894241</v>
      </c>
      <c r="BF40" s="34">
        <f>VLOOKUP($AX40&amp;"_"&amp;$BC$14,データシート1!$A:$BT,MATCH($BC$12&amp;"_"&amp;BF$20,データシート1!$A$1:$BT$1,0),0)</f>
        <v>397.63114005028689</v>
      </c>
      <c r="BG40" s="34">
        <f>VLOOKUP($AX40&amp;"_"&amp;$BC$14,データシート1!$A:$BT,MATCH($BC$12&amp;"_"&amp;BG$20,データシート1!$A$1:$BT$1,0),0)</f>
        <v>11.79697729304651</v>
      </c>
      <c r="BH40" s="34">
        <f>VLOOKUP($AX40&amp;"_"&amp;$BC$14,データシート1!$A:$BT,MATCH($BC$12&amp;"_"&amp;BH$20,データシート1!$A$1:$BT$1,0),0)</f>
        <v>11.763071765609032</v>
      </c>
      <c r="BI40" s="34">
        <f>VLOOKUP($AX40&amp;"_"&amp;$BC$14,データシート1!$A:$BT,MATCH($BC$12&amp;"_"&amp;BI$20,データシート1!$A$1:$BT$1,0),0)</f>
        <v>282.50710696845874</v>
      </c>
      <c r="BJ40" s="34">
        <f>VLOOKUP($AX40&amp;"_"&amp;$BC$14,データシート1!$A:$BT,MATCH($BC$12&amp;"_"&amp;BJ$20,データシート1!$A$1:$BT$1,0),0)</f>
        <v>219.43137698728424</v>
      </c>
      <c r="BK40" s="34">
        <f t="shared" si="1"/>
        <v>309.87722383879571</v>
      </c>
      <c r="BL40" s="34">
        <f t="shared" si="2"/>
        <v>298.56063468302472</v>
      </c>
      <c r="BM40" s="34">
        <f>VLOOKUP($AX40&amp;"_"&amp;$BC$14,データシート1!$A:$BT,MATCH($BC$12&amp;"_"&amp;BM$20,データシート1!$A$1:$BT$1,0),0)</f>
        <v>173.21368597670923</v>
      </c>
      <c r="BN40" s="34">
        <f>VLOOKUP($AX40&amp;"_"&amp;$BC$14,データシート1!$A:$BT,MATCH($BC$12&amp;"_"&amp;BN$20,データシート1!$A$1:$BT$1,0),0)</f>
        <v>125.34694870631549</v>
      </c>
      <c r="BO40" s="34">
        <f>VLOOKUP($AX40&amp;"_"&amp;$BC$14,データシート1!$A:$BT,MATCH($BC$12&amp;"_"&amp;BO$20,データシート1!$A$1:$BT$1,0),0)</f>
        <v>11.316589155771</v>
      </c>
      <c r="BP40" s="34">
        <f>VLOOKUP($AX40&amp;"_"&amp;$BC$14,データシート1!$A:$BT,MATCH($BC$12&amp;"_"&amp;BP$20,データシート1!$A$1:$BT$1,0),0)</f>
        <v>0</v>
      </c>
      <c r="BQ40" s="34">
        <f>VLOOKUP($AX40&amp;"_"&amp;$BC$14,データシート1!$A:$BT,MATCH($BC$12&amp;"_"&amp;BQ$20,データシート1!$A$1:$BT$1,0),0)</f>
        <v>31.3312182406444</v>
      </c>
      <c r="BR40" s="35">
        <f t="shared" si="3"/>
        <v>1264.3381151441256</v>
      </c>
      <c r="BT40" s="121" t="str">
        <f t="shared" si="4"/>
        <v>熊谷市</v>
      </c>
      <c r="BU40" s="33">
        <f t="shared" si="25"/>
        <v>1264.3381151441256</v>
      </c>
      <c r="BV40" s="59">
        <f t="shared" si="16"/>
        <v>0.33313176599198674</v>
      </c>
      <c r="BW40" s="59">
        <f t="shared" si="5"/>
        <v>0.3144974712756799</v>
      </c>
      <c r="BX40" s="59">
        <f t="shared" si="5"/>
        <v>9.3305557680682105E-3</v>
      </c>
      <c r="BY40" s="59">
        <f t="shared" si="5"/>
        <v>9.303738948238641E-3</v>
      </c>
      <c r="BZ40" s="59">
        <f t="shared" si="5"/>
        <v>0.2234426879840247</v>
      </c>
      <c r="CA40" s="59">
        <f t="shared" si="5"/>
        <v>0.17355434781167742</v>
      </c>
      <c r="CB40" s="59">
        <f t="shared" si="5"/>
        <v>0.24509047075866403</v>
      </c>
      <c r="CC40" s="59">
        <f t="shared" si="5"/>
        <v>0.23613986726089556</v>
      </c>
      <c r="CD40" s="59">
        <f t="shared" si="5"/>
        <v>0.13699949712974058</v>
      </c>
      <c r="CE40" s="59">
        <f t="shared" si="5"/>
        <v>9.9140370131155009E-2</v>
      </c>
      <c r="CF40" s="59">
        <f t="shared" si="5"/>
        <v>8.9506034977684668E-3</v>
      </c>
      <c r="CG40" s="59">
        <f t="shared" si="5"/>
        <v>0</v>
      </c>
      <c r="CH40" s="59">
        <f t="shared" si="5"/>
        <v>2.4780727453647053E-2</v>
      </c>
      <c r="CI40" s="122">
        <f t="shared" si="6"/>
        <v>1</v>
      </c>
      <c r="CK40" s="123" t="str">
        <f t="shared" si="7"/>
        <v>熊谷市</v>
      </c>
      <c r="CL40" s="124">
        <f t="shared" si="17"/>
        <v>421.19118910894241</v>
      </c>
      <c r="CM40" s="65">
        <f t="shared" si="18"/>
        <v>1</v>
      </c>
      <c r="CN40" s="66">
        <f t="shared" si="19"/>
        <v>397.63114005028689</v>
      </c>
      <c r="CO40" s="65">
        <f t="shared" si="20"/>
        <v>1</v>
      </c>
      <c r="CP40" s="66">
        <f t="shared" si="8"/>
        <v>11.79697729304651</v>
      </c>
      <c r="CQ40" s="65">
        <f t="shared" si="21"/>
        <v>0</v>
      </c>
      <c r="CR40" s="66">
        <f t="shared" si="9"/>
        <v>11.763071765609032</v>
      </c>
      <c r="CS40" s="65">
        <f t="shared" si="22"/>
        <v>0</v>
      </c>
      <c r="CT40" s="66">
        <f t="shared" si="10"/>
        <v>282.50710696845874</v>
      </c>
      <c r="CU40" s="67">
        <f t="shared" si="23"/>
        <v>5.3789797230469671E-2</v>
      </c>
      <c r="CV40" s="16"/>
      <c r="CW40" s="959">
        <f t="shared" si="24"/>
        <v>1651.7280000000001</v>
      </c>
      <c r="CX40" s="962">
        <f>VLOOKUP($AX40&amp;"_"&amp;$CW$14,データシート1!$A:$BT,MATCH($CW$12&amp;"_"&amp;CX$20,データシート1!$A$1:$BT$1,0),0)</f>
        <v>1651.7280000000001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15.196000000000002</v>
      </c>
      <c r="DB40" s="962">
        <f>VLOOKUP($AX40&amp;"_"&amp;$CW$14,データシート1!$A:$BT,MATCH($CW$12&amp;"_"&amp;DB$20,データシート1!$A$1:$BT$1,0),0)</f>
        <v>0</v>
      </c>
      <c r="DC40" s="962">
        <f>VLOOKUP($AX40&amp;"_"&amp;$CW$14,データシート1!$A:$BT,MATCH($CW$12&amp;"_"&amp;DC$20,データシート1!$A$1:$BT$1,0),0)</f>
        <v>0</v>
      </c>
      <c r="DD40" s="961">
        <f t="shared" si="11"/>
        <v>1666.924</v>
      </c>
      <c r="DE40" s="16"/>
      <c r="DF40" s="125">
        <f>VLOOKUP($AX40&amp;"_"&amp;$DF$14,データシート1!$A:$BT,MATCH($DF$12&amp;"_"&amp;DF$20,データシート1!$A$1:$BT$1,0),0)</f>
        <v>28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4</v>
      </c>
      <c r="DJ40" s="64">
        <f>VLOOKUP($AX40&amp;"_"&amp;$DF$14,データシート1!$A:$BT,MATCH($DF$12&amp;"_"&amp;DJ$20,データシート1!$A$1:$BT$1,0),0)</f>
        <v>0</v>
      </c>
      <c r="DK40" s="64">
        <f>VLOOKUP($AX40&amp;"_"&amp;$DF$14,データシート1!$A:$BT,MATCH($DF$12&amp;"_"&amp;DK$20,データシート1!$A$1:$BT$1,0),0)</f>
        <v>0</v>
      </c>
      <c r="DL40" s="68">
        <f t="shared" si="12"/>
        <v>32</v>
      </c>
      <c r="DM40" s="16"/>
      <c r="DN40" s="126">
        <f t="shared" si="26"/>
        <v>0.99</v>
      </c>
      <c r="DO40" s="127">
        <f t="shared" si="27"/>
        <v>0</v>
      </c>
      <c r="DP40" s="127">
        <f t="shared" si="29"/>
        <v>0</v>
      </c>
      <c r="DQ40" s="127">
        <f t="shared" si="30"/>
        <v>0.01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34212</v>
      </c>
      <c r="AY41" s="18" t="str">
        <f>IF(IFERROR(比較地域マスタ!$Z26,"")=0,"",IFERROR(比較地域マスタ!$Z26,""))</f>
        <v>東広島市</v>
      </c>
      <c r="BB41" s="110" t="str">
        <f t="shared" si="0"/>
        <v>34212</v>
      </c>
      <c r="BC41" s="1031" t="str">
        <f t="shared" si="0"/>
        <v>東広島市</v>
      </c>
      <c r="BD41" s="34">
        <f t="shared" si="14"/>
        <v>4252.2334971089958</v>
      </c>
      <c r="BE41" s="34">
        <f t="shared" si="15"/>
        <v>3337.1587787963367</v>
      </c>
      <c r="BF41" s="34">
        <f>VLOOKUP($AX41&amp;"_"&amp;$BC$14,データシート1!$A:$BT,MATCH($BC$12&amp;"_"&amp;BF$20,データシート1!$A$1:$BT$1,0),0)</f>
        <v>3302.1134496671139</v>
      </c>
      <c r="BG41" s="34">
        <f>VLOOKUP($AX41&amp;"_"&amp;$BC$14,データシート1!$A:$BT,MATCH($BC$12&amp;"_"&amp;BG$20,データシート1!$A$1:$BT$1,0),0)</f>
        <v>8.2916448167805008</v>
      </c>
      <c r="BH41" s="34">
        <f>VLOOKUP($AX41&amp;"_"&amp;$BC$14,データシート1!$A:$BT,MATCH($BC$12&amp;"_"&amp;BH$20,データシート1!$A$1:$BT$1,0),0)</f>
        <v>26.753684312442275</v>
      </c>
      <c r="BI41" s="34">
        <f>VLOOKUP($AX41&amp;"_"&amp;$BC$14,データシート1!$A:$BT,MATCH($BC$12&amp;"_"&amp;BI$20,データシート1!$A$1:$BT$1,0),0)</f>
        <v>323.58226544499746</v>
      </c>
      <c r="BJ41" s="34">
        <f>VLOOKUP($AX41&amp;"_"&amp;$BC$14,データシート1!$A:$BT,MATCH($BC$12&amp;"_"&amp;BJ$20,データシート1!$A$1:$BT$1,0),0)</f>
        <v>256.96123629676941</v>
      </c>
      <c r="BK41" s="34">
        <f t="shared" si="1"/>
        <v>319.73150341816387</v>
      </c>
      <c r="BL41" s="34">
        <f t="shared" si="2"/>
        <v>296.56747635338445</v>
      </c>
      <c r="BM41" s="34">
        <f>VLOOKUP($AX41&amp;"_"&amp;$BC$14,データシート1!$A:$BT,MATCH($BC$12&amp;"_"&amp;BM$20,データシート1!$A$1:$BT$1,0),0)</f>
        <v>162.29439002604164</v>
      </c>
      <c r="BN41" s="34">
        <f>VLOOKUP($AX41&amp;"_"&amp;$BC$14,データシート1!$A:$BT,MATCH($BC$12&amp;"_"&amp;BN$20,データシート1!$A$1:$BT$1,0),0)</f>
        <v>134.27308632734278</v>
      </c>
      <c r="BO41" s="34">
        <f>VLOOKUP($AX41&amp;"_"&amp;$BC$14,データシート1!$A:$BT,MATCH($BC$12&amp;"_"&amp;BO$20,データシート1!$A$1:$BT$1,0),0)</f>
        <v>11.0374403953039</v>
      </c>
      <c r="BP41" s="34">
        <f>VLOOKUP($AX41&amp;"_"&amp;$BC$14,データシート1!$A:$BT,MATCH($BC$12&amp;"_"&amp;BP$20,データシート1!$A$1:$BT$1,0),0)</f>
        <v>12.126586669475493</v>
      </c>
      <c r="BQ41" s="34">
        <f>VLOOKUP($AX41&amp;"_"&amp;$BC$14,データシート1!$A:$BT,MATCH($BC$12&amp;"_"&amp;BQ$20,データシート1!$A$1:$BT$1,0),0)</f>
        <v>14.79971315272809</v>
      </c>
      <c r="BR41" s="35">
        <f t="shared" si="3"/>
        <v>4252.2334971089958</v>
      </c>
      <c r="BT41" s="121" t="str">
        <f t="shared" si="4"/>
        <v>東広島市</v>
      </c>
      <c r="BU41" s="33">
        <f t="shared" si="25"/>
        <v>4252.2334971089958</v>
      </c>
      <c r="BV41" s="59">
        <f t="shared" si="16"/>
        <v>0.7848013946236021</v>
      </c>
      <c r="BW41" s="59">
        <f t="shared" si="5"/>
        <v>0.77655976604110555</v>
      </c>
      <c r="BX41" s="59">
        <f t="shared" si="5"/>
        <v>1.9499504959964724E-3</v>
      </c>
      <c r="BY41" s="59">
        <f t="shared" si="5"/>
        <v>6.2916780865000807E-3</v>
      </c>
      <c r="BZ41" s="59">
        <f t="shared" si="5"/>
        <v>7.6097012467681802E-2</v>
      </c>
      <c r="CA41" s="59">
        <f t="shared" si="5"/>
        <v>6.0429709815199933E-2</v>
      </c>
      <c r="CB41" s="59">
        <f t="shared" si="5"/>
        <v>7.5191426725635502E-2</v>
      </c>
      <c r="CC41" s="59">
        <f t="shared" si="5"/>
        <v>6.974393023219784E-2</v>
      </c>
      <c r="CD41" s="59">
        <f t="shared" si="5"/>
        <v>3.8166857520026166E-2</v>
      </c>
      <c r="CE41" s="59">
        <f t="shared" si="5"/>
        <v>3.1577072712171667E-2</v>
      </c>
      <c r="CF41" s="59">
        <f t="shared" si="5"/>
        <v>2.5956806941124055E-3</v>
      </c>
      <c r="CG41" s="59">
        <f t="shared" si="5"/>
        <v>2.8518157993252498E-3</v>
      </c>
      <c r="CH41" s="59">
        <f t="shared" si="5"/>
        <v>3.4804563678805748E-3</v>
      </c>
      <c r="CI41" s="122">
        <f t="shared" si="6"/>
        <v>1</v>
      </c>
      <c r="CK41" s="123" t="str">
        <f t="shared" si="7"/>
        <v>東広島市</v>
      </c>
      <c r="CL41" s="124">
        <f t="shared" si="17"/>
        <v>3337.1587787963367</v>
      </c>
      <c r="CM41" s="65">
        <f t="shared" si="18"/>
        <v>0.45865932712739288</v>
      </c>
      <c r="CN41" s="66">
        <f t="shared" si="19"/>
        <v>3302.1134496671139</v>
      </c>
      <c r="CO41" s="65">
        <f t="shared" si="20"/>
        <v>0.46352707843950719</v>
      </c>
      <c r="CP41" s="66">
        <f t="shared" si="8"/>
        <v>8.2916448167805008</v>
      </c>
      <c r="CQ41" s="65">
        <f t="shared" si="21"/>
        <v>0</v>
      </c>
      <c r="CR41" s="66">
        <f t="shared" si="9"/>
        <v>26.753684312442275</v>
      </c>
      <c r="CS41" s="65">
        <f t="shared" si="22"/>
        <v>0</v>
      </c>
      <c r="CT41" s="66">
        <f t="shared" si="10"/>
        <v>323.58226544499746</v>
      </c>
      <c r="CU41" s="67">
        <f t="shared" si="23"/>
        <v>0.26737250226312592</v>
      </c>
      <c r="CV41" s="16"/>
      <c r="CW41" s="959">
        <f t="shared" si="24"/>
        <v>1530.6189999999999</v>
      </c>
      <c r="CX41" s="962">
        <f>VLOOKUP($AX41&amp;"_"&amp;$CW$14,データシート1!$A:$BT,MATCH($CW$12&amp;"_"&amp;CX$20,データシート1!$A$1:$BT$1,0),0)</f>
        <v>1530.6189999999999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86.516999999999996</v>
      </c>
      <c r="DB41" s="962">
        <f>VLOOKUP($AX41&amp;"_"&amp;$CW$14,データシート1!$A:$BT,MATCH($CW$12&amp;"_"&amp;DB$20,データシート1!$A$1:$BT$1,0),0)</f>
        <v>0</v>
      </c>
      <c r="DC41" s="962">
        <f>VLOOKUP($AX41&amp;"_"&amp;$CW$14,データシート1!$A:$BT,MATCH($CW$12&amp;"_"&amp;DC$20,データシート1!$A$1:$BT$1,0),0)</f>
        <v>0</v>
      </c>
      <c r="DD41" s="961">
        <f t="shared" si="11"/>
        <v>1617.136</v>
      </c>
      <c r="DE41" s="16"/>
      <c r="DF41" s="125">
        <f>VLOOKUP($AX41&amp;"_"&amp;$DF$14,データシート1!$A:$BT,MATCH($DF$12&amp;"_"&amp;DF$20,データシート1!$A$1:$BT$1,0),0)</f>
        <v>24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9</v>
      </c>
      <c r="DJ41" s="64">
        <f>VLOOKUP($AX41&amp;"_"&amp;$DF$14,データシート1!$A:$BT,MATCH($DF$12&amp;"_"&amp;DJ$20,データシート1!$A$1:$BT$1,0),0)</f>
        <v>0</v>
      </c>
      <c r="DK41" s="64">
        <f>VLOOKUP($AX41&amp;"_"&amp;$DF$14,データシート1!$A:$BT,MATCH($DF$12&amp;"_"&amp;DK$20,データシート1!$A$1:$BT$1,0),0)</f>
        <v>0</v>
      </c>
      <c r="DL41" s="68">
        <f t="shared" si="12"/>
        <v>33</v>
      </c>
      <c r="DM41" s="16"/>
      <c r="DN41" s="126">
        <f t="shared" si="26"/>
        <v>0.95</v>
      </c>
      <c r="DO41" s="127">
        <f t="shared" si="27"/>
        <v>0</v>
      </c>
      <c r="DP41" s="127">
        <f t="shared" si="29"/>
        <v>0</v>
      </c>
      <c r="DQ41" s="127">
        <f t="shared" si="30"/>
        <v>0.05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13204</v>
      </c>
      <c r="AY42" s="18" t="str">
        <f>IF(IFERROR(比較地域マスタ!$Z27,"")=0,"",IFERROR(比較地域マスタ!$Z27,""))</f>
        <v>三鷹市</v>
      </c>
      <c r="BB42" s="110" t="str">
        <f t="shared" si="0"/>
        <v>13204</v>
      </c>
      <c r="BC42" s="1031" t="str">
        <f t="shared" si="0"/>
        <v>三鷹市</v>
      </c>
      <c r="BD42" s="34">
        <f t="shared" si="14"/>
        <v>554.06480142927842</v>
      </c>
      <c r="BE42" s="34">
        <f t="shared" si="15"/>
        <v>28.611660049716114</v>
      </c>
      <c r="BF42" s="34">
        <f>VLOOKUP($AX42&amp;"_"&amp;$BC$14,データシート1!$A:$BT,MATCH($BC$12&amp;"_"&amp;BF$20,データシート1!$A$1:$BT$1,0),0)</f>
        <v>16.174021583080851</v>
      </c>
      <c r="BG42" s="34">
        <f>VLOOKUP($AX42&amp;"_"&amp;$BC$14,データシート1!$A:$BT,MATCH($BC$12&amp;"_"&amp;BG$20,データシート1!$A$1:$BT$1,0),0)</f>
        <v>6.2202944614228688</v>
      </c>
      <c r="BH42" s="34">
        <f>VLOOKUP($AX42&amp;"_"&amp;$BC$14,データシート1!$A:$BT,MATCH($BC$12&amp;"_"&amp;BH$20,データシート1!$A$1:$BT$1,0),0)</f>
        <v>6.2173440052123983</v>
      </c>
      <c r="BI42" s="34">
        <f>VLOOKUP($AX42&amp;"_"&amp;$BC$14,データシート1!$A:$BT,MATCH($BC$12&amp;"_"&amp;BI$20,データシート1!$A$1:$BT$1,0),0)</f>
        <v>179.88247670897067</v>
      </c>
      <c r="BJ42" s="34">
        <f>VLOOKUP($AX42&amp;"_"&amp;$BC$14,データシート1!$A:$BT,MATCH($BC$12&amp;"_"&amp;BJ$20,データシート1!$A$1:$BT$1,0),0)</f>
        <v>222.28150927875524</v>
      </c>
      <c r="BK42" s="34">
        <f t="shared" si="1"/>
        <v>109.13853313142646</v>
      </c>
      <c r="BL42" s="34">
        <f t="shared" si="2"/>
        <v>98.010534332549156</v>
      </c>
      <c r="BM42" s="34">
        <f>VLOOKUP($AX42&amp;"_"&amp;$BC$14,データシート1!$A:$BT,MATCH($BC$12&amp;"_"&amp;BM$20,データシート1!$A$1:$BT$1,0),0)</f>
        <v>61.525353384966529</v>
      </c>
      <c r="BN42" s="34">
        <f>VLOOKUP($AX42&amp;"_"&amp;$BC$14,データシート1!$A:$BT,MATCH($BC$12&amp;"_"&amp;BN$20,データシート1!$A$1:$BT$1,0),0)</f>
        <v>36.485180947582634</v>
      </c>
      <c r="BO42" s="34">
        <f>VLOOKUP($AX42&amp;"_"&amp;$BC$14,データシート1!$A:$BT,MATCH($BC$12&amp;"_"&amp;BO$20,データシート1!$A$1:$BT$1,0),0)</f>
        <v>11.1279987988773</v>
      </c>
      <c r="BP42" s="34">
        <f>VLOOKUP($AX42&amp;"_"&amp;$BC$14,データシート1!$A:$BT,MATCH($BC$12&amp;"_"&amp;BP$20,データシート1!$A$1:$BT$1,0),0)</f>
        <v>0</v>
      </c>
      <c r="BQ42" s="34">
        <f>VLOOKUP($AX42&amp;"_"&amp;$BC$14,データシート1!$A:$BT,MATCH($BC$12&amp;"_"&amp;BQ$20,データシート1!$A$1:$BT$1,0),0)</f>
        <v>14.15062226040992</v>
      </c>
      <c r="BR42" s="35">
        <f t="shared" si="3"/>
        <v>554.06480142927842</v>
      </c>
      <c r="BT42" s="121" t="str">
        <f t="shared" si="4"/>
        <v>三鷹市</v>
      </c>
      <c r="BU42" s="33">
        <f t="shared" si="25"/>
        <v>554.06480142927842</v>
      </c>
      <c r="BV42" s="59">
        <f t="shared" si="16"/>
        <v>5.1639555474213145E-2</v>
      </c>
      <c r="BW42" s="59">
        <f t="shared" si="5"/>
        <v>2.9191570266434486E-2</v>
      </c>
      <c r="BX42" s="59">
        <f t="shared" si="5"/>
        <v>1.1226655159065966E-2</v>
      </c>
      <c r="BY42" s="59">
        <f t="shared" si="5"/>
        <v>1.1221330048712702E-2</v>
      </c>
      <c r="BZ42" s="59">
        <f t="shared" si="5"/>
        <v>0.3246596359215414</v>
      </c>
      <c r="CA42" s="59">
        <f t="shared" ref="CA42:CH68" si="32">BJ42/$BR42</f>
        <v>0.40118323471433792</v>
      </c>
      <c r="CB42" s="59">
        <f t="shared" si="32"/>
        <v>0.1969779218060598</v>
      </c>
      <c r="CC42" s="59">
        <f t="shared" si="32"/>
        <v>0.17689363063619798</v>
      </c>
      <c r="CD42" s="59">
        <f t="shared" si="32"/>
        <v>0.11104360577725619</v>
      </c>
      <c r="CE42" s="59">
        <f t="shared" si="32"/>
        <v>6.58500248589418E-2</v>
      </c>
      <c r="CF42" s="59">
        <f t="shared" si="32"/>
        <v>2.0084291169861823E-2</v>
      </c>
      <c r="CG42" s="59">
        <f t="shared" si="32"/>
        <v>0</v>
      </c>
      <c r="CH42" s="59">
        <f t="shared" si="32"/>
        <v>2.5539652083847675E-2</v>
      </c>
      <c r="CI42" s="122">
        <f t="shared" si="6"/>
        <v>1</v>
      </c>
      <c r="CK42" s="123" t="str">
        <f t="shared" si="7"/>
        <v>三鷹市</v>
      </c>
      <c r="CL42" s="124">
        <f t="shared" si="17"/>
        <v>28.611660049716114</v>
      </c>
      <c r="CM42" s="65">
        <f t="shared" si="18"/>
        <v>0.60740970533698324</v>
      </c>
      <c r="CN42" s="66">
        <f t="shared" si="19"/>
        <v>16.174021583080851</v>
      </c>
      <c r="CO42" s="65">
        <f t="shared" si="20"/>
        <v>1</v>
      </c>
      <c r="CP42" s="66">
        <f t="shared" si="8"/>
        <v>6.2202944614228688</v>
      </c>
      <c r="CQ42" s="65">
        <f t="shared" si="21"/>
        <v>0</v>
      </c>
      <c r="CR42" s="66">
        <f t="shared" si="9"/>
        <v>6.2173440052123983</v>
      </c>
      <c r="CS42" s="65">
        <f t="shared" si="22"/>
        <v>0</v>
      </c>
      <c r="CT42" s="66">
        <f t="shared" si="10"/>
        <v>179.88247670897067</v>
      </c>
      <c r="CU42" s="67">
        <f t="shared" si="23"/>
        <v>0.41470409661242907</v>
      </c>
      <c r="CV42" s="16"/>
      <c r="CW42" s="959">
        <f t="shared" si="24"/>
        <v>17.379000000000001</v>
      </c>
      <c r="CX42" s="962">
        <f>VLOOKUP($AX42&amp;"_"&amp;$CW$14,データシート1!$A:$BT,MATCH($CW$12&amp;"_"&amp;CX$20,データシート1!$A$1:$BT$1,0),0)</f>
        <v>17.379000000000001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74.597999999999999</v>
      </c>
      <c r="DB42" s="962">
        <f>VLOOKUP($AX42&amp;"_"&amp;$CW$14,データシート1!$A:$BT,MATCH($CW$12&amp;"_"&amp;DB$20,データシート1!$A$1:$BT$1,0),0)</f>
        <v>0</v>
      </c>
      <c r="DC42" s="962">
        <f>VLOOKUP($AX42&amp;"_"&amp;$CW$14,データシート1!$A:$BT,MATCH($CW$12&amp;"_"&amp;DC$20,データシート1!$A$1:$BT$1,0),0)</f>
        <v>0</v>
      </c>
      <c r="DD42" s="961">
        <f t="shared" si="11"/>
        <v>91.977000000000004</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8</v>
      </c>
      <c r="DJ42" s="64">
        <f>VLOOKUP($AX42&amp;"_"&amp;$DF$14,データシート1!$A:$BT,MATCH($DF$12&amp;"_"&amp;DJ$20,データシート1!$A$1:$BT$1,0),0)</f>
        <v>0</v>
      </c>
      <c r="DK42" s="64">
        <f>VLOOKUP($AX42&amp;"_"&amp;$DF$14,データシート1!$A:$BT,MATCH($DF$12&amp;"_"&amp;DK$20,データシート1!$A$1:$BT$1,0),0)</f>
        <v>0</v>
      </c>
      <c r="DL42" s="68">
        <f t="shared" si="12"/>
        <v>9</v>
      </c>
      <c r="DM42" s="16"/>
      <c r="DN42" s="126">
        <f t="shared" si="26"/>
        <v>0.19</v>
      </c>
      <c r="DO42" s="127">
        <f t="shared" si="27"/>
        <v>0</v>
      </c>
      <c r="DP42" s="127">
        <f t="shared" si="29"/>
        <v>0</v>
      </c>
      <c r="DQ42" s="127">
        <f t="shared" si="30"/>
        <v>0.81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23212</v>
      </c>
      <c r="AY43" s="18" t="str">
        <f>IF(IFERROR(比較地域マスタ!$Z28,"")=0,"",IFERROR(比較地域マスタ!$Z28,""))</f>
        <v>安城市</v>
      </c>
      <c r="AZ43" s="23"/>
      <c r="BB43" s="110" t="str">
        <f t="shared" si="0"/>
        <v>23212</v>
      </c>
      <c r="BC43" s="1031" t="str">
        <f t="shared" si="0"/>
        <v>安城市</v>
      </c>
      <c r="BD43" s="34">
        <f t="shared" si="14"/>
        <v>2392.0438971454078</v>
      </c>
      <c r="BE43" s="34">
        <f t="shared" si="15"/>
        <v>1667.566953121991</v>
      </c>
      <c r="BF43" s="34">
        <f>VLOOKUP($AX43&amp;"_"&amp;$BC$14,データシート1!$A:$BT,MATCH($BC$12&amp;"_"&amp;BF$20,データシート1!$A$1:$BT$1,0),0)</f>
        <v>1651.7497925676623</v>
      </c>
      <c r="BG43" s="34">
        <f>VLOOKUP($AX43&amp;"_"&amp;$BC$14,データシート1!$A:$BT,MATCH($BC$12&amp;"_"&amp;BG$20,データシート1!$A$1:$BT$1,0),0)</f>
        <v>7.2709758470413677</v>
      </c>
      <c r="BH43" s="34">
        <f>VLOOKUP($AX43&amp;"_"&amp;$BC$14,データシート1!$A:$BT,MATCH($BC$12&amp;"_"&amp;BH$20,データシート1!$A$1:$BT$1,0),0)</f>
        <v>8.5461847072871659</v>
      </c>
      <c r="BI43" s="34">
        <f>VLOOKUP($AX43&amp;"_"&amp;$BC$14,データシート1!$A:$BT,MATCH($BC$12&amp;"_"&amp;BI$20,データシート1!$A$1:$BT$1,0),0)</f>
        <v>221.79075641476061</v>
      </c>
      <c r="BJ43" s="34">
        <f>VLOOKUP($AX43&amp;"_"&amp;$BC$14,データシート1!$A:$BT,MATCH($BC$12&amp;"_"&amp;BJ$20,データシート1!$A$1:$BT$1,0),0)</f>
        <v>196.8224967152297</v>
      </c>
      <c r="BK43" s="34">
        <f t="shared" si="1"/>
        <v>277.69196834172624</v>
      </c>
      <c r="BL43" s="34">
        <f t="shared" si="2"/>
        <v>266.63730374974011</v>
      </c>
      <c r="BM43" s="34">
        <f>VLOOKUP($AX43&amp;"_"&amp;$BC$14,データシート1!$A:$BT,MATCH($BC$12&amp;"_"&amp;BM$20,データシート1!$A$1:$BT$1,0),0)</f>
        <v>162.83668515727342</v>
      </c>
      <c r="BN43" s="34">
        <f>VLOOKUP($AX43&amp;"_"&amp;$BC$14,データシート1!$A:$BT,MATCH($BC$12&amp;"_"&amp;BN$20,データシート1!$A$1:$BT$1,0),0)</f>
        <v>103.80061859246669</v>
      </c>
      <c r="BO43" s="34">
        <f>VLOOKUP($AX43&amp;"_"&amp;$BC$14,データシート1!$A:$BT,MATCH($BC$12&amp;"_"&amp;BO$20,データシート1!$A$1:$BT$1,0),0)</f>
        <v>11.0546645919861</v>
      </c>
      <c r="BP43" s="34">
        <f>VLOOKUP($AX43&amp;"_"&amp;$BC$14,データシート1!$A:$BT,MATCH($BC$12&amp;"_"&amp;BP$20,データシート1!$A$1:$BT$1,0),0)</f>
        <v>0</v>
      </c>
      <c r="BQ43" s="34">
        <f>VLOOKUP($AX43&amp;"_"&amp;$BC$14,データシート1!$A:$BT,MATCH($BC$12&amp;"_"&amp;BQ$20,データシート1!$A$1:$BT$1,0),0)</f>
        <v>28.1717225517</v>
      </c>
      <c r="BR43" s="35">
        <f t="shared" si="3"/>
        <v>2392.0438971454078</v>
      </c>
      <c r="BT43" s="121" t="str">
        <f t="shared" si="4"/>
        <v>安城市</v>
      </c>
      <c r="BU43" s="33">
        <f t="shared" si="25"/>
        <v>2392.0438971454078</v>
      </c>
      <c r="BV43" s="59">
        <f t="shared" si="16"/>
        <v>0.69713058155496832</v>
      </c>
      <c r="BW43" s="59">
        <f t="shared" si="16"/>
        <v>0.69051817758813294</v>
      </c>
      <c r="BX43" s="59">
        <f t="shared" si="16"/>
        <v>3.0396498390846123E-3</v>
      </c>
      <c r="BY43" s="59">
        <f t="shared" si="16"/>
        <v>3.5727541277507167E-3</v>
      </c>
      <c r="BZ43" s="59">
        <f t="shared" si="16"/>
        <v>9.2720186564903315E-2</v>
      </c>
      <c r="CA43" s="59">
        <f t="shared" si="32"/>
        <v>8.2282142459890337E-2</v>
      </c>
      <c r="CB43" s="59">
        <f t="shared" si="32"/>
        <v>0.11608982956922963</v>
      </c>
      <c r="CC43" s="59">
        <f t="shared" si="32"/>
        <v>0.11146839908244867</v>
      </c>
      <c r="CD43" s="59">
        <f t="shared" si="32"/>
        <v>6.8074287997639912E-2</v>
      </c>
      <c r="CE43" s="59">
        <f t="shared" si="32"/>
        <v>4.3394111084808763E-2</v>
      </c>
      <c r="CF43" s="59">
        <f t="shared" si="32"/>
        <v>4.621430486780949E-3</v>
      </c>
      <c r="CG43" s="59">
        <f t="shared" si="32"/>
        <v>0</v>
      </c>
      <c r="CH43" s="59">
        <f t="shared" si="32"/>
        <v>1.1777259851008285E-2</v>
      </c>
      <c r="CI43" s="122">
        <f t="shared" si="6"/>
        <v>1</v>
      </c>
      <c r="CJ43" s="23"/>
      <c r="CK43" s="123" t="str">
        <f t="shared" si="7"/>
        <v>安城市</v>
      </c>
      <c r="CL43" s="124">
        <f t="shared" si="17"/>
        <v>1667.566953121991</v>
      </c>
      <c r="CM43" s="65">
        <f t="shared" si="18"/>
        <v>0.29461545701671121</v>
      </c>
      <c r="CN43" s="66">
        <f t="shared" si="19"/>
        <v>1651.7497925676623</v>
      </c>
      <c r="CO43" s="65">
        <f t="shared" si="20"/>
        <v>0.29743669544300833</v>
      </c>
      <c r="CP43" s="66">
        <f t="shared" si="8"/>
        <v>7.2709758470413677</v>
      </c>
      <c r="CQ43" s="65">
        <f t="shared" si="21"/>
        <v>0</v>
      </c>
      <c r="CR43" s="66">
        <f t="shared" si="9"/>
        <v>8.5461847072871659</v>
      </c>
      <c r="CS43" s="65">
        <f t="shared" si="22"/>
        <v>0</v>
      </c>
      <c r="CT43" s="66">
        <f t="shared" si="10"/>
        <v>221.79075641476061</v>
      </c>
      <c r="CU43" s="67">
        <f t="shared" si="23"/>
        <v>8.7546479906895541E-2</v>
      </c>
      <c r="CV43" s="16"/>
      <c r="CW43" s="959">
        <f t="shared" si="24"/>
        <v>491.291</v>
      </c>
      <c r="CX43" s="962">
        <f>VLOOKUP($AX43&amp;"_"&amp;$CW$14,データシート1!$A:$BT,MATCH($CW$12&amp;"_"&amp;CX$20,データシート1!$A$1:$BT$1,0),0)</f>
        <v>491.291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19.417000000000002</v>
      </c>
      <c r="DB43" s="962">
        <f>VLOOKUP($AX43&amp;"_"&amp;$CW$14,データシート1!$A:$BT,MATCH($CW$12&amp;"_"&amp;DB$20,データシート1!$A$1:$BT$1,0),0)</f>
        <v>0</v>
      </c>
      <c r="DC43" s="962">
        <f>VLOOKUP($AX43&amp;"_"&amp;$CW$14,データシート1!$A:$BT,MATCH($CW$12&amp;"_"&amp;DC$20,データシート1!$A$1:$BT$1,0),0)</f>
        <v>0</v>
      </c>
      <c r="DD43" s="961">
        <f t="shared" si="11"/>
        <v>510.70799999999997</v>
      </c>
      <c r="DE43" s="16"/>
      <c r="DF43" s="125">
        <f>VLOOKUP($AX43&amp;"_"&amp;$DF$14,データシート1!$A:$BT,MATCH($DF$12&amp;"_"&amp;DF$20,データシート1!$A$1:$BT$1,0),0)</f>
        <v>32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4</v>
      </c>
      <c r="DJ43" s="64">
        <f>VLOOKUP($AX43&amp;"_"&amp;$DF$14,データシート1!$A:$BT,MATCH($DF$12&amp;"_"&amp;DJ$20,データシート1!$A$1:$BT$1,0),0)</f>
        <v>0</v>
      </c>
      <c r="DK43" s="64">
        <f>VLOOKUP($AX43&amp;"_"&amp;$DF$14,データシート1!$A:$BT,MATCH($DF$12&amp;"_"&amp;DK$20,データシート1!$A$1:$BT$1,0),0)</f>
        <v>0</v>
      </c>
      <c r="DL43" s="68">
        <f t="shared" si="12"/>
        <v>36</v>
      </c>
      <c r="DM43" s="16"/>
      <c r="DN43" s="126">
        <f t="shared" si="26"/>
        <v>0.96</v>
      </c>
      <c r="DO43" s="127">
        <f t="shared" si="27"/>
        <v>0</v>
      </c>
      <c r="DP43" s="127">
        <f t="shared" si="29"/>
        <v>0</v>
      </c>
      <c r="DQ43" s="127">
        <f t="shared" si="30"/>
        <v>0.04</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27202</v>
      </c>
      <c r="AY44" s="18" t="str">
        <f>IF(IFERROR(比較地域マスタ!$Z29,"")=0,"",IFERROR(比較地域マスタ!$Z29,""))</f>
        <v>岸和田市</v>
      </c>
      <c r="BB44" s="110" t="str">
        <f t="shared" si="0"/>
        <v>27202</v>
      </c>
      <c r="BC44" s="1031" t="str">
        <f t="shared" si="0"/>
        <v>岸和田市</v>
      </c>
      <c r="BD44" s="34">
        <f t="shared" si="14"/>
        <v>758.68589542623693</v>
      </c>
      <c r="BE44" s="34">
        <f t="shared" si="15"/>
        <v>150.65439005004032</v>
      </c>
      <c r="BF44" s="34">
        <f>VLOOKUP($AX44&amp;"_"&amp;$BC$14,データシート1!$A:$BT,MATCH($BC$12&amp;"_"&amp;BF$20,データシート1!$A$1:$BT$1,0),0)</f>
        <v>129.00547176990455</v>
      </c>
      <c r="BG44" s="34">
        <f>VLOOKUP($AX44&amp;"_"&amp;$BC$14,データシート1!$A:$BT,MATCH($BC$12&amp;"_"&amp;BG$20,データシート1!$A$1:$BT$1,0),0)</f>
        <v>6.9070532858458451</v>
      </c>
      <c r="BH44" s="34">
        <f>VLOOKUP($AX44&amp;"_"&amp;$BC$14,データシート1!$A:$BT,MATCH($BC$12&amp;"_"&amp;BH$20,データシート1!$A$1:$BT$1,0),0)</f>
        <v>14.741864994289941</v>
      </c>
      <c r="BI44" s="34">
        <f>VLOOKUP($AX44&amp;"_"&amp;$BC$14,データシート1!$A:$BT,MATCH($BC$12&amp;"_"&amp;BI$20,データシート1!$A$1:$BT$1,0),0)</f>
        <v>161.77208749531906</v>
      </c>
      <c r="BJ44" s="34">
        <f>VLOOKUP($AX44&amp;"_"&amp;$BC$14,データシート1!$A:$BT,MATCH($BC$12&amp;"_"&amp;BJ$20,データシート1!$A$1:$BT$1,0),0)</f>
        <v>172.76317786563257</v>
      </c>
      <c r="BK44" s="34">
        <f t="shared" si="1"/>
        <v>239.99277601564287</v>
      </c>
      <c r="BL44" s="34">
        <f t="shared" si="2"/>
        <v>225.01726722806382</v>
      </c>
      <c r="BM44" s="34">
        <f>VLOOKUP($AX44&amp;"_"&amp;$BC$14,データシート1!$A:$BT,MATCH($BC$12&amp;"_"&amp;BM$20,データシート1!$A$1:$BT$1,0),0)</f>
        <v>119.24648603730687</v>
      </c>
      <c r="BN44" s="34">
        <f>VLOOKUP($AX44&amp;"_"&amp;$BC$14,データシート1!$A:$BT,MATCH($BC$12&amp;"_"&amp;BN$20,データシート1!$A$1:$BT$1,0),0)</f>
        <v>105.77078119075694</v>
      </c>
      <c r="BO44" s="34">
        <f>VLOOKUP($AX44&amp;"_"&amp;$BC$14,データシート1!$A:$BT,MATCH($BC$12&amp;"_"&amp;BO$20,データシート1!$A$1:$BT$1,0),0)</f>
        <v>11.143354608122801</v>
      </c>
      <c r="BP44" s="34">
        <f>VLOOKUP($AX44&amp;"_"&amp;$BC$14,データシート1!$A:$BT,MATCH($BC$12&amp;"_"&amp;BP$20,データシート1!$A$1:$BT$1,0),0)</f>
        <v>3.8321541794562619</v>
      </c>
      <c r="BQ44" s="34">
        <f>VLOOKUP($AX44&amp;"_"&amp;$BC$14,データシート1!$A:$BT,MATCH($BC$12&amp;"_"&amp;BQ$20,データシート1!$A$1:$BT$1,0),0)</f>
        <v>33.503463999602062</v>
      </c>
      <c r="BR44" s="35">
        <f t="shared" si="3"/>
        <v>758.68589542623693</v>
      </c>
      <c r="BT44" s="121" t="str">
        <f t="shared" si="4"/>
        <v>岸和田市</v>
      </c>
      <c r="BU44" s="33">
        <f t="shared" si="25"/>
        <v>758.68589542623693</v>
      </c>
      <c r="BV44" s="59">
        <f t="shared" si="16"/>
        <v>0.19857280985222647</v>
      </c>
      <c r="BW44" s="59">
        <f t="shared" si="16"/>
        <v>0.17003805204185066</v>
      </c>
      <c r="BX44" s="59">
        <f t="shared" si="16"/>
        <v>9.1039695445575639E-3</v>
      </c>
      <c r="BY44" s="59">
        <f t="shared" si="16"/>
        <v>1.9430788265818257E-2</v>
      </c>
      <c r="BZ44" s="59">
        <f t="shared" si="16"/>
        <v>0.2132266969381762</v>
      </c>
      <c r="CA44" s="59">
        <f t="shared" si="32"/>
        <v>0.22771370722342554</v>
      </c>
      <c r="CB44" s="59">
        <f t="shared" si="32"/>
        <v>0.31632692457108702</v>
      </c>
      <c r="CC44" s="59">
        <f t="shared" si="32"/>
        <v>0.29658817777500263</v>
      </c>
      <c r="CD44" s="59">
        <f t="shared" si="32"/>
        <v>0.1571750401005057</v>
      </c>
      <c r="CE44" s="59">
        <f t="shared" si="32"/>
        <v>0.13941313767449692</v>
      </c>
      <c r="CF44" s="59">
        <f t="shared" si="32"/>
        <v>1.4687704984764951E-2</v>
      </c>
      <c r="CG44" s="59">
        <f t="shared" si="32"/>
        <v>5.0510418113194544E-3</v>
      </c>
      <c r="CH44" s="59">
        <f t="shared" si="32"/>
        <v>4.4159861415084697E-2</v>
      </c>
      <c r="CI44" s="122">
        <f t="shared" si="6"/>
        <v>1</v>
      </c>
      <c r="CK44" s="123" t="str">
        <f t="shared" si="7"/>
        <v>岸和田市</v>
      </c>
      <c r="CL44" s="124">
        <f t="shared" si="17"/>
        <v>150.65439005004032</v>
      </c>
      <c r="CM44" s="65">
        <f t="shared" si="18"/>
        <v>1</v>
      </c>
      <c r="CN44" s="66">
        <f t="shared" si="19"/>
        <v>129.00547176990455</v>
      </c>
      <c r="CO44" s="65">
        <f t="shared" si="20"/>
        <v>1</v>
      </c>
      <c r="CP44" s="66">
        <f t="shared" si="8"/>
        <v>6.9070532858458451</v>
      </c>
      <c r="CQ44" s="65">
        <f t="shared" si="21"/>
        <v>0</v>
      </c>
      <c r="CR44" s="66">
        <f t="shared" si="9"/>
        <v>14.741864994289941</v>
      </c>
      <c r="CS44" s="65">
        <f t="shared" si="22"/>
        <v>0</v>
      </c>
      <c r="CT44" s="66">
        <f t="shared" si="10"/>
        <v>161.77208749531906</v>
      </c>
      <c r="CU44" s="67">
        <f t="shared" si="23"/>
        <v>0.39961158319027418</v>
      </c>
      <c r="CV44" s="16"/>
      <c r="CW44" s="959">
        <f t="shared" si="24"/>
        <v>196.744</v>
      </c>
      <c r="CX44" s="962">
        <f>VLOOKUP($AX44&amp;"_"&amp;$CW$14,データシート1!$A:$BT,MATCH($CW$12&amp;"_"&amp;CX$20,データシート1!$A$1:$BT$1,0),0)</f>
        <v>196.744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64.646000000000001</v>
      </c>
      <c r="DB44" s="962">
        <f>VLOOKUP($AX44&amp;"_"&amp;$CW$14,データシート1!$A:$BT,MATCH($CW$12&amp;"_"&amp;DB$20,データシート1!$A$1:$BT$1,0),0)</f>
        <v>0</v>
      </c>
      <c r="DC44" s="962">
        <f>VLOOKUP($AX44&amp;"_"&amp;$CW$14,データシート1!$A:$BT,MATCH($CW$12&amp;"_"&amp;DC$20,データシート1!$A$1:$BT$1,0),0)</f>
        <v>0</v>
      </c>
      <c r="DD44" s="961">
        <f t="shared" si="11"/>
        <v>261.39</v>
      </c>
      <c r="DE44" s="16"/>
      <c r="DF44" s="125">
        <f>VLOOKUP($AX44&amp;"_"&amp;$DF$14,データシート1!$A:$BT,MATCH($DF$12&amp;"_"&amp;DF$20,データシート1!$A$1:$BT$1,0),0)</f>
        <v>11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4</v>
      </c>
      <c r="DJ44" s="64">
        <f>VLOOKUP($AX44&amp;"_"&amp;$DF$14,データシート1!$A:$BT,MATCH($DF$12&amp;"_"&amp;DJ$20,データシート1!$A$1:$BT$1,0),0)</f>
        <v>0</v>
      </c>
      <c r="DK44" s="64">
        <f>VLOOKUP($AX44&amp;"_"&amp;$DF$14,データシート1!$A:$BT,MATCH($DF$12&amp;"_"&amp;DK$20,データシート1!$A$1:$BT$1,0),0)</f>
        <v>0</v>
      </c>
      <c r="DL44" s="68">
        <f t="shared" si="12"/>
        <v>15</v>
      </c>
      <c r="DM44" s="16"/>
      <c r="DN44" s="126">
        <f t="shared" si="26"/>
        <v>0.75</v>
      </c>
      <c r="DO44" s="127">
        <f t="shared" si="27"/>
        <v>0</v>
      </c>
      <c r="DP44" s="127">
        <f t="shared" si="29"/>
        <v>0</v>
      </c>
      <c r="DQ44" s="127">
        <f t="shared" si="30"/>
        <v>0.25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22203</v>
      </c>
      <c r="AY45" s="18" t="str">
        <f>IF(IFERROR(比較地域マスタ!$Z30,"")=0,"",IFERROR(比較地域マスタ!$Z30,""))</f>
        <v>沼津市</v>
      </c>
      <c r="BB45" s="110" t="str">
        <f t="shared" si="0"/>
        <v>22203</v>
      </c>
      <c r="BC45" s="1031" t="str">
        <f t="shared" si="0"/>
        <v>沼津市</v>
      </c>
      <c r="BD45" s="34">
        <f t="shared" si="14"/>
        <v>1213.9182520402658</v>
      </c>
      <c r="BE45" s="34">
        <f t="shared" si="15"/>
        <v>347.75086957514594</v>
      </c>
      <c r="BF45" s="34">
        <f>VLOOKUP($AX45&amp;"_"&amp;$BC$14,データシート1!$A:$BT,MATCH($BC$12&amp;"_"&amp;BF$20,データシート1!$A$1:$BT$1,0),0)</f>
        <v>312.76271673547768</v>
      </c>
      <c r="BG45" s="34">
        <f>VLOOKUP($AX45&amp;"_"&amp;$BC$14,データシート1!$A:$BT,MATCH($BC$12&amp;"_"&amp;BG$20,データシート1!$A$1:$BT$1,0),0)</f>
        <v>12.439597681788184</v>
      </c>
      <c r="BH45" s="34">
        <f>VLOOKUP($AX45&amp;"_"&amp;$BC$14,データシート1!$A:$BT,MATCH($BC$12&amp;"_"&amp;BH$20,データシート1!$A$1:$BT$1,0),0)</f>
        <v>22.548555157880056</v>
      </c>
      <c r="BI45" s="34">
        <f>VLOOKUP($AX45&amp;"_"&amp;$BC$14,データシート1!$A:$BT,MATCH($BC$12&amp;"_"&amp;BI$20,データシート1!$A$1:$BT$1,0),0)</f>
        <v>300.35916886206365</v>
      </c>
      <c r="BJ45" s="34">
        <f>VLOOKUP($AX45&amp;"_"&amp;$BC$14,データシート1!$A:$BT,MATCH($BC$12&amp;"_"&amp;BJ$20,データシート1!$A$1:$BT$1,0),0)</f>
        <v>251.36240877803138</v>
      </c>
      <c r="BK45" s="34">
        <f t="shared" si="1"/>
        <v>300.86202273630943</v>
      </c>
      <c r="BL45" s="34">
        <f t="shared" si="2"/>
        <v>288.69611191275794</v>
      </c>
      <c r="BM45" s="34">
        <f>VLOOKUP($AX45&amp;"_"&amp;$BC$14,データシート1!$A:$BT,MATCH($BC$12&amp;"_"&amp;BM$20,データシート1!$A$1:$BT$1,0),0)</f>
        <v>157.94515589084918</v>
      </c>
      <c r="BN45" s="34">
        <f>VLOOKUP($AX45&amp;"_"&amp;$BC$14,データシート1!$A:$BT,MATCH($BC$12&amp;"_"&amp;BN$20,データシート1!$A$1:$BT$1,0),0)</f>
        <v>130.75095602190879</v>
      </c>
      <c r="BO45" s="34">
        <f>VLOOKUP($AX45&amp;"_"&amp;$BC$14,データシート1!$A:$BT,MATCH($BC$12&amp;"_"&amp;BO$20,データシート1!$A$1:$BT$1,0),0)</f>
        <v>11.166884612404001</v>
      </c>
      <c r="BP45" s="34">
        <f>VLOOKUP($AX45&amp;"_"&amp;$BC$14,データシート1!$A:$BT,MATCH($BC$12&amp;"_"&amp;BP$20,データシート1!$A$1:$BT$1,0),0)</f>
        <v>0.99902621114750256</v>
      </c>
      <c r="BQ45" s="34">
        <f>VLOOKUP($AX45&amp;"_"&amp;$BC$14,データシート1!$A:$BT,MATCH($BC$12&amp;"_"&amp;BQ$20,データシート1!$A$1:$BT$1,0),0)</f>
        <v>13.583782088715211</v>
      </c>
      <c r="BR45" s="35">
        <f t="shared" si="3"/>
        <v>1213.9182520402658</v>
      </c>
      <c r="BT45" s="121" t="str">
        <f t="shared" si="4"/>
        <v>沼津市</v>
      </c>
      <c r="BU45" s="33">
        <f t="shared" si="25"/>
        <v>1213.9182520402658</v>
      </c>
      <c r="BV45" s="59">
        <f t="shared" si="16"/>
        <v>0.28646975938509162</v>
      </c>
      <c r="BW45" s="59">
        <f t="shared" si="16"/>
        <v>0.25764726431109242</v>
      </c>
      <c r="BX45" s="59">
        <f t="shared" si="16"/>
        <v>1.0247475611212378E-2</v>
      </c>
      <c r="BY45" s="59">
        <f t="shared" si="16"/>
        <v>1.857501946278679E-2</v>
      </c>
      <c r="BZ45" s="59">
        <f t="shared" si="16"/>
        <v>0.24742948576417048</v>
      </c>
      <c r="CA45" s="59">
        <f t="shared" si="32"/>
        <v>0.20706699842065943</v>
      </c>
      <c r="CB45" s="59">
        <f t="shared" si="32"/>
        <v>0.24784372607516392</v>
      </c>
      <c r="CC45" s="59">
        <f t="shared" si="32"/>
        <v>0.23782170786833334</v>
      </c>
      <c r="CD45" s="59">
        <f t="shared" si="32"/>
        <v>0.13011185524674862</v>
      </c>
      <c r="CE45" s="59">
        <f t="shared" si="32"/>
        <v>0.10770985262158475</v>
      </c>
      <c r="CF45" s="59">
        <f t="shared" si="32"/>
        <v>9.1990416929933379E-3</v>
      </c>
      <c r="CG45" s="59">
        <f t="shared" si="32"/>
        <v>8.2297651383724706E-4</v>
      </c>
      <c r="CH45" s="59">
        <f t="shared" si="32"/>
        <v>1.1190030354914405E-2</v>
      </c>
      <c r="CI45" s="122">
        <f t="shared" si="6"/>
        <v>1</v>
      </c>
      <c r="CK45" s="123" t="str">
        <f t="shared" si="7"/>
        <v>沼津市</v>
      </c>
      <c r="CL45" s="124">
        <f t="shared" si="17"/>
        <v>347.75086957514594</v>
      </c>
      <c r="CM45" s="65">
        <f t="shared" si="18"/>
        <v>0.51803464997827064</v>
      </c>
      <c r="CN45" s="66">
        <f t="shared" si="19"/>
        <v>312.76271673547768</v>
      </c>
      <c r="CO45" s="65">
        <f t="shared" si="20"/>
        <v>0.57598617213816183</v>
      </c>
      <c r="CP45" s="66">
        <f t="shared" si="8"/>
        <v>12.439597681788184</v>
      </c>
      <c r="CQ45" s="65">
        <f t="shared" si="21"/>
        <v>0</v>
      </c>
      <c r="CR45" s="66">
        <f t="shared" si="9"/>
        <v>22.548555157880056</v>
      </c>
      <c r="CS45" s="65">
        <f t="shared" si="22"/>
        <v>0</v>
      </c>
      <c r="CT45" s="66">
        <f t="shared" si="10"/>
        <v>300.35916886206365</v>
      </c>
      <c r="CU45" s="67">
        <f t="shared" si="23"/>
        <v>0.16588473123283123</v>
      </c>
      <c r="CV45" s="16"/>
      <c r="CW45" s="959">
        <f t="shared" si="24"/>
        <v>180.14699999999999</v>
      </c>
      <c r="CX45" s="962">
        <f>VLOOKUP($AX45&amp;"_"&amp;$CW$14,データシート1!$A:$BT,MATCH($CW$12&amp;"_"&amp;CX$20,データシート1!$A$1:$BT$1,0),0)</f>
        <v>180.14699999999999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49.825000000000003</v>
      </c>
      <c r="DB45" s="962">
        <f>VLOOKUP($AX45&amp;"_"&amp;$CW$14,データシート1!$A:$BT,MATCH($CW$12&amp;"_"&amp;DB$20,データシート1!$A$1:$BT$1,0),0)</f>
        <v>0</v>
      </c>
      <c r="DC45" s="962">
        <f>VLOOKUP($AX45&amp;"_"&amp;$CW$14,データシート1!$A:$BT,MATCH($CW$12&amp;"_"&amp;DC$20,データシート1!$A$1:$BT$1,0),0)</f>
        <v>0</v>
      </c>
      <c r="DD45" s="961">
        <f t="shared" si="11"/>
        <v>229.97199999999998</v>
      </c>
      <c r="DE45" s="16"/>
      <c r="DF45" s="125">
        <f>VLOOKUP($AX45&amp;"_"&amp;$DF$14,データシート1!$A:$BT,MATCH($DF$12&amp;"_"&amp;DF$20,データシート1!$A$1:$BT$1,0),0)</f>
        <v>19</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5</v>
      </c>
      <c r="DJ45" s="64">
        <f>VLOOKUP($AX45&amp;"_"&amp;$DF$14,データシート1!$A:$BT,MATCH($DF$12&amp;"_"&amp;DJ$20,データシート1!$A$1:$BT$1,0),0)</f>
        <v>0</v>
      </c>
      <c r="DK45" s="64">
        <f>VLOOKUP($AX45&amp;"_"&amp;$DF$14,データシート1!$A:$BT,MATCH($DF$12&amp;"_"&amp;DK$20,データシート1!$A$1:$BT$1,0),0)</f>
        <v>0</v>
      </c>
      <c r="DL45" s="68">
        <f t="shared" si="12"/>
        <v>24</v>
      </c>
      <c r="DM45" s="16"/>
      <c r="DN45" s="126">
        <f t="shared" si="26"/>
        <v>0.78</v>
      </c>
      <c r="DO45" s="127">
        <f t="shared" si="27"/>
        <v>0</v>
      </c>
      <c r="DP45" s="127">
        <f t="shared" si="29"/>
        <v>0</v>
      </c>
      <c r="DQ45" s="127">
        <f t="shared" si="30"/>
        <v>0.22</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13212</v>
      </c>
      <c r="AY46" s="18" t="str">
        <f>IF(IFERROR(比較地域マスタ!$Z31,"")=0,"",IFERROR(比較地域マスタ!$Z31,""))</f>
        <v>日野市</v>
      </c>
      <c r="BB46" s="110" t="str">
        <f t="shared" si="0"/>
        <v>13212</v>
      </c>
      <c r="BC46" s="1031" t="str">
        <f t="shared" si="0"/>
        <v>日野市</v>
      </c>
      <c r="BD46" s="34">
        <f t="shared" si="14"/>
        <v>579.93026264560535</v>
      </c>
      <c r="BE46" s="34">
        <f t="shared" si="15"/>
        <v>75.166613261330198</v>
      </c>
      <c r="BF46" s="34">
        <f>VLOOKUP($AX46&amp;"_"&amp;$BC$14,データシート1!$A:$BT,MATCH($BC$12&amp;"_"&amp;BF$20,データシート1!$A$1:$BT$1,0),0)</f>
        <v>68.37412320827211</v>
      </c>
      <c r="BG46" s="34">
        <f>VLOOKUP($AX46&amp;"_"&amp;$BC$14,データシート1!$A:$BT,MATCH($BC$12&amp;"_"&amp;BG$20,データシート1!$A$1:$BT$1,0),0)</f>
        <v>5.0039390378600119</v>
      </c>
      <c r="BH46" s="34">
        <f>VLOOKUP($AX46&amp;"_"&amp;$BC$14,データシート1!$A:$BT,MATCH($BC$12&amp;"_"&amp;BH$20,データシート1!$A$1:$BT$1,0),0)</f>
        <v>1.788551015198087</v>
      </c>
      <c r="BI46" s="34">
        <f>VLOOKUP($AX46&amp;"_"&amp;$BC$14,データシート1!$A:$BT,MATCH($BC$12&amp;"_"&amp;BI$20,データシート1!$A$1:$BT$1,0),0)</f>
        <v>153.28509390186463</v>
      </c>
      <c r="BJ46" s="34">
        <f>VLOOKUP($AX46&amp;"_"&amp;$BC$14,データシート1!$A:$BT,MATCH($BC$12&amp;"_"&amp;BJ$20,データシート1!$A$1:$BT$1,0),0)</f>
        <v>212.03523521296771</v>
      </c>
      <c r="BK46" s="34">
        <f t="shared" si="1"/>
        <v>131.83277082576387</v>
      </c>
      <c r="BL46" s="34">
        <f t="shared" si="2"/>
        <v>120.89663206179458</v>
      </c>
      <c r="BM46" s="34">
        <f>VLOOKUP($AX46&amp;"_"&amp;$BC$14,データシート1!$A:$BT,MATCH($BC$12&amp;"_"&amp;BM$20,データシート1!$A$1:$BT$1,0),0)</f>
        <v>81.762883470284009</v>
      </c>
      <c r="BN46" s="34">
        <f>VLOOKUP($AX46&amp;"_"&amp;$BC$14,データシート1!$A:$BT,MATCH($BC$12&amp;"_"&amp;BN$20,データシート1!$A$1:$BT$1,0),0)</f>
        <v>39.133748591510567</v>
      </c>
      <c r="BO46" s="34">
        <f>VLOOKUP($AX46&amp;"_"&amp;$BC$14,データシート1!$A:$BT,MATCH($BC$12&amp;"_"&amp;BO$20,データシート1!$A$1:$BT$1,0),0)</f>
        <v>10.9361387639693</v>
      </c>
      <c r="BP46" s="34">
        <f>VLOOKUP($AX46&amp;"_"&amp;$BC$14,データシート1!$A:$BT,MATCH($BC$12&amp;"_"&amp;BP$20,データシート1!$A$1:$BT$1,0),0)</f>
        <v>0</v>
      </c>
      <c r="BQ46" s="34">
        <f>VLOOKUP($AX46&amp;"_"&amp;$BC$14,データシート1!$A:$BT,MATCH($BC$12&amp;"_"&amp;BQ$20,データシート1!$A$1:$BT$1,0),0)</f>
        <v>7.6105494436789289</v>
      </c>
      <c r="BR46" s="35">
        <f t="shared" si="3"/>
        <v>579.93026264560535</v>
      </c>
      <c r="BT46" s="121" t="str">
        <f t="shared" si="4"/>
        <v>日野市</v>
      </c>
      <c r="BU46" s="33">
        <f t="shared" si="25"/>
        <v>579.93026264560535</v>
      </c>
      <c r="BV46" s="59">
        <f t="shared" si="16"/>
        <v>0.12961319334918794</v>
      </c>
      <c r="BW46" s="59">
        <f t="shared" si="16"/>
        <v>0.11790059531701909</v>
      </c>
      <c r="BX46" s="59">
        <f t="shared" si="16"/>
        <v>8.6285185653743202E-3</v>
      </c>
      <c r="BY46" s="59">
        <f t="shared" si="16"/>
        <v>3.0840794667945587E-3</v>
      </c>
      <c r="BZ46" s="59">
        <f t="shared" si="16"/>
        <v>0.26431642522428073</v>
      </c>
      <c r="CA46" s="59">
        <f t="shared" si="32"/>
        <v>0.36562195296668309</v>
      </c>
      <c r="CB46" s="59">
        <f t="shared" si="32"/>
        <v>0.22732521359439162</v>
      </c>
      <c r="CC46" s="59">
        <f t="shared" si="32"/>
        <v>0.20846753454505332</v>
      </c>
      <c r="CD46" s="59">
        <f t="shared" si="32"/>
        <v>0.14098744062309645</v>
      </c>
      <c r="CE46" s="59">
        <f t="shared" si="32"/>
        <v>6.7480093921956877E-2</v>
      </c>
      <c r="CF46" s="59">
        <f t="shared" si="32"/>
        <v>1.8857679049338317E-2</v>
      </c>
      <c r="CG46" s="59">
        <f t="shared" si="32"/>
        <v>0</v>
      </c>
      <c r="CH46" s="59">
        <f t="shared" si="32"/>
        <v>1.312321486545655E-2</v>
      </c>
      <c r="CI46" s="122">
        <f t="shared" si="6"/>
        <v>1</v>
      </c>
      <c r="CK46" s="123" t="str">
        <f t="shared" si="7"/>
        <v>日野市</v>
      </c>
      <c r="CL46" s="124">
        <f t="shared" si="17"/>
        <v>75.166613261330198</v>
      </c>
      <c r="CM46" s="65">
        <f t="shared" si="18"/>
        <v>0.86655493940565109</v>
      </c>
      <c r="CN46" s="66">
        <f t="shared" si="19"/>
        <v>68.37412320827211</v>
      </c>
      <c r="CO46" s="65">
        <f t="shared" si="20"/>
        <v>0.95264110080931386</v>
      </c>
      <c r="CP46" s="66">
        <f t="shared" si="8"/>
        <v>5.0039390378600119</v>
      </c>
      <c r="CQ46" s="65">
        <f t="shared" si="21"/>
        <v>0</v>
      </c>
      <c r="CR46" s="66">
        <f t="shared" si="9"/>
        <v>1.788551015198087</v>
      </c>
      <c r="CS46" s="65">
        <f t="shared" si="22"/>
        <v>0</v>
      </c>
      <c r="CT46" s="66">
        <f t="shared" si="10"/>
        <v>153.28509390186463</v>
      </c>
      <c r="CU46" s="67">
        <f t="shared" si="23"/>
        <v>0.17151700358308736</v>
      </c>
      <c r="CV46" s="16"/>
      <c r="CW46" s="959">
        <f t="shared" si="24"/>
        <v>65.135999999999996</v>
      </c>
      <c r="CX46" s="962">
        <f>VLOOKUP($AX46&amp;"_"&amp;$CW$14,データシート1!$A:$BT,MATCH($CW$12&amp;"_"&amp;CX$20,データシート1!$A$1:$BT$1,0),0)</f>
        <v>65.135999999999996</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26.290999999999997</v>
      </c>
      <c r="DB46" s="962">
        <f>VLOOKUP($AX46&amp;"_"&amp;$CW$14,データシート1!$A:$BT,MATCH($CW$12&amp;"_"&amp;DB$20,データシート1!$A$1:$BT$1,0),0)</f>
        <v>0</v>
      </c>
      <c r="DC46" s="962">
        <f>VLOOKUP($AX46&amp;"_"&amp;$CW$14,データシート1!$A:$BT,MATCH($CW$12&amp;"_"&amp;DC$20,データシート1!$A$1:$BT$1,0),0)</f>
        <v>0</v>
      </c>
      <c r="DD46" s="961">
        <f t="shared" si="11"/>
        <v>91.426999999999992</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4</v>
      </c>
      <c r="DJ46" s="64">
        <f>VLOOKUP($AX46&amp;"_"&amp;$DF$14,データシート1!$A:$BT,MATCH($DF$12&amp;"_"&amp;DJ$20,データシート1!$A$1:$BT$1,0),0)</f>
        <v>0</v>
      </c>
      <c r="DK46" s="64">
        <f>VLOOKUP($AX46&amp;"_"&amp;$DF$14,データシート1!$A:$BT,MATCH($DF$12&amp;"_"&amp;DK$20,データシート1!$A$1:$BT$1,0),0)</f>
        <v>0</v>
      </c>
      <c r="DL46" s="68">
        <f t="shared" si="12"/>
        <v>8</v>
      </c>
      <c r="DM46" s="16"/>
      <c r="DN46" s="126">
        <f t="shared" si="26"/>
        <v>0.71</v>
      </c>
      <c r="DO46" s="127">
        <f t="shared" si="27"/>
        <v>0</v>
      </c>
      <c r="DP46" s="127">
        <f t="shared" si="29"/>
        <v>0</v>
      </c>
      <c r="DQ46" s="127">
        <f t="shared" si="30"/>
        <v>0.28999999999999998</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35203</v>
      </c>
      <c r="AY47" s="18" t="str">
        <f>IF(IFERROR(比較地域マスタ!$Z32,"")=0,"",IFERROR(比較地域マスタ!$Z32,""))</f>
        <v>山口市</v>
      </c>
      <c r="BB47" s="110" t="str">
        <f t="shared" si="0"/>
        <v>35203</v>
      </c>
      <c r="BC47" s="1031" t="str">
        <f t="shared" si="0"/>
        <v>山口市</v>
      </c>
      <c r="BD47" s="34">
        <f t="shared" si="14"/>
        <v>2120.6540739553598</v>
      </c>
      <c r="BE47" s="34">
        <f t="shared" si="15"/>
        <v>1091.7440009730465</v>
      </c>
      <c r="BF47" s="34">
        <f>VLOOKUP($AX47&amp;"_"&amp;$BC$14,データシート1!$A:$BT,MATCH($BC$12&amp;"_"&amp;BF$20,データシート1!$A$1:$BT$1,0),0)</f>
        <v>1022.4277563359803</v>
      </c>
      <c r="BG47" s="34">
        <f>VLOOKUP($AX47&amp;"_"&amp;$BC$14,データシート1!$A:$BT,MATCH($BC$12&amp;"_"&amp;BG$20,データシート1!$A$1:$BT$1,0),0)</f>
        <v>21.693741980407939</v>
      </c>
      <c r="BH47" s="34">
        <f>VLOOKUP($AX47&amp;"_"&amp;$BC$14,データシート1!$A:$BT,MATCH($BC$12&amp;"_"&amp;BH$20,データシート1!$A$1:$BT$1,0),0)</f>
        <v>47.622502656658007</v>
      </c>
      <c r="BI47" s="34">
        <f>VLOOKUP($AX47&amp;"_"&amp;$BC$14,データシート1!$A:$BT,MATCH($BC$12&amp;"_"&amp;BI$20,データシート1!$A$1:$BT$1,0),0)</f>
        <v>350.16545291679626</v>
      </c>
      <c r="BJ47" s="34">
        <f>VLOOKUP($AX47&amp;"_"&amp;$BC$14,データシート1!$A:$BT,MATCH($BC$12&amp;"_"&amp;BJ$20,データシート1!$A$1:$BT$1,0),0)</f>
        <v>321.70226462638681</v>
      </c>
      <c r="BK47" s="34">
        <f t="shared" si="1"/>
        <v>327.32621518505005</v>
      </c>
      <c r="BL47" s="34">
        <f t="shared" si="2"/>
        <v>316.25742091307376</v>
      </c>
      <c r="BM47" s="34">
        <f>VLOOKUP($AX47&amp;"_"&amp;$BC$14,データシート1!$A:$BT,MATCH($BC$12&amp;"_"&amp;BM$20,データシート1!$A$1:$BT$1,0),0)</f>
        <v>172.11958176457486</v>
      </c>
      <c r="BN47" s="34">
        <f>VLOOKUP($AX47&amp;"_"&amp;$BC$14,データシート1!$A:$BT,MATCH($BC$12&amp;"_"&amp;BN$20,データシート1!$A$1:$BT$1,0),0)</f>
        <v>144.1378391484989</v>
      </c>
      <c r="BO47" s="34">
        <f>VLOOKUP($AX47&amp;"_"&amp;$BC$14,データシート1!$A:$BT,MATCH($BC$12&amp;"_"&amp;BO$20,データシート1!$A$1:$BT$1,0),0)</f>
        <v>11.0687942719763</v>
      </c>
      <c r="BP47" s="34">
        <f>VLOOKUP($AX47&amp;"_"&amp;$BC$14,データシート1!$A:$BT,MATCH($BC$12&amp;"_"&amp;BP$20,データシート1!$A$1:$BT$1,0),0)</f>
        <v>0</v>
      </c>
      <c r="BQ47" s="34">
        <f>VLOOKUP($AX47&amp;"_"&amp;$BC$14,データシート1!$A:$BT,MATCH($BC$12&amp;"_"&amp;BQ$20,データシート1!$A$1:$BT$1,0),0)</f>
        <v>29.716140254079988</v>
      </c>
      <c r="BR47" s="35">
        <f t="shared" si="3"/>
        <v>2120.6540739553598</v>
      </c>
      <c r="BT47" s="121" t="str">
        <f t="shared" si="4"/>
        <v>山口市</v>
      </c>
      <c r="BU47" s="33">
        <f t="shared" si="25"/>
        <v>2120.6540739553598</v>
      </c>
      <c r="BV47" s="59">
        <f t="shared" si="16"/>
        <v>0.51481475191131432</v>
      </c>
      <c r="BW47" s="59">
        <f t="shared" si="16"/>
        <v>0.48212849464363072</v>
      </c>
      <c r="BX47" s="59">
        <f t="shared" si="16"/>
        <v>1.0229741025110066E-2</v>
      </c>
      <c r="BY47" s="59">
        <f t="shared" si="16"/>
        <v>2.2456516242573409E-2</v>
      </c>
      <c r="BZ47" s="59">
        <f t="shared" si="16"/>
        <v>0.16512143928485307</v>
      </c>
      <c r="CA47" s="59">
        <f t="shared" si="32"/>
        <v>0.15169954806743211</v>
      </c>
      <c r="CB47" s="59">
        <f t="shared" si="32"/>
        <v>0.15435153672872926</v>
      </c>
      <c r="CC47" s="59">
        <f t="shared" si="32"/>
        <v>0.14913201770961304</v>
      </c>
      <c r="CD47" s="59">
        <f t="shared" si="32"/>
        <v>8.1163440977219004E-2</v>
      </c>
      <c r="CE47" s="59">
        <f t="shared" si="32"/>
        <v>6.7968576732394037E-2</v>
      </c>
      <c r="CF47" s="59">
        <f t="shared" si="32"/>
        <v>5.2195190191162222E-3</v>
      </c>
      <c r="CG47" s="59">
        <f t="shared" si="32"/>
        <v>0</v>
      </c>
      <c r="CH47" s="59">
        <f t="shared" si="32"/>
        <v>1.4012724007671191E-2</v>
      </c>
      <c r="CI47" s="122">
        <f t="shared" si="6"/>
        <v>1</v>
      </c>
      <c r="CK47" s="123" t="str">
        <f t="shared" si="7"/>
        <v>山口市</v>
      </c>
      <c r="CL47" s="124">
        <f t="shared" si="17"/>
        <v>1091.7440009730465</v>
      </c>
      <c r="CM47" s="65">
        <f t="shared" si="18"/>
        <v>6.3561604128945626E-2</v>
      </c>
      <c r="CN47" s="66">
        <f t="shared" si="19"/>
        <v>1022.4277563359803</v>
      </c>
      <c r="CO47" s="65">
        <f t="shared" si="20"/>
        <v>6.7870810010753208E-2</v>
      </c>
      <c r="CP47" s="66">
        <f t="shared" si="8"/>
        <v>21.693741980407939</v>
      </c>
      <c r="CQ47" s="65">
        <f t="shared" si="21"/>
        <v>0</v>
      </c>
      <c r="CR47" s="66">
        <f t="shared" si="9"/>
        <v>47.622502656658007</v>
      </c>
      <c r="CS47" s="65">
        <f t="shared" si="22"/>
        <v>0</v>
      </c>
      <c r="CT47" s="66">
        <f t="shared" si="10"/>
        <v>350.16545291679626</v>
      </c>
      <c r="CU47" s="67">
        <f t="shared" si="23"/>
        <v>0.153970072007106</v>
      </c>
      <c r="CV47" s="16"/>
      <c r="CW47" s="959">
        <f t="shared" si="24"/>
        <v>69.393000000000001</v>
      </c>
      <c r="CX47" s="962">
        <f>VLOOKUP($AX47&amp;"_"&amp;$CW$14,データシート1!$A:$BT,MATCH($CW$12&amp;"_"&amp;CX$20,データシート1!$A$1:$BT$1,0),0)</f>
        <v>69.393000000000001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53.914999999999999</v>
      </c>
      <c r="DB47" s="962">
        <f>VLOOKUP($AX47&amp;"_"&amp;$CW$14,データシート1!$A:$BT,MATCH($CW$12&amp;"_"&amp;DB$20,データシート1!$A$1:$BT$1,0),0)</f>
        <v>0</v>
      </c>
      <c r="DC47" s="962">
        <f>VLOOKUP($AX47&amp;"_"&amp;$CW$14,データシート1!$A:$BT,MATCH($CW$12&amp;"_"&amp;DC$20,データシート1!$A$1:$BT$1,0),0)</f>
        <v>0</v>
      </c>
      <c r="DD47" s="961">
        <f t="shared" si="11"/>
        <v>123.30799999999999</v>
      </c>
      <c r="DE47" s="16"/>
      <c r="DF47" s="125">
        <f>VLOOKUP($AX47&amp;"_"&amp;$DF$14,データシート1!$A:$BT,MATCH($DF$12&amp;"_"&amp;DF$20,データシート1!$A$1:$BT$1,0),0)</f>
        <v>7</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6</v>
      </c>
      <c r="DJ47" s="64">
        <f>VLOOKUP($AX47&amp;"_"&amp;$DF$14,データシート1!$A:$BT,MATCH($DF$12&amp;"_"&amp;DJ$20,データシート1!$A$1:$BT$1,0),0)</f>
        <v>0</v>
      </c>
      <c r="DK47" s="64">
        <f>VLOOKUP($AX47&amp;"_"&amp;$DF$14,データシート1!$A:$BT,MATCH($DF$12&amp;"_"&amp;DK$20,データシート1!$A$1:$BT$1,0),0)</f>
        <v>0</v>
      </c>
      <c r="DL47" s="68">
        <f t="shared" si="12"/>
        <v>13</v>
      </c>
      <c r="DM47" s="16"/>
      <c r="DN47" s="126">
        <f t="shared" si="26"/>
        <v>0.56000000000000005</v>
      </c>
      <c r="DO47" s="127">
        <f t="shared" si="27"/>
        <v>0</v>
      </c>
      <c r="DP47" s="127">
        <f t="shared" si="29"/>
        <v>0</v>
      </c>
      <c r="DQ47" s="127">
        <f t="shared" si="30"/>
        <v>0.44</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14206</v>
      </c>
      <c r="AY48" s="18" t="str">
        <f>IF(IFERROR(比較地域マスタ!$Z33,"")=0,"",IFERROR(比較地域マスタ!$Z33,""))</f>
        <v>小田原市</v>
      </c>
      <c r="BB48" s="110" t="str">
        <f t="shared" si="0"/>
        <v>14206</v>
      </c>
      <c r="BC48" s="1031" t="str">
        <f t="shared" si="0"/>
        <v>小田原市</v>
      </c>
      <c r="BD48" s="34">
        <f t="shared" si="14"/>
        <v>1519.7775984597936</v>
      </c>
      <c r="BE48" s="34">
        <f t="shared" si="15"/>
        <v>773.49376905373447</v>
      </c>
      <c r="BF48" s="34">
        <f>VLOOKUP($AX48&amp;"_"&amp;$BC$14,データシート1!$A:$BT,MATCH($BC$12&amp;"_"&amp;BF$20,データシート1!$A$1:$BT$1,0),0)</f>
        <v>752.61579451616194</v>
      </c>
      <c r="BG48" s="34">
        <f>VLOOKUP($AX48&amp;"_"&amp;$BC$14,データシート1!$A:$BT,MATCH($BC$12&amp;"_"&amp;BG$20,データシート1!$A$1:$BT$1,0),0)</f>
        <v>9.4595330724563365</v>
      </c>
      <c r="BH48" s="34">
        <f>VLOOKUP($AX48&amp;"_"&amp;$BC$14,データシート1!$A:$BT,MATCH($BC$12&amp;"_"&amp;BH$20,データシート1!$A$1:$BT$1,0),0)</f>
        <v>11.418441465116175</v>
      </c>
      <c r="BI48" s="34">
        <f>VLOOKUP($AX48&amp;"_"&amp;$BC$14,データシート1!$A:$BT,MATCH($BC$12&amp;"_"&amp;BI$20,データシート1!$A$1:$BT$1,0),0)</f>
        <v>284.35029874760602</v>
      </c>
      <c r="BJ48" s="34">
        <f>VLOOKUP($AX48&amp;"_"&amp;$BC$14,データシート1!$A:$BT,MATCH($BC$12&amp;"_"&amp;BJ$20,データシート1!$A$1:$BT$1,0),0)</f>
        <v>219.80882088564786</v>
      </c>
      <c r="BK48" s="34">
        <f t="shared" si="1"/>
        <v>232.40848083580491</v>
      </c>
      <c r="BL48" s="34">
        <f t="shared" si="2"/>
        <v>221.38855657272032</v>
      </c>
      <c r="BM48" s="34">
        <f>VLOOKUP($AX48&amp;"_"&amp;$BC$14,データシート1!$A:$BT,MATCH($BC$12&amp;"_"&amp;BM$20,データシート1!$A$1:$BT$1,0),0)</f>
        <v>126.95550354193556</v>
      </c>
      <c r="BN48" s="34">
        <f>VLOOKUP($AX48&amp;"_"&amp;$BC$14,データシート1!$A:$BT,MATCH($BC$12&amp;"_"&amp;BN$20,データシート1!$A$1:$BT$1,0),0)</f>
        <v>94.433053030784762</v>
      </c>
      <c r="BO48" s="34">
        <f>VLOOKUP($AX48&amp;"_"&amp;$BC$14,データシート1!$A:$BT,MATCH($BC$12&amp;"_"&amp;BO$20,データシート1!$A$1:$BT$1,0),0)</f>
        <v>11.019924263084601</v>
      </c>
      <c r="BP48" s="34">
        <f>VLOOKUP($AX48&amp;"_"&amp;$BC$14,データシート1!$A:$BT,MATCH($BC$12&amp;"_"&amp;BP$20,データシート1!$A$1:$BT$1,0),0)</f>
        <v>0</v>
      </c>
      <c r="BQ48" s="34">
        <f>VLOOKUP($AX48&amp;"_"&amp;$BC$14,データシート1!$A:$BT,MATCH($BC$12&amp;"_"&amp;BQ$20,データシート1!$A$1:$BT$1,0),0)</f>
        <v>9.7162289370000003</v>
      </c>
      <c r="BR48" s="35">
        <f t="shared" si="3"/>
        <v>1519.7775984597936</v>
      </c>
      <c r="BT48" s="121" t="str">
        <f t="shared" si="4"/>
        <v>小田原市</v>
      </c>
      <c r="BU48" s="33">
        <f t="shared" si="25"/>
        <v>1519.7775984597936</v>
      </c>
      <c r="BV48" s="59">
        <f t="shared" si="16"/>
        <v>0.50895194786238829</v>
      </c>
      <c r="BW48" s="59">
        <f t="shared" si="16"/>
        <v>0.49521442826825079</v>
      </c>
      <c r="BX48" s="59">
        <f t="shared" si="16"/>
        <v>6.2242877392343623E-3</v>
      </c>
      <c r="BY48" s="59">
        <f t="shared" si="16"/>
        <v>7.5132318549030481E-3</v>
      </c>
      <c r="BZ48" s="59">
        <f t="shared" si="16"/>
        <v>0.18709994083067058</v>
      </c>
      <c r="CA48" s="59">
        <f t="shared" si="32"/>
        <v>0.1446322284973876</v>
      </c>
      <c r="CB48" s="59">
        <f t="shared" si="32"/>
        <v>0.15292269149863599</v>
      </c>
      <c r="CC48" s="59">
        <f t="shared" si="32"/>
        <v>0.14567168038079042</v>
      </c>
      <c r="CD48" s="59">
        <f t="shared" si="32"/>
        <v>8.3535580252398503E-2</v>
      </c>
      <c r="CE48" s="59">
        <f t="shared" si="32"/>
        <v>6.2136100128391936E-2</v>
      </c>
      <c r="CF48" s="59">
        <f t="shared" si="32"/>
        <v>7.2510111178455683E-3</v>
      </c>
      <c r="CG48" s="59">
        <f t="shared" si="32"/>
        <v>0</v>
      </c>
      <c r="CH48" s="59">
        <f t="shared" si="32"/>
        <v>6.3931913109173573E-3</v>
      </c>
      <c r="CI48" s="122">
        <f t="shared" si="6"/>
        <v>1</v>
      </c>
      <c r="CK48" s="123" t="str">
        <f t="shared" si="7"/>
        <v>小田原市</v>
      </c>
      <c r="CL48" s="124">
        <f t="shared" si="17"/>
        <v>773.49376905373447</v>
      </c>
      <c r="CM48" s="65">
        <f t="shared" si="18"/>
        <v>0.19281861854227683</v>
      </c>
      <c r="CN48" s="66">
        <f t="shared" si="19"/>
        <v>752.61579451616194</v>
      </c>
      <c r="CO48" s="65">
        <f t="shared" si="20"/>
        <v>0.19816751267608063</v>
      </c>
      <c r="CP48" s="66">
        <f t="shared" si="8"/>
        <v>9.4595330724563365</v>
      </c>
      <c r="CQ48" s="65">
        <f t="shared" si="21"/>
        <v>0</v>
      </c>
      <c r="CR48" s="66">
        <f t="shared" si="9"/>
        <v>11.418441465116175</v>
      </c>
      <c r="CS48" s="65">
        <f t="shared" si="22"/>
        <v>0</v>
      </c>
      <c r="CT48" s="66">
        <f t="shared" si="10"/>
        <v>284.35029874760602</v>
      </c>
      <c r="CU48" s="67">
        <f t="shared" si="23"/>
        <v>0.26536986362366283</v>
      </c>
      <c r="CV48" s="16"/>
      <c r="CW48" s="959">
        <f t="shared" si="24"/>
        <v>149.14400000000001</v>
      </c>
      <c r="CX48" s="962">
        <f>VLOOKUP($AX48&amp;"_"&amp;$CW$14,データシート1!$A:$BT,MATCH($CW$12&amp;"_"&amp;CX$20,データシート1!$A$1:$BT$1,0),0)</f>
        <v>149.14400000000001</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75.457999999999998</v>
      </c>
      <c r="DB48" s="962">
        <f>VLOOKUP($AX48&amp;"_"&amp;$CW$14,データシート1!$A:$BT,MATCH($CW$12&amp;"_"&amp;DB$20,データシート1!$A$1:$BT$1,0),0)</f>
        <v>0</v>
      </c>
      <c r="DC48" s="962">
        <f>VLOOKUP($AX48&amp;"_"&amp;$CW$14,データシート1!$A:$BT,MATCH($CW$12&amp;"_"&amp;DC$20,データシート1!$A$1:$BT$1,0),0)</f>
        <v>0</v>
      </c>
      <c r="DD48" s="961">
        <f t="shared" si="11"/>
        <v>224.602</v>
      </c>
      <c r="DE48" s="16"/>
      <c r="DF48" s="125">
        <f>VLOOKUP($AX48&amp;"_"&amp;$DF$14,データシート1!$A:$BT,MATCH($DF$12&amp;"_"&amp;DF$20,データシート1!$A$1:$BT$1,0),0)</f>
        <v>14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11</v>
      </c>
      <c r="DJ48" s="64">
        <f>VLOOKUP($AX48&amp;"_"&amp;$DF$14,データシート1!$A:$BT,MATCH($DF$12&amp;"_"&amp;DJ$20,データシート1!$A$1:$BT$1,0),0)</f>
        <v>0</v>
      </c>
      <c r="DK48" s="64">
        <f>VLOOKUP($AX48&amp;"_"&amp;$DF$14,データシート1!$A:$BT,MATCH($DF$12&amp;"_"&amp;DK$20,データシート1!$A$1:$BT$1,0),0)</f>
        <v>0</v>
      </c>
      <c r="DL48" s="68">
        <f t="shared" si="12"/>
        <v>25</v>
      </c>
      <c r="DM48" s="16"/>
      <c r="DN48" s="126">
        <f t="shared" si="26"/>
        <v>0.66</v>
      </c>
      <c r="DO48" s="127">
        <f t="shared" si="27"/>
        <v>0</v>
      </c>
      <c r="DP48" s="127">
        <f t="shared" si="29"/>
        <v>0</v>
      </c>
      <c r="DQ48" s="127">
        <f t="shared" si="30"/>
        <v>0.34</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23207</v>
      </c>
      <c r="AY49" s="18" t="str">
        <f>IF(IFERROR(比較地域マスタ!$Z34,"")=0,"",IFERROR(比較地域マスタ!$Z34,""))</f>
        <v>豊川市</v>
      </c>
      <c r="BB49" s="110" t="str">
        <f t="shared" si="0"/>
        <v>23207</v>
      </c>
      <c r="BC49" s="1031" t="str">
        <f t="shared" si="0"/>
        <v>豊川市</v>
      </c>
      <c r="BD49" s="34">
        <f t="shared" si="14"/>
        <v>1291.7442354547311</v>
      </c>
      <c r="BE49" s="34">
        <f t="shared" si="15"/>
        <v>559.12257180735094</v>
      </c>
      <c r="BF49" s="34">
        <f>VLOOKUP($AX49&amp;"_"&amp;$BC$14,データシート1!$A:$BT,MATCH($BC$12&amp;"_"&amp;BF$20,データシート1!$A$1:$BT$1,0),0)</f>
        <v>522.22630644541812</v>
      </c>
      <c r="BG49" s="34">
        <f>VLOOKUP($AX49&amp;"_"&amp;$BC$14,データシート1!$A:$BT,MATCH($BC$12&amp;"_"&amp;BG$20,データシート1!$A$1:$BT$1,0),0)</f>
        <v>8.2309374895737815</v>
      </c>
      <c r="BH49" s="34">
        <f>VLOOKUP($AX49&amp;"_"&amp;$BC$14,データシート1!$A:$BT,MATCH($BC$12&amp;"_"&amp;BH$20,データシート1!$A$1:$BT$1,0),0)</f>
        <v>28.66532787235904</v>
      </c>
      <c r="BI49" s="34">
        <f>VLOOKUP($AX49&amp;"_"&amp;$BC$14,データシート1!$A:$BT,MATCH($BC$12&amp;"_"&amp;BI$20,データシート1!$A$1:$BT$1,0),0)</f>
        <v>199.83420835146396</v>
      </c>
      <c r="BJ49" s="34">
        <f>VLOOKUP($AX49&amp;"_"&amp;$BC$14,データシート1!$A:$BT,MATCH($BC$12&amp;"_"&amp;BJ$20,データシート1!$A$1:$BT$1,0),0)</f>
        <v>202.72859845748718</v>
      </c>
      <c r="BK49" s="34">
        <f t="shared" si="1"/>
        <v>303.43344474870901</v>
      </c>
      <c r="BL49" s="34">
        <f t="shared" si="2"/>
        <v>276.05959267701178</v>
      </c>
      <c r="BM49" s="34">
        <f>VLOOKUP($AX49&amp;"_"&amp;$BC$14,データシート1!$A:$BT,MATCH($BC$12&amp;"_"&amp;BM$20,データシート1!$A$1:$BT$1,0),0)</f>
        <v>161.59035775040735</v>
      </c>
      <c r="BN49" s="34">
        <f>VLOOKUP($AX49&amp;"_"&amp;$BC$14,データシート1!$A:$BT,MATCH($BC$12&amp;"_"&amp;BN$20,データシート1!$A$1:$BT$1,0),0)</f>
        <v>114.46923492660446</v>
      </c>
      <c r="BO49" s="34">
        <f>VLOOKUP($AX49&amp;"_"&amp;$BC$14,データシート1!$A:$BT,MATCH($BC$12&amp;"_"&amp;BO$20,データシート1!$A$1:$BT$1,0),0)</f>
        <v>10.9052519841561</v>
      </c>
      <c r="BP49" s="34">
        <f>VLOOKUP($AX49&amp;"_"&amp;$BC$14,データシート1!$A:$BT,MATCH($BC$12&amp;"_"&amp;BP$20,データシート1!$A$1:$BT$1,0),0)</f>
        <v>16.468600087541127</v>
      </c>
      <c r="BQ49" s="34">
        <f>VLOOKUP($AX49&amp;"_"&amp;$BC$14,データシート1!$A:$BT,MATCH($BC$12&amp;"_"&amp;BQ$20,データシート1!$A$1:$BT$1,0),0)</f>
        <v>26.625412089720001</v>
      </c>
      <c r="BR49" s="35">
        <f t="shared" si="3"/>
        <v>1291.7442354547311</v>
      </c>
      <c r="BT49" s="121" t="str">
        <f t="shared" si="4"/>
        <v>豊川市</v>
      </c>
      <c r="BU49" s="33">
        <f t="shared" si="25"/>
        <v>1291.7442354547311</v>
      </c>
      <c r="BV49" s="59">
        <f t="shared" si="16"/>
        <v>0.43284309421402117</v>
      </c>
      <c r="BW49" s="59">
        <f t="shared" si="16"/>
        <v>0.40427995892048973</v>
      </c>
      <c r="BX49" s="59">
        <f t="shared" si="16"/>
        <v>6.3719560449025381E-3</v>
      </c>
      <c r="BY49" s="59">
        <f t="shared" si="16"/>
        <v>2.2191179248628904E-2</v>
      </c>
      <c r="BZ49" s="59">
        <f t="shared" si="16"/>
        <v>0.15470106455022542</v>
      </c>
      <c r="CA49" s="59">
        <f t="shared" si="32"/>
        <v>0.15694174813648065</v>
      </c>
      <c r="CB49" s="59">
        <f t="shared" si="32"/>
        <v>0.23490210865302735</v>
      </c>
      <c r="CC49" s="59">
        <f t="shared" si="32"/>
        <v>0.21371072159639318</v>
      </c>
      <c r="CD49" s="59">
        <f t="shared" si="32"/>
        <v>0.12509470010796905</v>
      </c>
      <c r="CE49" s="59">
        <f t="shared" si="32"/>
        <v>8.8616021488424138E-2</v>
      </c>
      <c r="CF49" s="59">
        <f t="shared" si="32"/>
        <v>8.4422687439492522E-3</v>
      </c>
      <c r="CG49" s="59">
        <f t="shared" si="32"/>
        <v>1.2749118312684946E-2</v>
      </c>
      <c r="CH49" s="59">
        <f t="shared" si="32"/>
        <v>2.0611984446245343E-2</v>
      </c>
      <c r="CI49" s="122">
        <f t="shared" si="6"/>
        <v>1</v>
      </c>
      <c r="CK49" s="123" t="str">
        <f t="shared" si="7"/>
        <v>豊川市</v>
      </c>
      <c r="CL49" s="124">
        <f t="shared" si="17"/>
        <v>559.12257180735094</v>
      </c>
      <c r="CM49" s="65">
        <f t="shared" si="18"/>
        <v>0.47250283447871111</v>
      </c>
      <c r="CN49" s="66">
        <f t="shared" si="19"/>
        <v>522.22630644541812</v>
      </c>
      <c r="CO49" s="65">
        <f t="shared" si="20"/>
        <v>0.50588604353965505</v>
      </c>
      <c r="CP49" s="66">
        <f t="shared" si="8"/>
        <v>8.2309374895737815</v>
      </c>
      <c r="CQ49" s="65">
        <f t="shared" si="21"/>
        <v>0</v>
      </c>
      <c r="CR49" s="66">
        <f t="shared" si="9"/>
        <v>28.66532787235904</v>
      </c>
      <c r="CS49" s="65">
        <f t="shared" si="22"/>
        <v>0</v>
      </c>
      <c r="CT49" s="66">
        <f t="shared" si="10"/>
        <v>199.83420835146396</v>
      </c>
      <c r="CU49" s="67">
        <f t="shared" si="23"/>
        <v>0.33802020463482452</v>
      </c>
      <c r="CV49" s="16"/>
      <c r="CW49" s="959">
        <f t="shared" si="24"/>
        <v>264.18700000000001</v>
      </c>
      <c r="CX49" s="962">
        <f>VLOOKUP($AX49&amp;"_"&amp;$CW$14,データシート1!$A:$BT,MATCH($CW$12&amp;"_"&amp;CX$20,データシート1!$A$1:$BT$1,0),0)</f>
        <v>264.18700000000001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67.548000000000002</v>
      </c>
      <c r="DB49" s="962">
        <f>VLOOKUP($AX49&amp;"_"&amp;$CW$14,データシート1!$A:$BT,MATCH($CW$12&amp;"_"&amp;DB$20,データシート1!$A$1:$BT$1,0),0)</f>
        <v>0</v>
      </c>
      <c r="DC49" s="962">
        <f>VLOOKUP($AX49&amp;"_"&amp;$CW$14,データシート1!$A:$BT,MATCH($CW$12&amp;"_"&amp;DC$20,データシート1!$A$1:$BT$1,0),0)</f>
        <v>0</v>
      </c>
      <c r="DD49" s="961">
        <f t="shared" si="11"/>
        <v>331.73500000000001</v>
      </c>
      <c r="DE49" s="16"/>
      <c r="DF49" s="125">
        <f>VLOOKUP($AX49&amp;"_"&amp;$DF$14,データシート1!$A:$BT,MATCH($DF$12&amp;"_"&amp;DF$20,データシート1!$A$1:$BT$1,0),0)</f>
        <v>30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6</v>
      </c>
      <c r="DJ49" s="64">
        <f>VLOOKUP($AX49&amp;"_"&amp;$DF$14,データシート1!$A:$BT,MATCH($DF$12&amp;"_"&amp;DJ$20,データシート1!$A$1:$BT$1,0),0)</f>
        <v>0</v>
      </c>
      <c r="DK49" s="64">
        <f>VLOOKUP($AX49&amp;"_"&amp;$DF$14,データシート1!$A:$BT,MATCH($DF$12&amp;"_"&amp;DK$20,データシート1!$A$1:$BT$1,0),0)</f>
        <v>0</v>
      </c>
      <c r="DL49" s="68">
        <f t="shared" si="12"/>
        <v>36</v>
      </c>
      <c r="DM49" s="16"/>
      <c r="DN49" s="126">
        <f t="shared" si="26"/>
        <v>0.8</v>
      </c>
      <c r="DO49" s="127">
        <f t="shared" si="27"/>
        <v>0</v>
      </c>
      <c r="DP49" s="127">
        <f t="shared" si="29"/>
        <v>0</v>
      </c>
      <c r="DQ49" s="127">
        <f t="shared" si="30"/>
        <v>0.2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太田市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群馬県</v>
      </c>
      <c r="AY4" s="1038" t="str">
        <f>年度マスタ!$J4</f>
        <v>太田市</v>
      </c>
      <c r="AZ4" s="1038" t="str">
        <f>年度マスタ!$K4</f>
        <v>10205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13113</v>
      </c>
      <c r="AY13" s="18" t="str">
        <f>IF(IFERROR(比較地域マスタ!$Z6,"")=0,"",IFERROR(比較地域マスタ!$Z6,""))</f>
        <v>渋谷区</v>
      </c>
      <c r="BC13" s="844" t="str">
        <f t="shared" ref="BC13:BC59" si="0">AX13</f>
        <v>13113</v>
      </c>
      <c r="BD13" s="1031" t="str">
        <f>AY13</f>
        <v>渋谷区</v>
      </c>
      <c r="BE13" s="34">
        <f>VLOOKUP($BC13&amp;"_"&amp;$AZ$7,データシート1!$A:$BT,MATCH("cb_"&amp;BE$12,データシート1!$A$1:$BT$1,0),0)</f>
        <v>4676.1000000000031</v>
      </c>
      <c r="BF13" s="34">
        <f>VLOOKUP($BC13&amp;"_"&amp;$AZ$7,データシート1!$A:$BT,MATCH("cb_"&amp;BF$12,データシート1!$A$1:$BT$1,0),0)</f>
        <v>853.99999999999977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2184</v>
      </c>
      <c r="BK13" s="34">
        <f>SUM(BE13:BJ13)</f>
        <v>7714.1000000000031</v>
      </c>
      <c r="BL13" s="36"/>
      <c r="BM13" s="844" t="str">
        <f>AX13</f>
        <v>13113</v>
      </c>
      <c r="BN13" s="1031" t="str">
        <f>AY13</f>
        <v>渋谷区</v>
      </c>
      <c r="BO13" s="34">
        <f>BE13*VLOOKUP(BO$12,別紙!$B$4:$E$10,MATCH("設備利用率",別紙!$B$4:$E$4,0),0)/100*8760/10^3</f>
        <v>5611.8811320000032</v>
      </c>
      <c r="BP13" s="34">
        <f>BF13*VLOOKUP(BP$12,別紙!$B$4:$E$10,MATCH("設備利用率",別紙!$B$4:$E$4,0),0)/100*8760/10^3</f>
        <v>1129.6370399999996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15305.472</v>
      </c>
      <c r="BU13" s="34">
        <f>SUM(BO13:BT13)</f>
        <v>22046.990172000002</v>
      </c>
      <c r="BV13" s="36"/>
      <c r="BW13" s="33" t="str">
        <f>AX13</f>
        <v>13113</v>
      </c>
      <c r="BX13" s="33" t="str">
        <f>AY13</f>
        <v>渋谷区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3609424.9979978208</v>
      </c>
      <c r="BZ13" s="36"/>
      <c r="CA13" s="33" t="str">
        <f>AX13</f>
        <v>13113</v>
      </c>
      <c r="CB13" s="33" t="str">
        <f>AY13</f>
        <v>渋谷区</v>
      </c>
      <c r="CC13" s="223">
        <f>BO13/$BY13</f>
        <v>1.5547853564246278E-3</v>
      </c>
      <c r="CD13" s="223">
        <f t="shared" ref="CD13:CH28" si="1">BP13/$BY13</f>
        <v>3.1296869740377454E-4</v>
      </c>
      <c r="CE13" s="223">
        <f t="shared" si="1"/>
        <v>0</v>
      </c>
      <c r="CF13" s="223">
        <f t="shared" si="1"/>
        <v>0</v>
      </c>
      <c r="CG13" s="223">
        <f t="shared" si="1"/>
        <v>0</v>
      </c>
      <c r="CH13" s="223">
        <f t="shared" si="1"/>
        <v>4.2404183515352386E-3</v>
      </c>
      <c r="CI13" s="223">
        <f>BU13/BY13</f>
        <v>6.1081724053636405E-3</v>
      </c>
      <c r="CK13" s="18" t="str">
        <f>AX13</f>
        <v>13113</v>
      </c>
      <c r="CL13" s="18" t="str">
        <f>AY13</f>
        <v>渋谷区</v>
      </c>
      <c r="CM13" s="18">
        <f>VLOOKUP($CK13&amp;"_"&amp;$AZ$7,データシート1!$A:$BT,MATCH("ca_太陽光発電（10kW未満）",データシート1!$A$1:$BT$1,0),0)</f>
        <v>1150</v>
      </c>
      <c r="CN13" s="18">
        <f>VLOOKUP($CK13&amp;"_"&amp;$AZ$5,データシート1!$A:$BT,MATCH("ab_家庭",データシート1!$A$1:$BT$1,0),0)</f>
        <v>140597</v>
      </c>
      <c r="CO13" s="223">
        <f>CM13/CN13</f>
        <v>8.1794063884720151E-3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11219</v>
      </c>
      <c r="AY14" s="18" t="str">
        <f>IF(IFERROR(比較地域マスタ!$Z7,"")=0,"",IFERROR(比較地域マスタ!$Z7,""))</f>
        <v>上尾市</v>
      </c>
      <c r="BC14" s="844" t="str">
        <f t="shared" si="0"/>
        <v>11219</v>
      </c>
      <c r="BD14" s="1031" t="str">
        <f t="shared" ref="BD14:BD60" si="2">AY14</f>
        <v>上尾市</v>
      </c>
      <c r="BE14" s="34">
        <f>VLOOKUP($BC14&amp;"_"&amp;$AZ$7,データシート1!$A:$BT,MATCH("cb_"&amp;BE$12,データシート1!$A$1:$BT$1,0),0)</f>
        <v>26358.699999999921</v>
      </c>
      <c r="BF14" s="34">
        <f>VLOOKUP($BC14&amp;"_"&amp;$AZ$7,データシート1!$A:$BT,MATCH("cb_"&amp;BF$12,データシート1!$A$1:$BT$1,0),0)</f>
        <v>12487.700000000004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38846.399999999921</v>
      </c>
      <c r="BL14" s="36"/>
      <c r="BM14" s="844" t="str">
        <f t="shared" ref="BM14:BM60" si="4">AX14</f>
        <v>11219</v>
      </c>
      <c r="BN14" s="1031" t="str">
        <f t="shared" ref="BN14:BN60" si="5">AY14</f>
        <v>上尾市</v>
      </c>
      <c r="BO14" s="34">
        <f>BE14*VLOOKUP(BO$12,別紙!$B$4:$E$10,MATCH("設備利用率",別紙!$B$4:$E$4,0),0)/100*8760/10^3</f>
        <v>31633.603043999905</v>
      </c>
      <c r="BP14" s="34">
        <f>BF14*VLOOKUP(BP$12,別紙!$B$4:$E$10,MATCH("設備利用率",別紙!$B$4:$E$4,0),0)/100*8760/10^3</f>
        <v>16518.230052000006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48151.833095999915</v>
      </c>
      <c r="BV14" s="36"/>
      <c r="BW14" s="33" t="str">
        <f t="shared" ref="BW14:BW60" si="7">AX14</f>
        <v>11219</v>
      </c>
      <c r="BX14" s="33" t="str">
        <f t="shared" ref="BX14:BX60" si="8">AY14</f>
        <v>上尾市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1112510.5150496529</v>
      </c>
      <c r="BZ14" s="36"/>
      <c r="CA14" s="33" t="str">
        <f t="shared" ref="CA14:CA60" si="9">AX14</f>
        <v>11219</v>
      </c>
      <c r="CB14" s="33" t="str">
        <f t="shared" ref="CB14:CB60" si="10">AY14</f>
        <v>上尾市</v>
      </c>
      <c r="CC14" s="223">
        <f t="shared" ref="CC14:CC60" si="11">BO14/$BY14</f>
        <v>2.8434430610831622E-2</v>
      </c>
      <c r="CD14" s="223">
        <f t="shared" si="1"/>
        <v>1.4847706901235692E-2</v>
      </c>
      <c r="CE14" s="223">
        <f t="shared" si="1"/>
        <v>0</v>
      </c>
      <c r="CF14" s="223">
        <f t="shared" si="1"/>
        <v>0</v>
      </c>
      <c r="CG14" s="223">
        <f t="shared" si="1"/>
        <v>0</v>
      </c>
      <c r="CH14" s="223">
        <f t="shared" si="1"/>
        <v>0</v>
      </c>
      <c r="CI14" s="223">
        <f t="shared" ref="CI14:CI60" si="12">BU14/BY14</f>
        <v>4.3282137512067317E-2</v>
      </c>
      <c r="CK14" s="18" t="str">
        <f t="shared" ref="CK14:CK60" si="13">AX14</f>
        <v>11219</v>
      </c>
      <c r="CL14" s="18" t="str">
        <f t="shared" ref="CL14:CL60" si="14">AY14</f>
        <v>上尾市</v>
      </c>
      <c r="CM14" s="18">
        <f>VLOOKUP($CK14&amp;"_"&amp;$AZ$7,データシート1!$A:$BT,MATCH("ca_太陽光発電（10kW未満）",データシート1!$A$1:$BT$1,0),0)</f>
        <v>6465</v>
      </c>
      <c r="CN14" s="18">
        <f>VLOOKUP($CK14&amp;"_"&amp;$AZ$5,データシート1!$A:$BT,MATCH("ab_家庭",データシート1!$A$1:$BT$1,0),0)</f>
        <v>106497</v>
      </c>
      <c r="CO14" s="223">
        <f t="shared" ref="CO14:CO60" si="15">CM14/CN14</f>
        <v>6.0705935378461362E-2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28214</v>
      </c>
      <c r="AY15" s="18" t="str">
        <f>IF(IFERROR(比較地域マスタ!$Z8,"")=0,"",IFERROR(比較地域マスタ!$Z8,""))</f>
        <v>宝塚市</v>
      </c>
      <c r="BC15" s="844" t="str">
        <f t="shared" si="0"/>
        <v>28214</v>
      </c>
      <c r="BD15" s="1031" t="str">
        <f t="shared" si="2"/>
        <v>宝塚市</v>
      </c>
      <c r="BE15" s="34">
        <f>VLOOKUP($BC15&amp;"_"&amp;$AZ$7,データシート1!$A:$BT,MATCH("cb_"&amp;BE$12,データシート1!$A$1:$BT$1,0),0)</f>
        <v>23170.399999999929</v>
      </c>
      <c r="BF15" s="34">
        <f>VLOOKUP($BC15&amp;"_"&amp;$AZ$7,データシート1!$A:$BT,MATCH("cb_"&amp;BF$12,データシート1!$A$1:$BT$1,0),0)</f>
        <v>10190.699999999997</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33361.099999999926</v>
      </c>
      <c r="BL15" s="36"/>
      <c r="BM15" s="844" t="str">
        <f t="shared" si="4"/>
        <v>28214</v>
      </c>
      <c r="BN15" s="1031" t="str">
        <f t="shared" si="5"/>
        <v>宝塚市</v>
      </c>
      <c r="BO15" s="34">
        <f>BE15*VLOOKUP(BO$12,別紙!$B$4:$E$10,MATCH("設備利用率",別紙!$B$4:$E$4,0),0)/100*8760/10^3</f>
        <v>27807.26044799991</v>
      </c>
      <c r="BP15" s="34">
        <f>BF15*VLOOKUP(BP$12,別紙!$B$4:$E$10,MATCH("設備利用率",別紙!$B$4:$E$4,0),0)/100*8760/10^3</f>
        <v>13479.850331999995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41287.110779999901</v>
      </c>
      <c r="BV15" s="36"/>
      <c r="BW15" s="33" t="str">
        <f t="shared" si="7"/>
        <v>28214</v>
      </c>
      <c r="BX15" s="33" t="str">
        <f t="shared" si="8"/>
        <v>宝塚市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837659.81294676592</v>
      </c>
      <c r="BZ15" s="36"/>
      <c r="CA15" s="33" t="str">
        <f t="shared" si="9"/>
        <v>28214</v>
      </c>
      <c r="CB15" s="33" t="str">
        <f t="shared" si="10"/>
        <v>宝塚市</v>
      </c>
      <c r="CC15" s="223">
        <f t="shared" si="11"/>
        <v>3.3196364464684054E-2</v>
      </c>
      <c r="CD15" s="223">
        <f t="shared" si="1"/>
        <v>1.6092272929484147E-2</v>
      </c>
      <c r="CE15" s="223">
        <f t="shared" si="1"/>
        <v>0</v>
      </c>
      <c r="CF15" s="223">
        <f t="shared" si="1"/>
        <v>0</v>
      </c>
      <c r="CG15" s="223">
        <f t="shared" si="1"/>
        <v>0</v>
      </c>
      <c r="CH15" s="223">
        <f t="shared" si="1"/>
        <v>0</v>
      </c>
      <c r="CI15" s="223">
        <f t="shared" si="12"/>
        <v>4.9288637394168194E-2</v>
      </c>
      <c r="CK15" s="18" t="str">
        <f t="shared" si="13"/>
        <v>28214</v>
      </c>
      <c r="CL15" s="18" t="str">
        <f t="shared" si="14"/>
        <v>宝塚市</v>
      </c>
      <c r="CM15" s="18">
        <f>VLOOKUP($CK15&amp;"_"&amp;$AZ$7,データシート1!$A:$BT,MATCH("ca_太陽光発電（10kW未満）",データシート1!$A$1:$BT$1,0),0)</f>
        <v>5494</v>
      </c>
      <c r="CN15" s="18">
        <f>VLOOKUP($CK15&amp;"_"&amp;$AZ$5,データシート1!$A:$BT,MATCH("ab_家庭",データシート1!$A$1:$BT$1,0),0)</f>
        <v>106572</v>
      </c>
      <c r="CO15" s="223">
        <f t="shared" si="15"/>
        <v>5.155200240213189E-2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41201</v>
      </c>
      <c r="AY16" s="18" t="str">
        <f>IF(IFERROR(比較地域マスタ!$Z9,"")=0,"",IFERROR(比較地域マスタ!$Z9,""))</f>
        <v>佐賀市</v>
      </c>
      <c r="BC16" s="844" t="str">
        <f t="shared" si="0"/>
        <v>41201</v>
      </c>
      <c r="BD16" s="1031" t="str">
        <f t="shared" si="2"/>
        <v>佐賀市</v>
      </c>
      <c r="BE16" s="34">
        <f>VLOOKUP($BC16&amp;"_"&amp;$AZ$7,データシート1!$A:$BT,MATCH("cb_"&amp;BE$12,データシート1!$A$1:$BT$1,0),0)</f>
        <v>52998.025000000642</v>
      </c>
      <c r="BF16" s="34">
        <f>VLOOKUP($BC16&amp;"_"&amp;$AZ$7,データシート1!$A:$BT,MATCH("cb_"&amp;BF$12,データシート1!$A$1:$BT$1,0),0)</f>
        <v>76134.840000000011</v>
      </c>
      <c r="BG16" s="34">
        <f>VLOOKUP($BC16&amp;"_"&amp;$AZ$7,データシート1!$A:$BT,MATCH("cb_"&amp;BG$12,データシート1!$A$1:$BT$1,0),0)</f>
        <v>0</v>
      </c>
      <c r="BH16" s="34">
        <f>VLOOKUP($BC16&amp;"_"&amp;$AZ$7,データシート1!$A:$BT,MATCH("cb_"&amp;BH$12,データシート1!$A$1:$BT$1,0),0)</f>
        <v>132.69999999999999</v>
      </c>
      <c r="BI16" s="34">
        <f>VLOOKUP($BC16&amp;"_"&amp;$AZ$7,データシート1!$A:$BT,MATCH("cb_"&amp;BI$12,データシート1!$A$1:$BT$1,0),0)</f>
        <v>0</v>
      </c>
      <c r="BJ16" s="34">
        <f>VLOOKUP($BC16&amp;"_"&amp;$AZ$7,データシート1!$A:$BT,MATCH("cb_"&amp;BJ$12,データシート1!$A$1:$BT$1,0),0)</f>
        <v>2340</v>
      </c>
      <c r="BK16" s="34">
        <f t="shared" si="3"/>
        <v>131605.56500000064</v>
      </c>
      <c r="BL16" s="36"/>
      <c r="BM16" s="844" t="str">
        <f t="shared" si="4"/>
        <v>41201</v>
      </c>
      <c r="BN16" s="1031" t="str">
        <f t="shared" si="5"/>
        <v>佐賀市</v>
      </c>
      <c r="BO16" s="34">
        <f>BE16*VLOOKUP(BO$12,別紙!$B$4:$E$10,MATCH("設備利用率",別紙!$B$4:$E$4,0),0)/100*8760/10^3</f>
        <v>63603.989763000769</v>
      </c>
      <c r="BP16" s="34">
        <f>BF16*VLOOKUP(BP$12,別紙!$B$4:$E$10,MATCH("設備利用率",別紙!$B$4:$E$4,0),0)/100*8760/10^3</f>
        <v>100708.12095840002</v>
      </c>
      <c r="BQ16" s="34">
        <f>BG16*VLOOKUP(BQ$12,別紙!$B$4:$E$10,MATCH("設備利用率",別紙!$B$4:$E$4,0),0)/100*8760/10^3</f>
        <v>0</v>
      </c>
      <c r="BR16" s="34">
        <f>BH16*VLOOKUP(BR$12,別紙!$B$4:$E$10,MATCH("設備利用率",別紙!$B$4:$E$4,0),0)/100*8760/10^3</f>
        <v>697.47119999999995</v>
      </c>
      <c r="BS16" s="34">
        <f>BI16*VLOOKUP(BS$12,別紙!$B$4:$E$10,MATCH("設備利用率",別紙!$B$4:$E$4,0),0)/100*8760/10^3</f>
        <v>0</v>
      </c>
      <c r="BT16" s="34">
        <f>BJ16*VLOOKUP(BT$12,別紙!$B$4:$E$10,MATCH("設備利用率",別紙!$B$4:$E$4,0),0)/100*8760/10^3</f>
        <v>16398.72</v>
      </c>
      <c r="BU16" s="34">
        <f t="shared" si="6"/>
        <v>181408.30192140079</v>
      </c>
      <c r="BV16" s="36"/>
      <c r="BW16" s="33" t="str">
        <f t="shared" si="7"/>
        <v>41201</v>
      </c>
      <c r="BX16" s="33" t="str">
        <f t="shared" si="8"/>
        <v>佐賀市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1477314.3945986941</v>
      </c>
      <c r="BZ16" s="36"/>
      <c r="CA16" s="33" t="str">
        <f t="shared" si="9"/>
        <v>41201</v>
      </c>
      <c r="CB16" s="33" t="str">
        <f t="shared" si="10"/>
        <v>佐賀市</v>
      </c>
      <c r="CC16" s="223">
        <f t="shared" si="11"/>
        <v>4.3053794097957405E-2</v>
      </c>
      <c r="CD16" s="223">
        <f t="shared" si="1"/>
        <v>6.8169728343950062E-2</v>
      </c>
      <c r="CE16" s="223">
        <f t="shared" si="1"/>
        <v>0</v>
      </c>
      <c r="CF16" s="223">
        <f t="shared" si="1"/>
        <v>4.7212103432422379E-4</v>
      </c>
      <c r="CG16" s="223">
        <f t="shared" si="1"/>
        <v>0</v>
      </c>
      <c r="CH16" s="223">
        <f t="shared" si="1"/>
        <v>1.1100358907999838E-2</v>
      </c>
      <c r="CI16" s="223">
        <f t="shared" si="12"/>
        <v>0.12279600238423154</v>
      </c>
      <c r="CK16" s="18" t="str">
        <f t="shared" si="13"/>
        <v>41201</v>
      </c>
      <c r="CL16" s="18" t="str">
        <f t="shared" si="14"/>
        <v>佐賀市</v>
      </c>
      <c r="CM16" s="18">
        <f>VLOOKUP($CK16&amp;"_"&amp;$AZ$7,データシート1!$A:$BT,MATCH("ca_太陽光発電（10kW未満）",データシート1!$A$1:$BT$1,0),0)</f>
        <v>10602</v>
      </c>
      <c r="CN16" s="18">
        <f>VLOOKUP($CK16&amp;"_"&amp;$AZ$5,データシート1!$A:$BT,MATCH("ab_家庭",データシート1!$A$1:$BT$1,0),0)</f>
        <v>103285</v>
      </c>
      <c r="CO16" s="223">
        <f t="shared" si="15"/>
        <v>0.10264801278017137</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27215</v>
      </c>
      <c r="AY17" s="18" t="str">
        <f>IF(IFERROR(比較地域マスタ!$Z10,"")=0,"",IFERROR(比較地域マスタ!$Z10,""))</f>
        <v>寝屋川市</v>
      </c>
      <c r="BC17" s="844" t="str">
        <f t="shared" si="0"/>
        <v>27215</v>
      </c>
      <c r="BD17" s="1031" t="str">
        <f t="shared" si="2"/>
        <v>寝屋川市</v>
      </c>
      <c r="BE17" s="34">
        <f>VLOOKUP($BC17&amp;"_"&amp;$AZ$7,データシート1!$A:$BT,MATCH("cb_"&amp;BE$12,データシート1!$A$1:$BT$1,0),0)</f>
        <v>16145.599999999968</v>
      </c>
      <c r="BF17" s="34">
        <f>VLOOKUP($BC17&amp;"_"&amp;$AZ$7,データシート1!$A:$BT,MATCH("cb_"&amp;BF$12,データシート1!$A$1:$BT$1,0),0)</f>
        <v>5920.4000000000005</v>
      </c>
      <c r="BG17" s="34">
        <f>VLOOKUP($BC17&amp;"_"&amp;$AZ$7,データシート1!$A:$BT,MATCH("cb_"&amp;BG$12,データシート1!$A$1:$BT$1,0),0)</f>
        <v>0</v>
      </c>
      <c r="BH17" s="34">
        <f>VLOOKUP($BC17&amp;"_"&amp;$AZ$7,データシート1!$A:$BT,MATCH("cb_"&amp;BH$12,データシート1!$A$1:$BT$1,0),0)</f>
        <v>83.1</v>
      </c>
      <c r="BI17" s="34">
        <f>VLOOKUP($BC17&amp;"_"&amp;$AZ$7,データシート1!$A:$BT,MATCH("cb_"&amp;BI$12,データシート1!$A$1:$BT$1,0),0)</f>
        <v>0</v>
      </c>
      <c r="BJ17" s="34">
        <f>VLOOKUP($BC17&amp;"_"&amp;$AZ$7,データシート1!$A:$BT,MATCH("cb_"&amp;BJ$12,データシート1!$A$1:$BT$1,0),0)</f>
        <v>3128.1660000000002</v>
      </c>
      <c r="BK17" s="34">
        <f t="shared" si="3"/>
        <v>25277.265999999967</v>
      </c>
      <c r="BL17" s="36"/>
      <c r="BM17" s="844" t="str">
        <f t="shared" si="4"/>
        <v>27215</v>
      </c>
      <c r="BN17" s="1031" t="str">
        <f t="shared" si="5"/>
        <v>寝屋川市</v>
      </c>
      <c r="BO17" s="34">
        <f>BE17*VLOOKUP(BO$12,別紙!$B$4:$E$10,MATCH("設備利用率",別紙!$B$4:$E$4,0),0)/100*8760/10^3</f>
        <v>19376.657471999963</v>
      </c>
      <c r="BP17" s="34">
        <f>BF17*VLOOKUP(BP$12,別紙!$B$4:$E$10,MATCH("設備利用率",別紙!$B$4:$E$4,0),0)/100*8760/10^3</f>
        <v>7831.2683040000002</v>
      </c>
      <c r="BQ17" s="34">
        <f>BG17*VLOOKUP(BQ$12,別紙!$B$4:$E$10,MATCH("設備利用率",別紙!$B$4:$E$4,0),0)/100*8760/10^3</f>
        <v>0</v>
      </c>
      <c r="BR17" s="34">
        <f>BH17*VLOOKUP(BR$12,別紙!$B$4:$E$10,MATCH("設備利用率",別紙!$B$4:$E$4,0),0)/100*8760/10^3</f>
        <v>436.77359999999999</v>
      </c>
      <c r="BS17" s="34">
        <f>BI17*VLOOKUP(BS$12,別紙!$B$4:$E$10,MATCH("設備利用率",別紙!$B$4:$E$4,0),0)/100*8760/10^3</f>
        <v>0</v>
      </c>
      <c r="BT17" s="34">
        <f>BJ17*VLOOKUP(BT$12,別紙!$B$4:$E$10,MATCH("設備利用率",別紙!$B$4:$E$4,0),0)/100*8760/10^3</f>
        <v>21922.187328000004</v>
      </c>
      <c r="BU17" s="34">
        <f t="shared" si="6"/>
        <v>49566.886703999968</v>
      </c>
      <c r="BV17" s="36"/>
      <c r="BW17" s="33" t="str">
        <f t="shared" si="7"/>
        <v>27215</v>
      </c>
      <c r="BX17" s="33" t="str">
        <f t="shared" si="8"/>
        <v>寝屋川市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1012036.6533215322</v>
      </c>
      <c r="BZ17" s="36"/>
      <c r="CA17" s="33" t="str">
        <f t="shared" si="9"/>
        <v>27215</v>
      </c>
      <c r="CB17" s="33" t="str">
        <f t="shared" si="10"/>
        <v>寝屋川市</v>
      </c>
      <c r="CC17" s="223">
        <f t="shared" si="11"/>
        <v>1.9146201284711614E-2</v>
      </c>
      <c r="CD17" s="223">
        <f t="shared" si="1"/>
        <v>7.7381271501358786E-3</v>
      </c>
      <c r="CE17" s="223">
        <f t="shared" si="1"/>
        <v>0</v>
      </c>
      <c r="CF17" s="223">
        <f t="shared" si="1"/>
        <v>4.315788351800273E-4</v>
      </c>
      <c r="CG17" s="223">
        <f t="shared" si="1"/>
        <v>0</v>
      </c>
      <c r="CH17" s="223">
        <f t="shared" si="1"/>
        <v>2.1661455892976585E-2</v>
      </c>
      <c r="CI17" s="223">
        <f t="shared" si="12"/>
        <v>4.8977363163004106E-2</v>
      </c>
      <c r="CK17" s="18" t="str">
        <f t="shared" si="13"/>
        <v>27215</v>
      </c>
      <c r="CL17" s="18" t="str">
        <f t="shared" si="14"/>
        <v>寝屋川市</v>
      </c>
      <c r="CM17" s="18">
        <f>VLOOKUP($CK17&amp;"_"&amp;$AZ$7,データシート1!$A:$BT,MATCH("ca_太陽光発電（10kW未満）",データシート1!$A$1:$BT$1,0),0)</f>
        <v>3988</v>
      </c>
      <c r="CN17" s="18">
        <f>VLOOKUP($CK17&amp;"_"&amp;$AZ$5,データシート1!$A:$BT,MATCH("ab_家庭",データシート1!$A$1:$BT$1,0),0)</f>
        <v>112186</v>
      </c>
      <c r="CO17" s="223">
        <f t="shared" si="15"/>
        <v>3.5548107607009785E-2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14212</v>
      </c>
      <c r="AY18" s="18" t="str">
        <f>IF(IFERROR(比較地域マスタ!$Z11,"")=0,"",IFERROR(比較地域マスタ!$Z11,""))</f>
        <v>厚木市</v>
      </c>
      <c r="BC18" s="844" t="str">
        <f t="shared" si="0"/>
        <v>14212</v>
      </c>
      <c r="BD18" s="1031" t="str">
        <f t="shared" si="2"/>
        <v>厚木市</v>
      </c>
      <c r="BE18" s="34">
        <f>VLOOKUP($BC18&amp;"_"&amp;$AZ$7,データシート1!$A:$BT,MATCH("cb_"&amp;BE$12,データシート1!$A$1:$BT$1,0),0)</f>
        <v>25534.099999999948</v>
      </c>
      <c r="BF18" s="34">
        <f>VLOOKUP($BC18&amp;"_"&amp;$AZ$7,データシート1!$A:$BT,MATCH("cb_"&amp;BF$12,データシート1!$A$1:$BT$1,0),0)</f>
        <v>27129.800000000021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52663.899999999965</v>
      </c>
      <c r="BL18" s="36"/>
      <c r="BM18" s="844" t="str">
        <f t="shared" si="4"/>
        <v>14212</v>
      </c>
      <c r="BN18" s="1031" t="str">
        <f t="shared" si="5"/>
        <v>厚木市</v>
      </c>
      <c r="BO18" s="34">
        <f>BE18*VLOOKUP(BO$12,別紙!$B$4:$E$10,MATCH("設備利用率",別紙!$B$4:$E$4,0),0)/100*8760/10^3</f>
        <v>30643.984091999941</v>
      </c>
      <c r="BP18" s="34">
        <f>BF18*VLOOKUP(BP$12,別紙!$B$4:$E$10,MATCH("設備利用率",別紙!$B$4:$E$4,0),0)/100*8760/10^3</f>
        <v>35886.214248000033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66530.198339999974</v>
      </c>
      <c r="BV18" s="36"/>
      <c r="BW18" s="33" t="str">
        <f t="shared" si="7"/>
        <v>14212</v>
      </c>
      <c r="BX18" s="33" t="str">
        <f t="shared" si="8"/>
        <v>厚木市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1657561.6145823381</v>
      </c>
      <c r="BZ18" s="36"/>
      <c r="CA18" s="33" t="str">
        <f t="shared" si="9"/>
        <v>14212</v>
      </c>
      <c r="CB18" s="33" t="str">
        <f t="shared" si="10"/>
        <v>厚木市</v>
      </c>
      <c r="CC18" s="223">
        <f t="shared" si="11"/>
        <v>1.8487387631573152E-2</v>
      </c>
      <c r="CD18" s="223">
        <f t="shared" si="1"/>
        <v>2.1650003192817912E-2</v>
      </c>
      <c r="CE18" s="223">
        <f t="shared" si="1"/>
        <v>0</v>
      </c>
      <c r="CF18" s="223">
        <f t="shared" si="1"/>
        <v>0</v>
      </c>
      <c r="CG18" s="223">
        <f t="shared" si="1"/>
        <v>0</v>
      </c>
      <c r="CH18" s="223">
        <f t="shared" si="1"/>
        <v>0</v>
      </c>
      <c r="CI18" s="223">
        <f t="shared" si="12"/>
        <v>4.0137390824391064E-2</v>
      </c>
      <c r="CK18" s="18" t="str">
        <f t="shared" si="13"/>
        <v>14212</v>
      </c>
      <c r="CL18" s="18" t="str">
        <f t="shared" si="14"/>
        <v>厚木市</v>
      </c>
      <c r="CM18" s="18">
        <f>VLOOKUP($CK18&amp;"_"&amp;$AZ$7,データシート1!$A:$BT,MATCH("ca_太陽光発電（10kW未満）",データシート1!$A$1:$BT$1,0),0)</f>
        <v>6126</v>
      </c>
      <c r="CN18" s="18">
        <f>VLOOKUP($CK18&amp;"_"&amp;$AZ$5,データシート1!$A:$BT,MATCH("ab_家庭",データシート1!$A$1:$BT$1,0),0)</f>
        <v>108827</v>
      </c>
      <c r="CO18" s="223">
        <f t="shared" si="15"/>
        <v>5.6291177740817995E-2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10205</v>
      </c>
      <c r="AY19" s="18" t="str">
        <f>IF(IFERROR(比較地域マスタ!$Z12,"")=0,"",IFERROR(比較地域マスタ!$Z12,""))</f>
        <v>太田市</v>
      </c>
      <c r="BC19" s="844" t="str">
        <f t="shared" si="0"/>
        <v>10205</v>
      </c>
      <c r="BD19" s="1031" t="str">
        <f t="shared" si="2"/>
        <v>太田市</v>
      </c>
      <c r="BE19" s="34">
        <f>VLOOKUP($BC19&amp;"_"&amp;$AZ$7,データシート1!$A:$BT,MATCH("cb_"&amp;BE$12,データシート1!$A$1:$BT$1,0),0)</f>
        <v>58814.800000000789</v>
      </c>
      <c r="BF19" s="34">
        <f>VLOOKUP($BC19&amp;"_"&amp;$AZ$7,データシート1!$A:$BT,MATCH("cb_"&amp;BF$12,データシート1!$A$1:$BT$1,0),0)</f>
        <v>223486.70000000138</v>
      </c>
      <c r="BG19" s="34">
        <f>VLOOKUP($BC19&amp;"_"&amp;$AZ$7,データシート1!$A:$BT,MATCH("cb_"&amp;BG$12,データシート1!$A$1:$BT$1,0),0)</f>
        <v>0</v>
      </c>
      <c r="BH19" s="34">
        <f>VLOOKUP($BC19&amp;"_"&amp;$AZ$7,データシート1!$A:$BT,MATCH("cb_"&amp;BH$12,データシート1!$A$1:$BT$1,0),0)</f>
        <v>187</v>
      </c>
      <c r="BI19" s="34">
        <f>VLOOKUP($BC19&amp;"_"&amp;$AZ$7,データシート1!$A:$BT,MATCH("cb_"&amp;BI$12,データシート1!$A$1:$BT$1,0),0)</f>
        <v>0</v>
      </c>
      <c r="BJ19" s="34">
        <f>VLOOKUP($BC19&amp;"_"&amp;$AZ$7,データシート1!$A:$BT,MATCH("cb_"&amp;BJ$12,データシート1!$A$1:$BT$1,0),0)</f>
        <v>5335</v>
      </c>
      <c r="BK19" s="34">
        <f t="shared" si="3"/>
        <v>287823.50000000215</v>
      </c>
      <c r="BL19" s="36"/>
      <c r="BM19" s="844" t="str">
        <f t="shared" si="4"/>
        <v>10205</v>
      </c>
      <c r="BN19" s="1031" t="str">
        <f t="shared" si="5"/>
        <v>太田市</v>
      </c>
      <c r="BO19" s="34">
        <f>BE19*VLOOKUP(BO$12,別紙!$B$4:$E$10,MATCH("設備利用率",別紙!$B$4:$E$4,0),0)/100*8760/10^3</f>
        <v>70584.817776000928</v>
      </c>
      <c r="BP19" s="34">
        <f>BF19*VLOOKUP(BP$12,別紙!$B$4:$E$10,MATCH("設備利用率",別紙!$B$4:$E$4,0),0)/100*8760/10^3</f>
        <v>295619.26729200187</v>
      </c>
      <c r="BQ19" s="34">
        <f>BG19*VLOOKUP(BQ$12,別紙!$B$4:$E$10,MATCH("設備利用率",別紙!$B$4:$E$4,0),0)/100*8760/10^3</f>
        <v>0</v>
      </c>
      <c r="BR19" s="34">
        <f>BH19*VLOOKUP(BR$12,別紙!$B$4:$E$10,MATCH("設備利用率",別紙!$B$4:$E$4,0),0)/100*8760/10^3</f>
        <v>982.87199999999996</v>
      </c>
      <c r="BS19" s="34">
        <f>BI19*VLOOKUP(BS$12,別紙!$B$4:$E$10,MATCH("設備利用率",別紙!$B$4:$E$4,0),0)/100*8760/10^3</f>
        <v>0</v>
      </c>
      <c r="BT19" s="34">
        <f>BJ19*VLOOKUP(BT$12,別紙!$B$4:$E$10,MATCH("設備利用率",別紙!$B$4:$E$4,0),0)/100*8760/10^3</f>
        <v>37387.68</v>
      </c>
      <c r="BU19" s="34">
        <f t="shared" si="6"/>
        <v>404574.63706800278</v>
      </c>
      <c r="BV19" s="36"/>
      <c r="BW19" s="33" t="str">
        <f t="shared" si="7"/>
        <v>10205</v>
      </c>
      <c r="BX19" s="33" t="str">
        <f t="shared" si="8"/>
        <v>太田市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2711532.7358424929</v>
      </c>
      <c r="BZ19" s="36"/>
      <c r="CA19" s="33" t="str">
        <f t="shared" si="9"/>
        <v>10205</v>
      </c>
      <c r="CB19" s="33" t="str">
        <f t="shared" si="10"/>
        <v>太田市</v>
      </c>
      <c r="CC19" s="223">
        <f t="shared" si="11"/>
        <v>2.603133528243011E-2</v>
      </c>
      <c r="CD19" s="223">
        <f t="shared" si="1"/>
        <v>0.10902293871814563</v>
      </c>
      <c r="CE19" s="223">
        <f t="shared" si="1"/>
        <v>0</v>
      </c>
      <c r="CF19" s="223">
        <f t="shared" si="1"/>
        <v>3.6247838243214661E-4</v>
      </c>
      <c r="CG19" s="223">
        <f t="shared" si="1"/>
        <v>0</v>
      </c>
      <c r="CH19" s="223">
        <f t="shared" si="1"/>
        <v>1.3788393370948324E-2</v>
      </c>
      <c r="CI19" s="223">
        <f t="shared" si="12"/>
        <v>0.14920514575395621</v>
      </c>
      <c r="CK19" s="18" t="str">
        <f t="shared" si="13"/>
        <v>10205</v>
      </c>
      <c r="CL19" s="18" t="str">
        <f t="shared" si="14"/>
        <v>太田市</v>
      </c>
      <c r="CM19" s="18">
        <f>VLOOKUP($CK19&amp;"_"&amp;$AZ$7,データシート1!$A:$BT,MATCH("ca_太陽光発電（10kW未満）",データシート1!$A$1:$BT$1,0),0)</f>
        <v>12647</v>
      </c>
      <c r="CN19" s="18">
        <f>VLOOKUP($CK19&amp;"_"&amp;$AZ$5,データシート1!$A:$BT,MATCH("ab_家庭",データシート1!$A$1:$BT$1,0),0)</f>
        <v>99704</v>
      </c>
      <c r="CO19" s="223">
        <f t="shared" si="15"/>
        <v>0.12684546256920484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13118</v>
      </c>
      <c r="AY20" s="18" t="str">
        <f>IF(IFERROR(比較地域マスタ!$Z13,"")=0,"",IFERROR(比較地域マスタ!$Z13,""))</f>
        <v>荒川区</v>
      </c>
      <c r="BC20" s="844" t="str">
        <f t="shared" si="0"/>
        <v>13118</v>
      </c>
      <c r="BD20" s="1031" t="str">
        <f t="shared" si="2"/>
        <v>荒川区</v>
      </c>
      <c r="BE20" s="34">
        <f>VLOOKUP($BC20&amp;"_"&amp;$AZ$7,データシート1!$A:$BT,MATCH("cb_"&amp;BE$12,データシート1!$A$1:$BT$1,0),0)</f>
        <v>3878.7000000000039</v>
      </c>
      <c r="BF20" s="34">
        <f>VLOOKUP($BC20&amp;"_"&amp;$AZ$7,データシート1!$A:$BT,MATCH("cb_"&amp;BF$12,データシート1!$A$1:$BT$1,0),0)</f>
        <v>850.80000000000007</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4729.5000000000036</v>
      </c>
      <c r="BL20" s="36"/>
      <c r="BM20" s="844" t="str">
        <f t="shared" si="4"/>
        <v>13118</v>
      </c>
      <c r="BN20" s="1031" t="str">
        <f t="shared" si="5"/>
        <v>荒川区</v>
      </c>
      <c r="BO20" s="34">
        <f>BE20*VLOOKUP(BO$12,別紙!$B$4:$E$10,MATCH("設備利用率",別紙!$B$4:$E$4,0),0)/100*8760/10^3</f>
        <v>4654.9054440000045</v>
      </c>
      <c r="BP20" s="34">
        <f>BF20*VLOOKUP(BP$12,別紙!$B$4:$E$10,MATCH("設備利用率",別紙!$B$4:$E$4,0),0)/100*8760/10^3</f>
        <v>1125.4042079999999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5780.3096520000045</v>
      </c>
      <c r="BV20" s="36"/>
      <c r="BW20" s="33" t="str">
        <f t="shared" si="7"/>
        <v>13118</v>
      </c>
      <c r="BX20" s="33" t="str">
        <f t="shared" si="8"/>
        <v>荒川区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886945.11803569552</v>
      </c>
      <c r="BZ20" s="36"/>
      <c r="CA20" s="33" t="str">
        <f t="shared" si="9"/>
        <v>13118</v>
      </c>
      <c r="CB20" s="33" t="str">
        <f t="shared" si="10"/>
        <v>荒川区</v>
      </c>
      <c r="CC20" s="223">
        <f t="shared" si="11"/>
        <v>5.2482451837709597E-3</v>
      </c>
      <c r="CD20" s="223">
        <f t="shared" si="1"/>
        <v>1.2688543914559406E-3</v>
      </c>
      <c r="CE20" s="223">
        <f t="shared" si="1"/>
        <v>0</v>
      </c>
      <c r="CF20" s="223">
        <f t="shared" si="1"/>
        <v>0</v>
      </c>
      <c r="CG20" s="223">
        <f t="shared" si="1"/>
        <v>0</v>
      </c>
      <c r="CH20" s="223">
        <f t="shared" si="1"/>
        <v>0</v>
      </c>
      <c r="CI20" s="223">
        <f t="shared" si="12"/>
        <v>6.517099575226901E-3</v>
      </c>
      <c r="CK20" s="18" t="str">
        <f t="shared" si="13"/>
        <v>13118</v>
      </c>
      <c r="CL20" s="18" t="str">
        <f t="shared" si="14"/>
        <v>荒川区</v>
      </c>
      <c r="CM20" s="18">
        <f>VLOOKUP($CK20&amp;"_"&amp;$AZ$7,データシート1!$A:$BT,MATCH("ca_太陽光発電（10kW未満）",データシート1!$A$1:$BT$1,0),0)</f>
        <v>983</v>
      </c>
      <c r="CN20" s="18">
        <f>VLOOKUP($CK20&amp;"_"&amp;$AZ$5,データシート1!$A:$BT,MATCH("ab_家庭",データシート1!$A$1:$BT$1,0),0)</f>
        <v>119134</v>
      </c>
      <c r="CO20" s="223">
        <f t="shared" si="15"/>
        <v>8.2512129199053159E-3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02203</v>
      </c>
      <c r="AY21" s="18" t="str">
        <f>IF(IFERROR(比較地域マスタ!$Z14,"")=0,"",IFERROR(比較地域マスタ!$Z14,""))</f>
        <v>八戸市</v>
      </c>
      <c r="BC21" s="844" t="str">
        <f t="shared" si="0"/>
        <v>02203</v>
      </c>
      <c r="BD21" s="1031" t="str">
        <f t="shared" si="2"/>
        <v>八戸市</v>
      </c>
      <c r="BE21" s="34">
        <f>VLOOKUP($BC21&amp;"_"&amp;$AZ$7,データシート1!$A:$BT,MATCH("cb_"&amp;BE$12,データシート1!$A$1:$BT$1,0),0)</f>
        <v>26017.400000000205</v>
      </c>
      <c r="BF21" s="34">
        <f>VLOOKUP($BC21&amp;"_"&amp;$AZ$7,データシート1!$A:$BT,MATCH("cb_"&amp;BF$12,データシート1!$A$1:$BT$1,0),0)</f>
        <v>112607.89999999997</v>
      </c>
      <c r="BG21" s="34">
        <f>VLOOKUP($BC21&amp;"_"&amp;$AZ$7,データシート1!$A:$BT,MATCH("cb_"&amp;BG$12,データシート1!$A$1:$BT$1,0),0)</f>
        <v>39.299999999999997</v>
      </c>
      <c r="BH21" s="34">
        <f>VLOOKUP($BC21&amp;"_"&amp;$AZ$7,データシート1!$A:$BT,MATCH("cb_"&amp;BH$12,データシート1!$A$1:$BT$1,0),0)</f>
        <v>1575</v>
      </c>
      <c r="BI21" s="34">
        <f>VLOOKUP($BC21&amp;"_"&amp;$AZ$7,データシート1!$A:$BT,MATCH("cb_"&amp;BI$12,データシート1!$A$1:$BT$1,0),0)</f>
        <v>0</v>
      </c>
      <c r="BJ21" s="34">
        <f>VLOOKUP($BC21&amp;"_"&amp;$AZ$7,データシート1!$A:$BT,MATCH("cb_"&amp;BJ$12,データシート1!$A$1:$BT$1,0),0)</f>
        <v>87350</v>
      </c>
      <c r="BK21" s="34">
        <f t="shared" si="3"/>
        <v>227589.60000000015</v>
      </c>
      <c r="BL21" s="36"/>
      <c r="BM21" s="844" t="str">
        <f t="shared" si="4"/>
        <v>02203</v>
      </c>
      <c r="BN21" s="1031" t="str">
        <f t="shared" si="5"/>
        <v>八戸市</v>
      </c>
      <c r="BO21" s="34">
        <f>BE21*VLOOKUP(BO$12,別紙!$B$4:$E$10,MATCH("設備利用率",別紙!$B$4:$E$4,0),0)/100*8760/10^3</f>
        <v>31224.002088000245</v>
      </c>
      <c r="BP21" s="34">
        <f>BF21*VLOOKUP(BP$12,別紙!$B$4:$E$10,MATCH("設備利用率",別紙!$B$4:$E$4,0),0)/100*8760/10^3</f>
        <v>148953.22580399993</v>
      </c>
      <c r="BQ21" s="34">
        <f>BG21*VLOOKUP(BQ$12,別紙!$B$4:$E$10,MATCH("設備利用率",別紙!$B$4:$E$4,0),0)/100*8760/10^3</f>
        <v>85.378463999999994</v>
      </c>
      <c r="BR21" s="34">
        <f>BH21*VLOOKUP(BR$12,別紙!$B$4:$E$10,MATCH("設備利用率",別紙!$B$4:$E$4,0),0)/100*8760/10^3</f>
        <v>8278.2000000000007</v>
      </c>
      <c r="BS21" s="34">
        <f>BI21*VLOOKUP(BS$12,別紙!$B$4:$E$10,MATCH("設備利用率",別紙!$B$4:$E$4,0),0)/100*8760/10^3</f>
        <v>0</v>
      </c>
      <c r="BT21" s="34">
        <f>BJ21*VLOOKUP(BT$12,別紙!$B$4:$E$10,MATCH("設備利用率",別紙!$B$4:$E$4,0),0)/100*8760/10^3</f>
        <v>612148.80000000005</v>
      </c>
      <c r="BU21" s="34">
        <f t="shared" si="6"/>
        <v>800689.60635600029</v>
      </c>
      <c r="BV21" s="36"/>
      <c r="BW21" s="33" t="str">
        <f t="shared" si="7"/>
        <v>02203</v>
      </c>
      <c r="BX21" s="33" t="str">
        <f t="shared" si="8"/>
        <v>八戸市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1836725.5675490852</v>
      </c>
      <c r="BZ21" s="36"/>
      <c r="CA21" s="33" t="str">
        <f t="shared" si="9"/>
        <v>02203</v>
      </c>
      <c r="CB21" s="33" t="str">
        <f t="shared" si="10"/>
        <v>八戸市</v>
      </c>
      <c r="CC21" s="223">
        <f t="shared" si="11"/>
        <v>1.6999818938473944E-2</v>
      </c>
      <c r="CD21" s="223">
        <f t="shared" si="1"/>
        <v>8.1097159224914672E-2</v>
      </c>
      <c r="CE21" s="223">
        <f t="shared" si="1"/>
        <v>4.648406136902012E-5</v>
      </c>
      <c r="CF21" s="223">
        <f t="shared" si="1"/>
        <v>4.5070423944968425E-3</v>
      </c>
      <c r="CG21" s="223">
        <f t="shared" si="1"/>
        <v>0</v>
      </c>
      <c r="CH21" s="223">
        <f t="shared" si="1"/>
        <v>0.33328266934120565</v>
      </c>
      <c r="CI21" s="223">
        <f t="shared" si="12"/>
        <v>0.43593317396046016</v>
      </c>
      <c r="CK21" s="18" t="str">
        <f t="shared" si="13"/>
        <v>02203</v>
      </c>
      <c r="CL21" s="18" t="str">
        <f t="shared" si="14"/>
        <v>八戸市</v>
      </c>
      <c r="CM21" s="18">
        <f>VLOOKUP($CK21&amp;"_"&amp;$AZ$7,データシート1!$A:$BT,MATCH("ca_太陽光発電（10kW未満）",データシート1!$A$1:$BT$1,0),0)</f>
        <v>5228</v>
      </c>
      <c r="CN21" s="18">
        <f>VLOOKUP($CK21&amp;"_"&amp;$AZ$5,データシート1!$A:$BT,MATCH("ab_家庭",データシート1!$A$1:$BT$1,0),0)</f>
        <v>110195</v>
      </c>
      <c r="CO21" s="223">
        <f t="shared" si="15"/>
        <v>4.7443168927809795E-2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13106</v>
      </c>
      <c r="AY22" s="18" t="str">
        <f>IF(IFERROR(比較地域マスタ!$Z15,"")=0,"",IFERROR(比較地域マスタ!$Z15,""))</f>
        <v>台東区</v>
      </c>
      <c r="BC22" s="844" t="str">
        <f t="shared" si="0"/>
        <v>13106</v>
      </c>
      <c r="BD22" s="1031" t="str">
        <f t="shared" si="2"/>
        <v>台東区</v>
      </c>
      <c r="BE22" s="34">
        <f>VLOOKUP($BC22&amp;"_"&amp;$AZ$7,データシート1!$A:$BT,MATCH("cb_"&amp;BE$12,データシート1!$A$1:$BT$1,0),0)</f>
        <v>1737.8000000000006</v>
      </c>
      <c r="BF22" s="34">
        <f>VLOOKUP($BC22&amp;"_"&amp;$AZ$7,データシート1!$A:$BT,MATCH("cb_"&amp;BF$12,データシート1!$A$1:$BT$1,0),0)</f>
        <v>194.3</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1932.1000000000006</v>
      </c>
      <c r="BL22" s="36"/>
      <c r="BM22" s="844" t="str">
        <f t="shared" si="4"/>
        <v>13106</v>
      </c>
      <c r="BN22" s="1031" t="str">
        <f t="shared" si="5"/>
        <v>台東区</v>
      </c>
      <c r="BO22" s="34">
        <f>BE22*VLOOKUP(BO$12,別紙!$B$4:$E$10,MATCH("設備利用率",別紙!$B$4:$E$4,0),0)/100*8760/10^3</f>
        <v>2085.5685360000007</v>
      </c>
      <c r="BP22" s="34">
        <f>BF22*VLOOKUP(BP$12,別紙!$B$4:$E$10,MATCH("設備利用率",別紙!$B$4:$E$4,0),0)/100*8760/10^3</f>
        <v>257.01226800000001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2342.5808040000006</v>
      </c>
      <c r="BV22" s="36"/>
      <c r="BW22" s="33" t="str">
        <f t="shared" si="7"/>
        <v>13106</v>
      </c>
      <c r="BX22" s="33" t="str">
        <f t="shared" si="8"/>
        <v>台東区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1728758.2666028184</v>
      </c>
      <c r="BZ22" s="36"/>
      <c r="CA22" s="33" t="str">
        <f t="shared" si="9"/>
        <v>13106</v>
      </c>
      <c r="CB22" s="33" t="str">
        <f t="shared" si="10"/>
        <v>台東区</v>
      </c>
      <c r="CC22" s="223">
        <f t="shared" si="11"/>
        <v>1.2063968550665848E-3</v>
      </c>
      <c r="CD22" s="223">
        <f t="shared" si="1"/>
        <v>1.4866871381911286E-4</v>
      </c>
      <c r="CE22" s="223">
        <f t="shared" si="1"/>
        <v>0</v>
      </c>
      <c r="CF22" s="223">
        <f t="shared" si="1"/>
        <v>0</v>
      </c>
      <c r="CG22" s="223">
        <f t="shared" si="1"/>
        <v>0</v>
      </c>
      <c r="CH22" s="223">
        <f t="shared" si="1"/>
        <v>0</v>
      </c>
      <c r="CI22" s="223">
        <f t="shared" si="12"/>
        <v>1.3550655688856976E-3</v>
      </c>
      <c r="CK22" s="18" t="str">
        <f t="shared" si="13"/>
        <v>13106</v>
      </c>
      <c r="CL22" s="18" t="str">
        <f t="shared" si="14"/>
        <v>台東区</v>
      </c>
      <c r="CM22" s="18">
        <f>VLOOKUP($CK22&amp;"_"&amp;$AZ$7,データシート1!$A:$BT,MATCH("ca_太陽光発電（10kW未満）",データシート1!$A$1:$BT$1,0),0)</f>
        <v>453</v>
      </c>
      <c r="CN22" s="18">
        <f>VLOOKUP($CK22&amp;"_"&amp;$AZ$5,データシート1!$A:$BT,MATCH("ab_家庭",データシート1!$A$1:$BT$1,0),0)</f>
        <v>128550</v>
      </c>
      <c r="CO22" s="223">
        <f t="shared" si="15"/>
        <v>3.5239206534422403E-3</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10204</v>
      </c>
      <c r="AY23" s="18" t="str">
        <f>IF(IFERROR(比較地域マスタ!$Z16,"")=0,"",IFERROR(比較地域マスタ!$Z16,""))</f>
        <v>伊勢崎市</v>
      </c>
      <c r="BC23" s="844" t="str">
        <f t="shared" si="0"/>
        <v>10204</v>
      </c>
      <c r="BD23" s="1031" t="str">
        <f t="shared" si="2"/>
        <v>伊勢崎市</v>
      </c>
      <c r="BE23" s="34">
        <f>VLOOKUP($BC23&amp;"_"&amp;$AZ$7,データシート1!$A:$BT,MATCH("cb_"&amp;BE$12,データシート1!$A$1:$BT$1,0),0)</f>
        <v>49298.400000000765</v>
      </c>
      <c r="BF23" s="34">
        <f>VLOOKUP($BC23&amp;"_"&amp;$AZ$7,データシート1!$A:$BT,MATCH("cb_"&amp;BF$12,データシート1!$A$1:$BT$1,0),0)</f>
        <v>181236.39999999988</v>
      </c>
      <c r="BG23" s="34">
        <f>VLOOKUP($BC23&amp;"_"&amp;$AZ$7,データシート1!$A:$BT,MATCH("cb_"&amp;BG$12,データシート1!$A$1:$BT$1,0),0)</f>
        <v>40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230574.80000000063</v>
      </c>
      <c r="BL23" s="36"/>
      <c r="BM23" s="844" t="str">
        <f t="shared" si="4"/>
        <v>10204</v>
      </c>
      <c r="BN23" s="1031" t="str">
        <f t="shared" si="5"/>
        <v>伊勢崎市</v>
      </c>
      <c r="BO23" s="34">
        <f>BE23*VLOOKUP(BO$12,別紙!$B$4:$E$10,MATCH("設備利用率",別紙!$B$4:$E$4,0),0)/100*8760/10^3</f>
        <v>59163.995808000916</v>
      </c>
      <c r="BP23" s="34">
        <f>BF23*VLOOKUP(BP$12,別紙!$B$4:$E$10,MATCH("設備利用率",別紙!$B$4:$E$4,0),0)/100*8760/10^3</f>
        <v>239732.26046399985</v>
      </c>
      <c r="BQ23" s="34">
        <f>BG23*VLOOKUP(BQ$12,別紙!$B$4:$E$10,MATCH("設備利用率",別紙!$B$4:$E$4,0),0)/100*8760/10^3</f>
        <v>86.899199999999993</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298983.15547200077</v>
      </c>
      <c r="BV23" s="36"/>
      <c r="BW23" s="33" t="str">
        <f t="shared" si="7"/>
        <v>10204</v>
      </c>
      <c r="BX23" s="33" t="str">
        <f t="shared" si="8"/>
        <v>伊勢崎市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1605191.6021667738</v>
      </c>
      <c r="BZ23" s="36"/>
      <c r="CA23" s="33" t="str">
        <f t="shared" si="9"/>
        <v>10204</v>
      </c>
      <c r="CB23" s="33" t="str">
        <f t="shared" si="10"/>
        <v>伊勢崎市</v>
      </c>
      <c r="CC23" s="223">
        <f t="shared" si="11"/>
        <v>3.685790265046128E-2</v>
      </c>
      <c r="CD23" s="223">
        <f t="shared" si="1"/>
        <v>0.14934806545237114</v>
      </c>
      <c r="CE23" s="223">
        <f t="shared" si="1"/>
        <v>5.4136341034116296E-5</v>
      </c>
      <c r="CF23" s="223">
        <f t="shared" si="1"/>
        <v>0</v>
      </c>
      <c r="CG23" s="223">
        <f t="shared" si="1"/>
        <v>0</v>
      </c>
      <c r="CH23" s="223">
        <f t="shared" si="1"/>
        <v>0</v>
      </c>
      <c r="CI23" s="223">
        <f t="shared" si="12"/>
        <v>0.18626010444386656</v>
      </c>
      <c r="CK23" s="18" t="str">
        <f t="shared" si="13"/>
        <v>10204</v>
      </c>
      <c r="CL23" s="18" t="str">
        <f t="shared" si="14"/>
        <v>伊勢崎市</v>
      </c>
      <c r="CM23" s="18">
        <f>VLOOKUP($CK23&amp;"_"&amp;$AZ$7,データシート1!$A:$BT,MATCH("ca_太陽光発電（10kW未満）",データシート1!$A$1:$BT$1,0),0)</f>
        <v>10251</v>
      </c>
      <c r="CN23" s="18">
        <f>VLOOKUP($CK23&amp;"_"&amp;$AZ$5,データシート1!$A:$BT,MATCH("ab_家庭",データシート1!$A$1:$BT$1,0),0)</f>
        <v>93918</v>
      </c>
      <c r="CO23" s="223">
        <f t="shared" si="15"/>
        <v>0.10914840605634703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12220</v>
      </c>
      <c r="AY24" s="18" t="str">
        <f>IF(IFERROR(比較地域マスタ!$Z17,"")=0,"",IFERROR(比較地域マスタ!$Z17,""))</f>
        <v>流山市</v>
      </c>
      <c r="BC24" s="844" t="str">
        <f t="shared" si="0"/>
        <v>12220</v>
      </c>
      <c r="BD24" s="1031" t="str">
        <f t="shared" si="2"/>
        <v>流山市</v>
      </c>
      <c r="BE24" s="34">
        <f>VLOOKUP($BC24&amp;"_"&amp;$AZ$7,データシート1!$A:$BT,MATCH("cb_"&amp;BE$12,データシート1!$A$1:$BT$1,0),0)</f>
        <v>28333.80000000013</v>
      </c>
      <c r="BF24" s="34">
        <f>VLOOKUP($BC24&amp;"_"&amp;$AZ$7,データシート1!$A:$BT,MATCH("cb_"&amp;BF$12,データシート1!$A$1:$BT$1,0),0)</f>
        <v>22528.600000000035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1320</v>
      </c>
      <c r="BK24" s="34">
        <f t="shared" si="3"/>
        <v>52182.400000000169</v>
      </c>
      <c r="BL24" s="36"/>
      <c r="BM24" s="844" t="str">
        <f t="shared" si="4"/>
        <v>12220</v>
      </c>
      <c r="BN24" s="1031" t="str">
        <f t="shared" si="5"/>
        <v>流山市</v>
      </c>
      <c r="BO24" s="34">
        <f>BE24*VLOOKUP(BO$12,別紙!$B$4:$E$10,MATCH("設備利用率",別紙!$B$4:$E$4,0),0)/100*8760/10^3</f>
        <v>34003.960056000149</v>
      </c>
      <c r="BP24" s="34">
        <f>BF24*VLOOKUP(BP$12,別紙!$B$4:$E$10,MATCH("設備利用率",別紙!$B$4:$E$4,0),0)/100*8760/10^3</f>
        <v>29799.930936000044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9250.56</v>
      </c>
      <c r="BU24" s="34">
        <f t="shared" si="6"/>
        <v>73054.450992000187</v>
      </c>
      <c r="BV24" s="36"/>
      <c r="BW24" s="33" t="str">
        <f t="shared" si="7"/>
        <v>12220</v>
      </c>
      <c r="BX24" s="33" t="str">
        <f t="shared" si="8"/>
        <v>流山市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760325.22660518216</v>
      </c>
      <c r="BZ24" s="36"/>
      <c r="CA24" s="33" t="str">
        <f t="shared" si="9"/>
        <v>12220</v>
      </c>
      <c r="CB24" s="33" t="str">
        <f t="shared" si="10"/>
        <v>流山市</v>
      </c>
      <c r="CC24" s="223">
        <f t="shared" si="11"/>
        <v>4.4722914439951307E-2</v>
      </c>
      <c r="CD24" s="223">
        <f t="shared" si="1"/>
        <v>3.9193663307812883E-2</v>
      </c>
      <c r="CE24" s="223">
        <f t="shared" si="1"/>
        <v>0</v>
      </c>
      <c r="CF24" s="223">
        <f t="shared" si="1"/>
        <v>0</v>
      </c>
      <c r="CG24" s="223">
        <f t="shared" si="1"/>
        <v>0</v>
      </c>
      <c r="CH24" s="223">
        <f t="shared" si="1"/>
        <v>1.2166583030926558E-2</v>
      </c>
      <c r="CI24" s="223">
        <f t="shared" si="12"/>
        <v>9.6083160778690738E-2</v>
      </c>
      <c r="CK24" s="18" t="str">
        <f t="shared" si="13"/>
        <v>12220</v>
      </c>
      <c r="CL24" s="18" t="str">
        <f t="shared" si="14"/>
        <v>流山市</v>
      </c>
      <c r="CM24" s="18">
        <f>VLOOKUP($CK24&amp;"_"&amp;$AZ$7,データシート1!$A:$BT,MATCH("ca_太陽光発電（10kW未満）",データシート1!$A$1:$BT$1,0),0)</f>
        <v>6647</v>
      </c>
      <c r="CN24" s="18">
        <f>VLOOKUP($CK24&amp;"_"&amp;$AZ$5,データシート1!$A:$BT,MATCH("ab_家庭",データシート1!$A$1:$BT$1,0),0)</f>
        <v>92305</v>
      </c>
      <c r="CO24" s="223">
        <f t="shared" si="15"/>
        <v>7.2011266995287357E-2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13229</v>
      </c>
      <c r="AY25" s="18" t="str">
        <f>IF(IFERROR(比較地域マスタ!$Z18,"")=0,"",IFERROR(比較地域マスタ!$Z18,""))</f>
        <v>西東京市</v>
      </c>
      <c r="BC25" s="844" t="str">
        <f t="shared" si="0"/>
        <v>13229</v>
      </c>
      <c r="BD25" s="1031" t="str">
        <f t="shared" si="2"/>
        <v>西東京市</v>
      </c>
      <c r="BE25" s="34">
        <f>VLOOKUP($BC25&amp;"_"&amp;$AZ$7,データシート1!$A:$BT,MATCH("cb_"&amp;BE$12,データシート1!$A$1:$BT$1,0),0)</f>
        <v>9091.8999999999778</v>
      </c>
      <c r="BF25" s="34">
        <f>VLOOKUP($BC25&amp;"_"&amp;$AZ$7,データシート1!$A:$BT,MATCH("cb_"&amp;BF$12,データシート1!$A$1:$BT$1,0),0)</f>
        <v>1641.6000000000001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10733.499999999978</v>
      </c>
      <c r="BL25" s="36"/>
      <c r="BM25" s="844" t="str">
        <f t="shared" si="4"/>
        <v>13229</v>
      </c>
      <c r="BN25" s="1031" t="str">
        <f t="shared" si="5"/>
        <v>西東京市</v>
      </c>
      <c r="BO25" s="34">
        <f>BE25*VLOOKUP(BO$12,別紙!$B$4:$E$10,MATCH("設備利用率",別紙!$B$4:$E$4,0),0)/100*8760/10^3</f>
        <v>10911.371027999972</v>
      </c>
      <c r="BP25" s="34">
        <f>BF25*VLOOKUP(BP$12,別紙!$B$4:$E$10,MATCH("設備利用率",別紙!$B$4:$E$4,0),0)/100*8760/10^3</f>
        <v>2171.4428160000002</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13082.813843999973</v>
      </c>
      <c r="BV25" s="36"/>
      <c r="BW25" s="33" t="str">
        <f t="shared" si="7"/>
        <v>13229</v>
      </c>
      <c r="BX25" s="33" t="str">
        <f t="shared" si="8"/>
        <v>西東京市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671997.93173292989</v>
      </c>
      <c r="BZ25" s="36"/>
      <c r="CA25" s="33" t="str">
        <f t="shared" si="9"/>
        <v>13229</v>
      </c>
      <c r="CB25" s="33" t="str">
        <f t="shared" si="10"/>
        <v>西東京市</v>
      </c>
      <c r="CC25" s="223">
        <f t="shared" si="11"/>
        <v>1.6237209242388629E-2</v>
      </c>
      <c r="CD25" s="223">
        <f t="shared" si="1"/>
        <v>3.2313236595838068E-3</v>
      </c>
      <c r="CE25" s="223">
        <f t="shared" si="1"/>
        <v>0</v>
      </c>
      <c r="CF25" s="223">
        <f t="shared" si="1"/>
        <v>0</v>
      </c>
      <c r="CG25" s="223">
        <f t="shared" si="1"/>
        <v>0</v>
      </c>
      <c r="CH25" s="223">
        <f t="shared" si="1"/>
        <v>0</v>
      </c>
      <c r="CI25" s="223">
        <f t="shared" si="12"/>
        <v>1.9468532901972438E-2</v>
      </c>
      <c r="CK25" s="18" t="str">
        <f t="shared" si="13"/>
        <v>13229</v>
      </c>
      <c r="CL25" s="18" t="str">
        <f t="shared" si="14"/>
        <v>西東京市</v>
      </c>
      <c r="CM25" s="18">
        <f>VLOOKUP($CK25&amp;"_"&amp;$AZ$7,データシート1!$A:$BT,MATCH("ca_太陽光発電（10kW未満）",データシート1!$A$1:$BT$1,0),0)</f>
        <v>2378</v>
      </c>
      <c r="CN25" s="18">
        <f>VLOOKUP($CK25&amp;"_"&amp;$AZ$5,データシート1!$A:$BT,MATCH("ab_家庭",データシート1!$A$1:$BT$1,0),0)</f>
        <v>101119</v>
      </c>
      <c r="CO25" s="223">
        <f t="shared" si="15"/>
        <v>2.3516846487801502E-2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12221</v>
      </c>
      <c r="AY26" s="18" t="str">
        <f>IF(IFERROR(比較地域マスタ!$Z19,"")=0,"",IFERROR(比較地域マスタ!$Z19,""))</f>
        <v>八千代市</v>
      </c>
      <c r="BC26" s="844" t="str">
        <f t="shared" si="0"/>
        <v>12221</v>
      </c>
      <c r="BD26" s="1031" t="str">
        <f t="shared" si="2"/>
        <v>八千代市</v>
      </c>
      <c r="BE26" s="34">
        <f>VLOOKUP($BC26&amp;"_"&amp;$AZ$7,データシート1!$A:$BT,MATCH("cb_"&amp;BE$12,データシート1!$A$1:$BT$1,0),0)</f>
        <v>21930.799999999905</v>
      </c>
      <c r="BF26" s="34">
        <f>VLOOKUP($BC26&amp;"_"&amp;$AZ$7,データシート1!$A:$BT,MATCH("cb_"&amp;BF$12,データシート1!$A$1:$BT$1,0),0)</f>
        <v>14428.899999999998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36359.699999999903</v>
      </c>
      <c r="BL26" s="36"/>
      <c r="BM26" s="844" t="str">
        <f t="shared" si="4"/>
        <v>12221</v>
      </c>
      <c r="BN26" s="1031" t="str">
        <f t="shared" si="5"/>
        <v>八千代市</v>
      </c>
      <c r="BO26" s="34">
        <f>BE26*VLOOKUP(BO$12,別紙!$B$4:$E$10,MATCH("設備利用率",別紙!$B$4:$E$4,0),0)/100*8760/10^3</f>
        <v>26319.591695999887</v>
      </c>
      <c r="BP26" s="34">
        <f>BF26*VLOOKUP(BP$12,別紙!$B$4:$E$10,MATCH("設備利用率",別紙!$B$4:$E$4,0),0)/100*8760/10^3</f>
        <v>19085.971763999994</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45405.563459999881</v>
      </c>
      <c r="BV26" s="36"/>
      <c r="BW26" s="33" t="str">
        <f t="shared" si="7"/>
        <v>12221</v>
      </c>
      <c r="BX26" s="33" t="str">
        <f t="shared" si="8"/>
        <v>八千代市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1021490.9615164782</v>
      </c>
      <c r="BZ26" s="36"/>
      <c r="CA26" s="33" t="str">
        <f t="shared" si="9"/>
        <v>12221</v>
      </c>
      <c r="CB26" s="33" t="str">
        <f t="shared" si="10"/>
        <v>八千代市</v>
      </c>
      <c r="CC26" s="223">
        <f t="shared" si="11"/>
        <v>2.5765858619959323E-2</v>
      </c>
      <c r="CD26" s="223">
        <f t="shared" si="1"/>
        <v>1.8684425494735136E-2</v>
      </c>
      <c r="CE26" s="223">
        <f t="shared" si="1"/>
        <v>0</v>
      </c>
      <c r="CF26" s="223">
        <f t="shared" si="1"/>
        <v>0</v>
      </c>
      <c r="CG26" s="223">
        <f t="shared" si="1"/>
        <v>0</v>
      </c>
      <c r="CH26" s="223">
        <f t="shared" si="1"/>
        <v>0</v>
      </c>
      <c r="CI26" s="223">
        <f t="shared" si="12"/>
        <v>4.4450284114694462E-2</v>
      </c>
      <c r="CK26" s="18" t="str">
        <f t="shared" si="13"/>
        <v>12221</v>
      </c>
      <c r="CL26" s="18" t="str">
        <f t="shared" si="14"/>
        <v>八千代市</v>
      </c>
      <c r="CM26" s="18">
        <f>VLOOKUP($CK26&amp;"_"&amp;$AZ$7,データシート1!$A:$BT,MATCH("ca_太陽光発電（10kW未満）",データシート1!$A$1:$BT$1,0),0)</f>
        <v>5126</v>
      </c>
      <c r="CN26" s="18">
        <f>VLOOKUP($CK26&amp;"_"&amp;$AZ$5,データシート1!$A:$BT,MATCH("ab_家庭",データシート1!$A$1:$BT$1,0),0)</f>
        <v>95183</v>
      </c>
      <c r="CO26" s="223">
        <f t="shared" si="15"/>
        <v>5.3854154628452562E-2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34202</v>
      </c>
      <c r="AY27" s="18" t="str">
        <f>IF(IFERROR(比較地域マスタ!$Z20,"")=0,"",IFERROR(比較地域マスタ!$Z20,""))</f>
        <v>呉市</v>
      </c>
      <c r="BC27" s="844" t="str">
        <f t="shared" si="0"/>
        <v>34202</v>
      </c>
      <c r="BD27" s="1031" t="str">
        <f t="shared" si="2"/>
        <v>呉市</v>
      </c>
      <c r="BE27" s="34">
        <f>VLOOKUP($BC27&amp;"_"&amp;$AZ$7,データシート1!$A:$BT,MATCH("cb_"&amp;BE$12,データシート1!$A$1:$BT$1,0),0)</f>
        <v>26896.869999999937</v>
      </c>
      <c r="BF27" s="34">
        <f>VLOOKUP($BC27&amp;"_"&amp;$AZ$7,データシート1!$A:$BT,MATCH("cb_"&amp;BF$12,データシート1!$A$1:$BT$1,0),0)</f>
        <v>49198.479999999996</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28911.599999999999</v>
      </c>
      <c r="BK27" s="34">
        <f t="shared" si="3"/>
        <v>105006.94999999992</v>
      </c>
      <c r="BL27" s="36"/>
      <c r="BM27" s="844" t="str">
        <f t="shared" si="4"/>
        <v>34202</v>
      </c>
      <c r="BN27" s="1031" t="str">
        <f t="shared" si="5"/>
        <v>呉市</v>
      </c>
      <c r="BO27" s="34">
        <f>BE27*VLOOKUP(BO$12,別紙!$B$4:$E$10,MATCH("設備利用率",別紙!$B$4:$E$4,0),0)/100*8760/10^3</f>
        <v>32279.471624399921</v>
      </c>
      <c r="BP27" s="34">
        <f>BF27*VLOOKUP(BP$12,別紙!$B$4:$E$10,MATCH("設備利用率",別紙!$B$4:$E$4,0),0)/100*8760/10^3</f>
        <v>65077.7814048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202612.49279999998</v>
      </c>
      <c r="BU27" s="34">
        <f t="shared" si="6"/>
        <v>299969.74582919991</v>
      </c>
      <c r="BV27" s="36"/>
      <c r="BW27" s="33" t="str">
        <f t="shared" si="7"/>
        <v>34202</v>
      </c>
      <c r="BX27" s="33" t="str">
        <f t="shared" si="8"/>
        <v>呉市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1881180.9685484706</v>
      </c>
      <c r="BZ27" s="36"/>
      <c r="CA27" s="33" t="str">
        <f t="shared" si="9"/>
        <v>34202</v>
      </c>
      <c r="CB27" s="33" t="str">
        <f t="shared" si="10"/>
        <v>呉市</v>
      </c>
      <c r="CC27" s="223">
        <f t="shared" si="11"/>
        <v>1.7159152768437231E-2</v>
      </c>
      <c r="CD27" s="223">
        <f t="shared" si="1"/>
        <v>3.4594110026009019E-2</v>
      </c>
      <c r="CE27" s="223">
        <f t="shared" si="1"/>
        <v>0</v>
      </c>
      <c r="CF27" s="223">
        <f t="shared" si="1"/>
        <v>0</v>
      </c>
      <c r="CG27" s="223">
        <f t="shared" si="1"/>
        <v>0</v>
      </c>
      <c r="CH27" s="223">
        <f t="shared" si="1"/>
        <v>0.10770494502521832</v>
      </c>
      <c r="CI27" s="223">
        <f t="shared" si="12"/>
        <v>0.15945820781966458</v>
      </c>
      <c r="CK27" s="18" t="str">
        <f t="shared" si="13"/>
        <v>34202</v>
      </c>
      <c r="CL27" s="18" t="str">
        <f t="shared" si="14"/>
        <v>呉市</v>
      </c>
      <c r="CM27" s="18">
        <f>VLOOKUP($CK27&amp;"_"&amp;$AZ$7,データシート1!$A:$BT,MATCH("ca_太陽光発電（10kW未満）",データシート1!$A$1:$BT$1,0),0)</f>
        <v>6244</v>
      </c>
      <c r="CN27" s="18">
        <f>VLOOKUP($CK27&amp;"_"&amp;$AZ$5,データシート1!$A:$BT,MATCH("ab_家庭",データシート1!$A$1:$BT$1,0),0)</f>
        <v>106427</v>
      </c>
      <c r="CO27" s="223">
        <f t="shared" si="15"/>
        <v>5.8669322634293926E-2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28207</v>
      </c>
      <c r="AY28" s="18" t="str">
        <f>IF(IFERROR(比較地域マスタ!$Z21,"")=0,"",IFERROR(比較地域マスタ!$Z21,""))</f>
        <v>伊丹市</v>
      </c>
      <c r="BC28" s="844" t="str">
        <f t="shared" si="0"/>
        <v>28207</v>
      </c>
      <c r="BD28" s="1031" t="str">
        <f t="shared" si="2"/>
        <v>伊丹市</v>
      </c>
      <c r="BE28" s="34">
        <f>VLOOKUP($BC28&amp;"_"&amp;$AZ$7,データシート1!$A:$BT,MATCH("cb_"&amp;BE$12,データシート1!$A$1:$BT$1,0),0)</f>
        <v>15647.699999999961</v>
      </c>
      <c r="BF28" s="34">
        <f>VLOOKUP($BC28&amp;"_"&amp;$AZ$7,データシート1!$A:$BT,MATCH("cb_"&amp;BF$12,データシート1!$A$1:$BT$1,0),0)</f>
        <v>7246.7999999999975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22894.499999999956</v>
      </c>
      <c r="BL28" s="36"/>
      <c r="BM28" s="844" t="str">
        <f t="shared" si="4"/>
        <v>28207</v>
      </c>
      <c r="BN28" s="1031" t="str">
        <f t="shared" si="5"/>
        <v>伊丹市</v>
      </c>
      <c r="BO28" s="34">
        <f>BE28*VLOOKUP(BO$12,別紙!$B$4:$E$10,MATCH("設備利用率",別紙!$B$4:$E$4,0),0)/100*8760/10^3</f>
        <v>18779.117723999952</v>
      </c>
      <c r="BP28" s="34">
        <f>BF28*VLOOKUP(BP$12,別紙!$B$4:$E$10,MATCH("設備利用率",別紙!$B$4:$E$4,0),0)/100*8760/10^3</f>
        <v>9585.7771679999969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28364.894891999949</v>
      </c>
      <c r="BV28" s="36"/>
      <c r="BW28" s="33" t="str">
        <f t="shared" si="7"/>
        <v>28207</v>
      </c>
      <c r="BX28" s="33" t="str">
        <f t="shared" si="8"/>
        <v>伊丹市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1230048.6425320976</v>
      </c>
      <c r="BZ28" s="36"/>
      <c r="CA28" s="33" t="str">
        <f t="shared" si="9"/>
        <v>28207</v>
      </c>
      <c r="CB28" s="33" t="str">
        <f t="shared" si="10"/>
        <v>伊丹市</v>
      </c>
      <c r="CC28" s="223">
        <f t="shared" si="11"/>
        <v>1.5266971625888298E-2</v>
      </c>
      <c r="CD28" s="223">
        <f t="shared" si="1"/>
        <v>7.7930065824611157E-3</v>
      </c>
      <c r="CE28" s="223">
        <f t="shared" si="1"/>
        <v>0</v>
      </c>
      <c r="CF28" s="223">
        <f t="shared" si="1"/>
        <v>0</v>
      </c>
      <c r="CG28" s="223">
        <f t="shared" si="1"/>
        <v>0</v>
      </c>
      <c r="CH28" s="223">
        <f t="shared" si="1"/>
        <v>0</v>
      </c>
      <c r="CI28" s="223">
        <f t="shared" si="12"/>
        <v>2.3059978208349412E-2</v>
      </c>
      <c r="CK28" s="18" t="str">
        <f t="shared" si="13"/>
        <v>28207</v>
      </c>
      <c r="CL28" s="18" t="str">
        <f t="shared" si="14"/>
        <v>伊丹市</v>
      </c>
      <c r="CM28" s="18">
        <f>VLOOKUP($CK28&amp;"_"&amp;$AZ$7,データシート1!$A:$BT,MATCH("ca_太陽光発電（10kW未満）",データシート1!$A$1:$BT$1,0),0)</f>
        <v>3884</v>
      </c>
      <c r="CN28" s="18">
        <f>VLOOKUP($CK28&amp;"_"&amp;$AZ$5,データシート1!$A:$BT,MATCH("ab_家庭",データシート1!$A$1:$BT$1,0),0)</f>
        <v>93330</v>
      </c>
      <c r="CO28" s="223">
        <f t="shared" si="15"/>
        <v>4.1615771991856849E-2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13211</v>
      </c>
      <c r="AY29" s="18" t="str">
        <f>IF(IFERROR(比較地域マスタ!$Z22,"")=0,"",IFERROR(比較地域マスタ!$Z22,""))</f>
        <v>小平市</v>
      </c>
      <c r="BC29" s="844" t="str">
        <f t="shared" si="0"/>
        <v>13211</v>
      </c>
      <c r="BD29" s="1031" t="str">
        <f t="shared" si="2"/>
        <v>小平市</v>
      </c>
      <c r="BE29" s="34">
        <f>VLOOKUP($BC29&amp;"_"&amp;$AZ$7,データシート1!$A:$BT,MATCH("cb_"&amp;BE$12,データシート1!$A$1:$BT$1,0),0)</f>
        <v>12390.59999999998</v>
      </c>
      <c r="BF29" s="34">
        <f>VLOOKUP($BC29&amp;"_"&amp;$AZ$7,データシート1!$A:$BT,MATCH("cb_"&amp;BF$12,データシート1!$A$1:$BT$1,0),0)</f>
        <v>2287.5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14678.09999999998</v>
      </c>
      <c r="BL29" s="36"/>
      <c r="BM29" s="844" t="str">
        <f t="shared" si="4"/>
        <v>13211</v>
      </c>
      <c r="BN29" s="1031" t="str">
        <f t="shared" si="5"/>
        <v>小平市</v>
      </c>
      <c r="BO29" s="34">
        <f>BE29*VLOOKUP(BO$12,別紙!$B$4:$E$10,MATCH("設備利用率",別紙!$B$4:$E$4,0),0)/100*8760/10^3</f>
        <v>14870.206871999975</v>
      </c>
      <c r="BP29" s="34">
        <f>BF29*VLOOKUP(BP$12,別紙!$B$4:$E$10,MATCH("設備利用率",別紙!$B$4:$E$4,0),0)/100*8760/10^3</f>
        <v>3025.8135000000002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17896.020371999977</v>
      </c>
      <c r="BV29" s="36"/>
      <c r="BW29" s="33" t="str">
        <f t="shared" si="7"/>
        <v>13211</v>
      </c>
      <c r="BX29" s="33" t="str">
        <f t="shared" si="8"/>
        <v>小平市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750801.7220155719</v>
      </c>
      <c r="BZ29" s="36"/>
      <c r="CA29" s="33" t="str">
        <f t="shared" si="9"/>
        <v>13211</v>
      </c>
      <c r="CB29" s="33" t="str">
        <f t="shared" si="10"/>
        <v>小平市</v>
      </c>
      <c r="CC29" s="223">
        <f t="shared" si="11"/>
        <v>1.9805770865948497E-2</v>
      </c>
      <c r="CD29" s="223">
        <f t="shared" ref="CD29:CD60" si="16">BP29/$BY29</f>
        <v>4.0301099628235054E-3</v>
      </c>
      <c r="CE29" s="223">
        <f t="shared" ref="CE29:CE60" si="17">BQ29/$BY29</f>
        <v>0</v>
      </c>
      <c r="CF29" s="223">
        <f t="shared" ref="CF29:CF60" si="18">BR29/$BY29</f>
        <v>0</v>
      </c>
      <c r="CG29" s="223">
        <f t="shared" ref="CG29:CG60" si="19">BS29/$BY29</f>
        <v>0</v>
      </c>
      <c r="CH29" s="223">
        <f t="shared" ref="CH29:CH60" si="20">BT29/$BY29</f>
        <v>0</v>
      </c>
      <c r="CI29" s="223">
        <f t="shared" si="12"/>
        <v>2.3835880828772003E-2</v>
      </c>
      <c r="CK29" s="18" t="str">
        <f t="shared" si="13"/>
        <v>13211</v>
      </c>
      <c r="CL29" s="18" t="str">
        <f t="shared" si="14"/>
        <v>小平市</v>
      </c>
      <c r="CM29" s="18">
        <f>VLOOKUP($CK29&amp;"_"&amp;$AZ$7,データシート1!$A:$BT,MATCH("ca_太陽光発電（10kW未満）",データシート1!$A$1:$BT$1,0),0)</f>
        <v>3254</v>
      </c>
      <c r="CN29" s="18">
        <f>VLOOKUP($CK29&amp;"_"&amp;$AZ$5,データシート1!$A:$BT,MATCH("ab_家庭",データシート1!$A$1:$BT$1,0),0)</f>
        <v>95738</v>
      </c>
      <c r="CO29" s="223">
        <f t="shared" si="15"/>
        <v>3.3988593870772313E-2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32201</v>
      </c>
      <c r="AY30" s="18" t="str">
        <f>IF(IFERROR(比較地域マスタ!$Z23,"")=0,"",IFERROR(比較地域マスタ!$Z23,""))</f>
        <v>松江市</v>
      </c>
      <c r="BC30" s="844" t="str">
        <f t="shared" si="0"/>
        <v>32201</v>
      </c>
      <c r="BD30" s="1031" t="str">
        <f t="shared" si="2"/>
        <v>松江市</v>
      </c>
      <c r="BE30" s="34">
        <f>VLOOKUP($BC30&amp;"_"&amp;$AZ$7,データシート1!$A:$BT,MATCH("cb_"&amp;BE$12,データシート1!$A$1:$BT$1,0),0)</f>
        <v>24661.054999999862</v>
      </c>
      <c r="BF30" s="34">
        <f>VLOOKUP($BC30&amp;"_"&amp;$AZ$7,データシート1!$A:$BT,MATCH("cb_"&amp;BF$12,データシート1!$A$1:$BT$1,0),0)</f>
        <v>46138.505000000026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9469</v>
      </c>
      <c r="BK30" s="34">
        <f t="shared" si="3"/>
        <v>80268.559999999881</v>
      </c>
      <c r="BL30" s="36"/>
      <c r="BM30" s="844" t="str">
        <f t="shared" si="4"/>
        <v>32201</v>
      </c>
      <c r="BN30" s="1031" t="str">
        <f t="shared" si="5"/>
        <v>松江市</v>
      </c>
      <c r="BO30" s="34">
        <f>BE30*VLOOKUP(BO$12,別紙!$B$4:$E$10,MATCH("設備利用率",別紙!$B$4:$E$4,0),0)/100*8760/10^3</f>
        <v>29596.225326599833</v>
      </c>
      <c r="BP30" s="34">
        <f>BF30*VLOOKUP(BP$12,別紙!$B$4:$E$10,MATCH("設備利用率",別紙!$B$4:$E$4,0),0)/100*8760/10^3</f>
        <v>61030.16887380003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66358.751999999993</v>
      </c>
      <c r="BU30" s="34">
        <f t="shared" si="6"/>
        <v>156985.14620039985</v>
      </c>
      <c r="BV30" s="36"/>
      <c r="BW30" s="33" t="str">
        <f t="shared" si="7"/>
        <v>32201</v>
      </c>
      <c r="BX30" s="33" t="str">
        <f t="shared" si="8"/>
        <v>松江市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1465365.4680393084</v>
      </c>
      <c r="BZ30" s="36"/>
      <c r="CA30" s="33" t="str">
        <f t="shared" si="9"/>
        <v>32201</v>
      </c>
      <c r="CB30" s="33" t="str">
        <f t="shared" si="10"/>
        <v>松江市</v>
      </c>
      <c r="CC30" s="223">
        <f t="shared" si="11"/>
        <v>2.0197163077822655E-2</v>
      </c>
      <c r="CD30" s="223">
        <f t="shared" si="16"/>
        <v>4.1648428467104356E-2</v>
      </c>
      <c r="CE30" s="223">
        <f t="shared" si="17"/>
        <v>0</v>
      </c>
      <c r="CF30" s="223">
        <f t="shared" si="18"/>
        <v>0</v>
      </c>
      <c r="CG30" s="223">
        <f t="shared" si="19"/>
        <v>0</v>
      </c>
      <c r="CH30" s="223">
        <f t="shared" si="20"/>
        <v>4.5284779426929912E-2</v>
      </c>
      <c r="CI30" s="223">
        <f t="shared" si="12"/>
        <v>0.10713037097185692</v>
      </c>
      <c r="CK30" s="18" t="str">
        <f t="shared" si="13"/>
        <v>32201</v>
      </c>
      <c r="CL30" s="18" t="str">
        <f t="shared" si="14"/>
        <v>松江市</v>
      </c>
      <c r="CM30" s="18">
        <f>VLOOKUP($CK30&amp;"_"&amp;$AZ$7,データシート1!$A:$BT,MATCH("ca_太陽光発電（10kW未満）",データシート1!$A$1:$BT$1,0),0)</f>
        <v>5149</v>
      </c>
      <c r="CN30" s="18">
        <f>VLOOKUP($CK30&amp;"_"&amp;$AZ$5,データシート1!$A:$BT,MATCH("ab_家庭",データシート1!$A$1:$BT$1,0),0)</f>
        <v>91570</v>
      </c>
      <c r="CO30" s="223">
        <f t="shared" si="15"/>
        <v>5.6230206399475811E-2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24207</v>
      </c>
      <c r="AY31" s="18" t="str">
        <f>IF(IFERROR(比較地域マスタ!$Z24,"")=0,"",IFERROR(比較地域マスタ!$Z24,""))</f>
        <v>鈴鹿市</v>
      </c>
      <c r="BC31" s="844" t="str">
        <f t="shared" si="0"/>
        <v>24207</v>
      </c>
      <c r="BD31" s="1031" t="str">
        <f t="shared" si="2"/>
        <v>鈴鹿市</v>
      </c>
      <c r="BE31" s="34">
        <f>VLOOKUP($BC31&amp;"_"&amp;$AZ$7,データシート1!$A:$BT,MATCH("cb_"&amp;BE$12,データシート1!$A$1:$BT$1,0),0)</f>
        <v>39687.3000000006</v>
      </c>
      <c r="BF31" s="34">
        <f>VLOOKUP($BC31&amp;"_"&amp;$AZ$7,データシート1!$A:$BT,MATCH("cb_"&amp;BF$12,データシート1!$A$1:$BT$1,0),0)</f>
        <v>213826.50000000015</v>
      </c>
      <c r="BG31" s="34">
        <f>VLOOKUP($BC31&amp;"_"&amp;$AZ$7,データシート1!$A:$BT,MATCH("cb_"&amp;BG$12,データシート1!$A$1:$BT$1,0),0)</f>
        <v>0</v>
      </c>
      <c r="BH31" s="34">
        <f>VLOOKUP($BC31&amp;"_"&amp;$AZ$7,データシート1!$A:$BT,MATCH("cb_"&amp;BH$12,データシート1!$A$1:$BT$1,0),0)</f>
        <v>1.1000000000000001</v>
      </c>
      <c r="BI31" s="34">
        <f>VLOOKUP($BC31&amp;"_"&amp;$AZ$7,データシート1!$A:$BT,MATCH("cb_"&amp;BI$12,データシート1!$A$1:$BT$1,0),0)</f>
        <v>0</v>
      </c>
      <c r="BJ31" s="34">
        <f>VLOOKUP($BC31&amp;"_"&amp;$AZ$7,データシート1!$A:$BT,MATCH("cb_"&amp;BJ$12,データシート1!$A$1:$BT$1,0),0)</f>
        <v>2280</v>
      </c>
      <c r="BK31" s="34">
        <f t="shared" si="3"/>
        <v>255794.90000000075</v>
      </c>
      <c r="BL31" s="36"/>
      <c r="BM31" s="844" t="str">
        <f t="shared" si="4"/>
        <v>24207</v>
      </c>
      <c r="BN31" s="1031" t="str">
        <f t="shared" si="5"/>
        <v>鈴鹿市</v>
      </c>
      <c r="BO31" s="34">
        <f>BE31*VLOOKUP(BO$12,別紙!$B$4:$E$10,MATCH("設備利用率",別紙!$B$4:$E$4,0),0)/100*8760/10^3</f>
        <v>47629.522476000719</v>
      </c>
      <c r="BP31" s="34">
        <f>BF31*VLOOKUP(BP$12,別紙!$B$4:$E$10,MATCH("設備利用率",別紙!$B$4:$E$4,0),0)/100*8760/10^3</f>
        <v>282841.1411400002</v>
      </c>
      <c r="BQ31" s="34">
        <f>BG31*VLOOKUP(BQ$12,別紙!$B$4:$E$10,MATCH("設備利用率",別紙!$B$4:$E$4,0),0)/100*8760/10^3</f>
        <v>0</v>
      </c>
      <c r="BR31" s="34">
        <f>BH31*VLOOKUP(BR$12,別紙!$B$4:$E$10,MATCH("設備利用率",別紙!$B$4:$E$4,0),0)/100*8760/10^3</f>
        <v>5.7816000000000001</v>
      </c>
      <c r="BS31" s="34">
        <f>BI31*VLOOKUP(BS$12,別紙!$B$4:$E$10,MATCH("設備利用率",別紙!$B$4:$E$4,0),0)/100*8760/10^3</f>
        <v>0</v>
      </c>
      <c r="BT31" s="34">
        <f>BJ31*VLOOKUP(BT$12,別紙!$B$4:$E$10,MATCH("設備利用率",別紙!$B$4:$E$4,0),0)/100*8760/10^3</f>
        <v>15978.24</v>
      </c>
      <c r="BU31" s="34">
        <f t="shared" si="6"/>
        <v>346454.68521600089</v>
      </c>
      <c r="BV31" s="36"/>
      <c r="BW31" s="33" t="str">
        <f t="shared" si="7"/>
        <v>24207</v>
      </c>
      <c r="BX31" s="33" t="str">
        <f t="shared" si="8"/>
        <v>鈴鹿市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2076172.5328353979</v>
      </c>
      <c r="BZ31" s="36"/>
      <c r="CA31" s="33" t="str">
        <f t="shared" si="9"/>
        <v>24207</v>
      </c>
      <c r="CB31" s="33" t="str">
        <f t="shared" si="10"/>
        <v>鈴鹿市</v>
      </c>
      <c r="CC31" s="223">
        <f t="shared" si="11"/>
        <v>2.2941023312235902E-2</v>
      </c>
      <c r="CD31" s="223">
        <f t="shared" si="16"/>
        <v>0.13623200223814166</v>
      </c>
      <c r="CE31" s="223">
        <f t="shared" si="17"/>
        <v>0</v>
      </c>
      <c r="CF31" s="223">
        <f t="shared" si="18"/>
        <v>2.7847396632803706E-6</v>
      </c>
      <c r="CG31" s="223">
        <f t="shared" si="19"/>
        <v>0</v>
      </c>
      <c r="CH31" s="223">
        <f t="shared" si="20"/>
        <v>7.6960077967021152E-3</v>
      </c>
      <c r="CI31" s="223">
        <f t="shared" si="12"/>
        <v>0.16687181808674295</v>
      </c>
      <c r="CK31" s="18" t="str">
        <f t="shared" si="13"/>
        <v>24207</v>
      </c>
      <c r="CL31" s="18" t="str">
        <f t="shared" si="14"/>
        <v>鈴鹿市</v>
      </c>
      <c r="CM31" s="18">
        <f>VLOOKUP($CK31&amp;"_"&amp;$AZ$7,データシート1!$A:$BT,MATCH("ca_太陽光発電（10kW未満）",データシート1!$A$1:$BT$1,0),0)</f>
        <v>8289</v>
      </c>
      <c r="CN31" s="18">
        <f>VLOOKUP($CK31&amp;"_"&amp;$AZ$5,データシート1!$A:$BT,MATCH("ab_家庭",データシート1!$A$1:$BT$1,0),0)</f>
        <v>88364</v>
      </c>
      <c r="CO31" s="223">
        <f t="shared" si="15"/>
        <v>9.3805169526051335E-2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11202</v>
      </c>
      <c r="AY32" s="18" t="str">
        <f>IF(IFERROR(比較地域マスタ!$Z25,"")=0,"",IFERROR(比較地域マスタ!$Z25,""))</f>
        <v>熊谷市</v>
      </c>
      <c r="AZ32" s="22"/>
      <c r="BA32" s="22"/>
      <c r="BB32" s="22"/>
      <c r="BC32" s="844" t="str">
        <f t="shared" si="0"/>
        <v>11202</v>
      </c>
      <c r="BD32" s="1031" t="str">
        <f t="shared" si="2"/>
        <v>熊谷市</v>
      </c>
      <c r="BE32" s="34">
        <f>VLOOKUP($BC32&amp;"_"&amp;$AZ$7,データシート1!$A:$BT,MATCH("cb_"&amp;BE$12,データシート1!$A$1:$BT$1,0),0)</f>
        <v>33259.000000000226</v>
      </c>
      <c r="BF32" s="34">
        <f>VLOOKUP($BC32&amp;"_"&amp;$AZ$7,データシート1!$A:$BT,MATCH("cb_"&amp;BF$12,データシート1!$A$1:$BT$1,0),0)</f>
        <v>85837.399999999921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119096.40000000014</v>
      </c>
      <c r="BL32" s="36"/>
      <c r="BM32" s="844" t="str">
        <f t="shared" si="4"/>
        <v>11202</v>
      </c>
      <c r="BN32" s="1031" t="str">
        <f t="shared" si="5"/>
        <v>熊谷市</v>
      </c>
      <c r="BO32" s="34">
        <f>BE32*VLOOKUP(BO$12,別紙!$B$4:$E$10,MATCH("設備利用率",別紙!$B$4:$E$4,0),0)/100*8760/10^3</f>
        <v>39914.791080000272</v>
      </c>
      <c r="BP32" s="34">
        <f>BF32*VLOOKUP(BP$12,別紙!$B$4:$E$10,MATCH("設備利用率",別紙!$B$4:$E$4,0),0)/100*8760/10^3</f>
        <v>113542.2792239999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153457.07030400017</v>
      </c>
      <c r="BV32" s="36"/>
      <c r="BW32" s="33" t="str">
        <f t="shared" si="7"/>
        <v>11202</v>
      </c>
      <c r="BX32" s="33" t="str">
        <f t="shared" si="8"/>
        <v>熊谷市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1458763.4333738193</v>
      </c>
      <c r="BZ32" s="36"/>
      <c r="CA32" s="33" t="str">
        <f t="shared" si="9"/>
        <v>11202</v>
      </c>
      <c r="CB32" s="33" t="str">
        <f t="shared" si="10"/>
        <v>熊谷市</v>
      </c>
      <c r="CC32" s="223">
        <f t="shared" si="11"/>
        <v>2.7362072675269616E-2</v>
      </c>
      <c r="CD32" s="223">
        <f t="shared" si="16"/>
        <v>7.7834607467092864E-2</v>
      </c>
      <c r="CE32" s="223">
        <f t="shared" si="17"/>
        <v>0</v>
      </c>
      <c r="CF32" s="223">
        <f t="shared" si="18"/>
        <v>0</v>
      </c>
      <c r="CG32" s="223">
        <f t="shared" si="19"/>
        <v>0</v>
      </c>
      <c r="CH32" s="223">
        <f t="shared" si="20"/>
        <v>0</v>
      </c>
      <c r="CI32" s="223">
        <f t="shared" si="12"/>
        <v>0.10519668014236247</v>
      </c>
      <c r="CJ32" s="22"/>
      <c r="CK32" s="18" t="str">
        <f t="shared" si="13"/>
        <v>11202</v>
      </c>
      <c r="CL32" s="18" t="str">
        <f t="shared" si="14"/>
        <v>熊谷市</v>
      </c>
      <c r="CM32" s="18">
        <f>VLOOKUP($CK32&amp;"_"&amp;$AZ$7,データシート1!$A:$BT,MATCH("ca_太陽光発電（10kW未満）",データシート1!$A$1:$BT$1,0),0)</f>
        <v>7475</v>
      </c>
      <c r="CN32" s="18">
        <f>VLOOKUP($CK32&amp;"_"&amp;$AZ$5,データシート1!$A:$BT,MATCH("ab_家庭",データシート1!$A$1:$BT$1,0),0)</f>
        <v>89090</v>
      </c>
      <c r="CO32" s="223">
        <f t="shared" si="15"/>
        <v>8.3903917386912108E-2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34212</v>
      </c>
      <c r="AY33" s="18" t="str">
        <f>IF(IFERROR(比較地域マスタ!$Z26,"")=0,"",IFERROR(比較地域マスタ!$Z26,""))</f>
        <v>東広島市</v>
      </c>
      <c r="BC33" s="844" t="str">
        <f t="shared" si="0"/>
        <v>34212</v>
      </c>
      <c r="BD33" s="1031" t="str">
        <f t="shared" si="2"/>
        <v>東広島市</v>
      </c>
      <c r="BE33" s="34">
        <f>VLOOKUP($BC33&amp;"_"&amp;$AZ$7,データシート1!$A:$BT,MATCH("cb_"&amp;BE$12,データシート1!$A$1:$BT$1,0),0)</f>
        <v>46859.969000000317</v>
      </c>
      <c r="BF33" s="34">
        <f>VLOOKUP($BC33&amp;"_"&amp;$AZ$7,データシート1!$A:$BT,MATCH("cb_"&amp;BF$12,データシート1!$A$1:$BT$1,0),0)</f>
        <v>231522.28800000026</v>
      </c>
      <c r="BG33" s="34">
        <f>VLOOKUP($BC33&amp;"_"&amp;$AZ$7,データシート1!$A:$BT,MATCH("cb_"&amp;BG$12,データシート1!$A$1:$BT$1,0),0)</f>
        <v>0</v>
      </c>
      <c r="BH33" s="34">
        <f>VLOOKUP($BC33&amp;"_"&amp;$AZ$7,データシート1!$A:$BT,MATCH("cb_"&amp;BH$12,データシート1!$A$1:$BT$1,0),0)</f>
        <v>514.9</v>
      </c>
      <c r="BI33" s="34">
        <f>VLOOKUP($BC33&amp;"_"&amp;$AZ$7,データシート1!$A:$BT,MATCH("cb_"&amp;BI$12,データシート1!$A$1:$BT$1,0),0)</f>
        <v>0</v>
      </c>
      <c r="BJ33" s="34">
        <f>VLOOKUP($BC33&amp;"_"&amp;$AZ$7,データシート1!$A:$BT,MATCH("cb_"&amp;BJ$12,データシート1!$A$1:$BT$1,0),0)</f>
        <v>5027.74</v>
      </c>
      <c r="BK33" s="34">
        <f t="shared" si="3"/>
        <v>283924.89700000058</v>
      </c>
      <c r="BL33" s="36"/>
      <c r="BM33" s="844" t="str">
        <f t="shared" si="4"/>
        <v>34212</v>
      </c>
      <c r="BN33" s="1031" t="str">
        <f t="shared" si="5"/>
        <v>東広島市</v>
      </c>
      <c r="BO33" s="34">
        <f>BE33*VLOOKUP(BO$12,別紙!$B$4:$E$10,MATCH("設備利用率",別紙!$B$4:$E$4,0),0)/100*8760/10^3</f>
        <v>56237.585996280381</v>
      </c>
      <c r="BP33" s="34">
        <f>BF33*VLOOKUP(BP$12,別紙!$B$4:$E$10,MATCH("設備利用率",別紙!$B$4:$E$4,0),0)/100*8760/10^3</f>
        <v>306248.42167488032</v>
      </c>
      <c r="BQ33" s="34">
        <f>BG33*VLOOKUP(BQ$12,別紙!$B$4:$E$10,MATCH("設備利用率",別紙!$B$4:$E$4,0),0)/100*8760/10^3</f>
        <v>0</v>
      </c>
      <c r="BR33" s="34">
        <f>BH33*VLOOKUP(BR$12,別紙!$B$4:$E$10,MATCH("設備利用率",別紙!$B$4:$E$4,0),0)/100*8760/10^3</f>
        <v>2706.3143999999998</v>
      </c>
      <c r="BS33" s="34">
        <f>BI33*VLOOKUP(BS$12,別紙!$B$4:$E$10,MATCH("設備利用率",別紙!$B$4:$E$4,0),0)/100*8760/10^3</f>
        <v>0</v>
      </c>
      <c r="BT33" s="34">
        <f>BJ33*VLOOKUP(BT$12,別紙!$B$4:$E$10,MATCH("設備利用率",別紙!$B$4:$E$4,0),0)/100*8760/10^3</f>
        <v>35234.401919999997</v>
      </c>
      <c r="BU33" s="34">
        <f t="shared" si="6"/>
        <v>400426.72399116063</v>
      </c>
      <c r="BV33" s="36"/>
      <c r="BW33" s="33" t="str">
        <f t="shared" si="7"/>
        <v>34212</v>
      </c>
      <c r="BX33" s="33" t="str">
        <f t="shared" si="8"/>
        <v>東広島市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1934659.036922863</v>
      </c>
      <c r="BZ33" s="36"/>
      <c r="CA33" s="33" t="str">
        <f t="shared" si="9"/>
        <v>34212</v>
      </c>
      <c r="CB33" s="33" t="str">
        <f t="shared" si="10"/>
        <v>東広島市</v>
      </c>
      <c r="CC33" s="223">
        <f t="shared" si="11"/>
        <v>2.90684740427068E-2</v>
      </c>
      <c r="CD33" s="223">
        <f t="shared" si="16"/>
        <v>0.15829581121538513</v>
      </c>
      <c r="CE33" s="223">
        <f t="shared" si="17"/>
        <v>0</v>
      </c>
      <c r="CF33" s="223">
        <f t="shared" si="18"/>
        <v>1.3988585835282268E-3</v>
      </c>
      <c r="CG33" s="223">
        <f t="shared" si="19"/>
        <v>0</v>
      </c>
      <c r="CH33" s="223">
        <f t="shared" si="20"/>
        <v>1.8212202381687595E-2</v>
      </c>
      <c r="CI33" s="223">
        <f t="shared" si="12"/>
        <v>0.20697534622330771</v>
      </c>
      <c r="CK33" s="18" t="str">
        <f t="shared" si="13"/>
        <v>34212</v>
      </c>
      <c r="CL33" s="18" t="str">
        <f t="shared" si="14"/>
        <v>東広島市</v>
      </c>
      <c r="CM33" s="18">
        <f>VLOOKUP($CK33&amp;"_"&amp;$AZ$7,データシート1!$A:$BT,MATCH("ca_太陽光発電（10kW未満）",データシート1!$A$1:$BT$1,0),0)</f>
        <v>10243</v>
      </c>
      <c r="CN33" s="18">
        <f>VLOOKUP($CK33&amp;"_"&amp;$AZ$5,データシート1!$A:$BT,MATCH("ab_家庭",データシート1!$A$1:$BT$1,0),0)</f>
        <v>89941</v>
      </c>
      <c r="CO33" s="223">
        <f t="shared" si="15"/>
        <v>0.11388576956004492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13204</v>
      </c>
      <c r="AY34" s="18" t="str">
        <f>IF(IFERROR(比較地域マスタ!$Z27,"")=0,"",IFERROR(比較地域マスタ!$Z27,""))</f>
        <v>三鷹市</v>
      </c>
      <c r="BC34" s="844" t="str">
        <f t="shared" si="0"/>
        <v>13204</v>
      </c>
      <c r="BD34" s="1031" t="str">
        <f t="shared" si="2"/>
        <v>三鷹市</v>
      </c>
      <c r="BE34" s="34">
        <f>VLOOKUP($BC34&amp;"_"&amp;$AZ$7,データシート1!$A:$BT,MATCH("cb_"&amp;BE$12,データシート1!$A$1:$BT$1,0),0)</f>
        <v>10049.799999999979</v>
      </c>
      <c r="BF34" s="34">
        <f>VLOOKUP($BC34&amp;"_"&amp;$AZ$7,データシート1!$A:$BT,MATCH("cb_"&amp;BF$12,データシート1!$A$1:$BT$1,0),0)</f>
        <v>2048.9000000000005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12098.699999999979</v>
      </c>
      <c r="BL34" s="36"/>
      <c r="BM34" s="844" t="str">
        <f t="shared" si="4"/>
        <v>13204</v>
      </c>
      <c r="BN34" s="1031" t="str">
        <f t="shared" si="5"/>
        <v>三鷹市</v>
      </c>
      <c r="BO34" s="34">
        <f>BE34*VLOOKUP(BO$12,別紙!$B$4:$E$10,MATCH("設備利用率",別紙!$B$4:$E$4,0),0)/100*8760/10^3</f>
        <v>12060.965975999976</v>
      </c>
      <c r="BP34" s="34">
        <f>BF34*VLOOKUP(BP$12,別紙!$B$4:$E$10,MATCH("設備利用率",別紙!$B$4:$E$4,0),0)/100*8760/10^3</f>
        <v>2710.2029640000001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14771.168939999976</v>
      </c>
      <c r="BV34" s="36"/>
      <c r="BW34" s="33" t="str">
        <f t="shared" si="7"/>
        <v>13204</v>
      </c>
      <c r="BX34" s="33" t="str">
        <f t="shared" si="8"/>
        <v>三鷹市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689006.14009325695</v>
      </c>
      <c r="BZ34" s="36"/>
      <c r="CA34" s="33" t="str">
        <f t="shared" si="9"/>
        <v>13204</v>
      </c>
      <c r="CB34" s="33" t="str">
        <f t="shared" si="10"/>
        <v>三鷹市</v>
      </c>
      <c r="CC34" s="223">
        <f t="shared" si="11"/>
        <v>1.7504874447660981E-2</v>
      </c>
      <c r="CD34" s="223">
        <f t="shared" si="16"/>
        <v>3.9334960986460504E-3</v>
      </c>
      <c r="CE34" s="223">
        <f t="shared" si="17"/>
        <v>0</v>
      </c>
      <c r="CF34" s="223">
        <f t="shared" si="18"/>
        <v>0</v>
      </c>
      <c r="CG34" s="223">
        <f t="shared" si="19"/>
        <v>0</v>
      </c>
      <c r="CH34" s="223">
        <f t="shared" si="20"/>
        <v>0</v>
      </c>
      <c r="CI34" s="223">
        <f t="shared" si="12"/>
        <v>2.1438370546307033E-2</v>
      </c>
      <c r="CK34" s="18" t="str">
        <f t="shared" si="13"/>
        <v>13204</v>
      </c>
      <c r="CL34" s="18" t="str">
        <f t="shared" si="14"/>
        <v>三鷹市</v>
      </c>
      <c r="CM34" s="18">
        <f>VLOOKUP($CK34&amp;"_"&amp;$AZ$7,データシート1!$A:$BT,MATCH("ca_太陽光発電（10kW未満）",データシート1!$A$1:$BT$1,0),0)</f>
        <v>2624</v>
      </c>
      <c r="CN34" s="18">
        <f>VLOOKUP($CK34&amp;"_"&amp;$AZ$5,データシート1!$A:$BT,MATCH("ab_家庭",データシート1!$A$1:$BT$1,0),0)</f>
        <v>96249</v>
      </c>
      <c r="CO34" s="223">
        <f t="shared" si="15"/>
        <v>2.7262620910347122E-2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23212</v>
      </c>
      <c r="AY35" s="18" t="str">
        <f>IF(IFERROR(比較地域マスタ!$Z28,"")=0,"",IFERROR(比較地域マスタ!$Z28,""))</f>
        <v>安城市</v>
      </c>
      <c r="BC35" s="844" t="str">
        <f t="shared" si="0"/>
        <v>23212</v>
      </c>
      <c r="BD35" s="1031" t="str">
        <f t="shared" si="2"/>
        <v>安城市</v>
      </c>
      <c r="BE35" s="34">
        <f>VLOOKUP($BC35&amp;"_"&amp;$AZ$7,データシート1!$A:$BT,MATCH("cb_"&amp;BE$12,データシート1!$A$1:$BT$1,0),0)</f>
        <v>38940.100000000195</v>
      </c>
      <c r="BF35" s="34">
        <f>VLOOKUP($BC35&amp;"_"&amp;$AZ$7,データシート1!$A:$BT,MATCH("cb_"&amp;BF$12,データシート1!$A$1:$BT$1,0),0)</f>
        <v>23915.900000000012</v>
      </c>
      <c r="BG35" s="34">
        <f>VLOOKUP($BC35&amp;"_"&amp;$AZ$7,データシート1!$A:$BT,MATCH("cb_"&amp;BG$12,データシート1!$A$1:$BT$1,0),0)</f>
        <v>40</v>
      </c>
      <c r="BH35" s="34">
        <f>VLOOKUP($BC35&amp;"_"&amp;$AZ$7,データシート1!$A:$BT,MATCH("cb_"&amp;BH$12,データシート1!$A$1:$BT$1,0),0)</f>
        <v>86.6</v>
      </c>
      <c r="BI35" s="34">
        <f>VLOOKUP($BC35&amp;"_"&amp;$AZ$7,データシート1!$A:$BT,MATCH("cb_"&amp;BI$12,データシート1!$A$1:$BT$1,0),0)</f>
        <v>0</v>
      </c>
      <c r="BJ35" s="34">
        <f>VLOOKUP($BC35&amp;"_"&amp;$AZ$7,データシート1!$A:$BT,MATCH("cb_"&amp;BJ$12,データシート1!$A$1:$BT$1,0),0)</f>
        <v>0</v>
      </c>
      <c r="BK35" s="34">
        <f t="shared" si="3"/>
        <v>62982.600000000202</v>
      </c>
      <c r="BL35" s="36"/>
      <c r="BM35" s="844" t="str">
        <f t="shared" si="4"/>
        <v>23212</v>
      </c>
      <c r="BN35" s="1031" t="str">
        <f t="shared" si="5"/>
        <v>安城市</v>
      </c>
      <c r="BO35" s="34">
        <f>BE35*VLOOKUP(BO$12,別紙!$B$4:$E$10,MATCH("設備利用率",別紙!$B$4:$E$4,0),0)/100*8760/10^3</f>
        <v>46732.792812000233</v>
      </c>
      <c r="BP35" s="34">
        <f>BF35*VLOOKUP(BP$12,別紙!$B$4:$E$10,MATCH("設備利用率",別紙!$B$4:$E$4,0),0)/100*8760/10^3</f>
        <v>31634.995884000018</v>
      </c>
      <c r="BQ35" s="34">
        <f>BG35*VLOOKUP(BQ$12,別紙!$B$4:$E$10,MATCH("設備利用率",別紙!$B$4:$E$4,0),0)/100*8760/10^3</f>
        <v>86.899199999999993</v>
      </c>
      <c r="BR35" s="34">
        <f>BH35*VLOOKUP(BR$12,別紙!$B$4:$E$10,MATCH("設備利用率",別紙!$B$4:$E$4,0),0)/100*8760/10^3</f>
        <v>455.16960000000006</v>
      </c>
      <c r="BS35" s="34">
        <f>BI35*VLOOKUP(BS$12,別紙!$B$4:$E$10,MATCH("設備利用率",別紙!$B$4:$E$4,0),0)/100*8760/10^3</f>
        <v>0</v>
      </c>
      <c r="BT35" s="34">
        <f>BJ35*VLOOKUP(BT$12,別紙!$B$4:$E$10,MATCH("設備利用率",別紙!$B$4:$E$4,0),0)/100*8760/10^3</f>
        <v>0</v>
      </c>
      <c r="BU35" s="34">
        <f t="shared" si="6"/>
        <v>78909.857496000244</v>
      </c>
      <c r="BV35" s="36"/>
      <c r="BW35" s="33" t="str">
        <f t="shared" si="7"/>
        <v>23212</v>
      </c>
      <c r="BX35" s="33" t="str">
        <f t="shared" si="8"/>
        <v>安城市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1789381.9808730874</v>
      </c>
      <c r="BZ35" s="36"/>
      <c r="CA35" s="33" t="str">
        <f t="shared" si="9"/>
        <v>23212</v>
      </c>
      <c r="CB35" s="33" t="str">
        <f t="shared" si="10"/>
        <v>安城市</v>
      </c>
      <c r="CC35" s="223">
        <f t="shared" si="11"/>
        <v>2.6116722595584677E-2</v>
      </c>
      <c r="CD35" s="223">
        <f t="shared" si="16"/>
        <v>1.7679286045210119E-2</v>
      </c>
      <c r="CE35" s="223">
        <f t="shared" si="17"/>
        <v>4.8563806347038066E-5</v>
      </c>
      <c r="CF35" s="223">
        <f t="shared" si="18"/>
        <v>2.5437251792259055E-4</v>
      </c>
      <c r="CG35" s="223">
        <f t="shared" si="19"/>
        <v>0</v>
      </c>
      <c r="CH35" s="223">
        <f t="shared" si="20"/>
        <v>0</v>
      </c>
      <c r="CI35" s="223">
        <f t="shared" si="12"/>
        <v>4.4098944965064425E-2</v>
      </c>
      <c r="CK35" s="18" t="str">
        <f t="shared" si="13"/>
        <v>23212</v>
      </c>
      <c r="CL35" s="18" t="str">
        <f t="shared" si="14"/>
        <v>安城市</v>
      </c>
      <c r="CM35" s="18">
        <f>VLOOKUP($CK35&amp;"_"&amp;$AZ$7,データシート1!$A:$BT,MATCH("ca_太陽光発電（10kW未満）",データシート1!$A$1:$BT$1,0),0)</f>
        <v>8341</v>
      </c>
      <c r="CN35" s="18">
        <f>VLOOKUP($CK35&amp;"_"&amp;$AZ$5,データシート1!$A:$BT,MATCH("ab_家庭",データシート1!$A$1:$BT$1,0),0)</f>
        <v>77924</v>
      </c>
      <c r="CO35" s="223">
        <f t="shared" si="15"/>
        <v>0.10704019300857245</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27202</v>
      </c>
      <c r="AY36" s="18" t="str">
        <f>IF(IFERROR(比較地域マスタ!$Z29,"")=0,"",IFERROR(比較地域マスタ!$Z29,""))</f>
        <v>岸和田市</v>
      </c>
      <c r="BC36" s="844" t="str">
        <f t="shared" si="0"/>
        <v>27202</v>
      </c>
      <c r="BD36" s="1031" t="str">
        <f t="shared" si="2"/>
        <v>岸和田市</v>
      </c>
      <c r="BE36" s="34">
        <f>VLOOKUP($BC36&amp;"_"&amp;$AZ$7,データシート1!$A:$BT,MATCH("cb_"&amp;BE$12,データシート1!$A$1:$BT$1,0),0)</f>
        <v>21454.999999999844</v>
      </c>
      <c r="BF36" s="34">
        <f>VLOOKUP($BC36&amp;"_"&amp;$AZ$7,データシート1!$A:$BT,MATCH("cb_"&amp;BF$12,データシート1!$A$1:$BT$1,0),0)</f>
        <v>32969.30000000001</v>
      </c>
      <c r="BG36" s="34">
        <f>VLOOKUP($BC36&amp;"_"&amp;$AZ$7,データシート1!$A:$BT,MATCH("cb_"&amp;BG$12,データシート1!$A$1:$BT$1,0),0)</f>
        <v>0</v>
      </c>
      <c r="BH36" s="34">
        <f>VLOOKUP($BC36&amp;"_"&amp;$AZ$7,データシート1!$A:$BT,MATCH("cb_"&amp;BH$12,データシート1!$A$1:$BT$1,0),0)</f>
        <v>19.899999999999999</v>
      </c>
      <c r="BI36" s="34">
        <f>VLOOKUP($BC36&amp;"_"&amp;$AZ$7,データシート1!$A:$BT,MATCH("cb_"&amp;BI$12,データシート1!$A$1:$BT$1,0),0)</f>
        <v>0</v>
      </c>
      <c r="BJ36" s="34">
        <f>VLOOKUP($BC36&amp;"_"&amp;$AZ$7,データシート1!$A:$BT,MATCH("cb_"&amp;BJ$12,データシート1!$A$1:$BT$1,0),0)</f>
        <v>8740</v>
      </c>
      <c r="BK36" s="34">
        <f t="shared" si="3"/>
        <v>63184.199999999859</v>
      </c>
      <c r="BL36" s="36"/>
      <c r="BM36" s="844" t="str">
        <f t="shared" si="4"/>
        <v>27202</v>
      </c>
      <c r="BN36" s="1031" t="str">
        <f t="shared" si="5"/>
        <v>岸和田市</v>
      </c>
      <c r="BO36" s="34">
        <f>BE36*VLOOKUP(BO$12,別紙!$B$4:$E$10,MATCH("設備利用率",別紙!$B$4:$E$4,0),0)/100*8760/10^3</f>
        <v>25748.574599999811</v>
      </c>
      <c r="BP36" s="34">
        <f>BF36*VLOOKUP(BP$12,別紙!$B$4:$E$10,MATCH("設備利用率",別紙!$B$4:$E$4,0),0)/100*8760/10^3</f>
        <v>43610.471268000016</v>
      </c>
      <c r="BQ36" s="34">
        <f>BG36*VLOOKUP(BQ$12,別紙!$B$4:$E$10,MATCH("設備利用率",別紙!$B$4:$E$4,0),0)/100*8760/10^3</f>
        <v>0</v>
      </c>
      <c r="BR36" s="34">
        <f>BH36*VLOOKUP(BR$12,別紙!$B$4:$E$10,MATCH("設備利用率",別紙!$B$4:$E$4,0),0)/100*8760/10^3</f>
        <v>104.59439999999999</v>
      </c>
      <c r="BS36" s="34">
        <f>BI36*VLOOKUP(BS$12,別紙!$B$4:$E$10,MATCH("設備利用率",別紙!$B$4:$E$4,0),0)/100*8760/10^3</f>
        <v>0</v>
      </c>
      <c r="BT36" s="34">
        <f>BJ36*VLOOKUP(BT$12,別紙!$B$4:$E$10,MATCH("設備利用率",別紙!$B$4:$E$4,0),0)/100*8760/10^3</f>
        <v>61249.919999999998</v>
      </c>
      <c r="BU36" s="34">
        <f t="shared" si="6"/>
        <v>130713.56026799983</v>
      </c>
      <c r="BV36" s="36"/>
      <c r="BW36" s="33" t="str">
        <f t="shared" si="7"/>
        <v>27202</v>
      </c>
      <c r="BX36" s="33" t="str">
        <f t="shared" si="8"/>
        <v>岸和田市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970931.19052736193</v>
      </c>
      <c r="BZ36" s="36"/>
      <c r="CA36" s="33" t="str">
        <f t="shared" si="9"/>
        <v>27202</v>
      </c>
      <c r="CB36" s="33" t="str">
        <f t="shared" si="10"/>
        <v>岸和田市</v>
      </c>
      <c r="CC36" s="223">
        <f t="shared" si="11"/>
        <v>2.6519463841731622E-2</v>
      </c>
      <c r="CD36" s="223">
        <f t="shared" si="16"/>
        <v>4.4916129684033489E-2</v>
      </c>
      <c r="CE36" s="223">
        <f t="shared" si="17"/>
        <v>0</v>
      </c>
      <c r="CF36" s="223">
        <f t="shared" si="18"/>
        <v>1.0772586257445234E-4</v>
      </c>
      <c r="CG36" s="223">
        <f t="shared" si="19"/>
        <v>0</v>
      </c>
      <c r="CH36" s="223">
        <f t="shared" si="20"/>
        <v>6.3083687698540267E-2</v>
      </c>
      <c r="CI36" s="223">
        <f t="shared" si="12"/>
        <v>0.13462700708687983</v>
      </c>
      <c r="CK36" s="18" t="str">
        <f t="shared" si="13"/>
        <v>27202</v>
      </c>
      <c r="CL36" s="18" t="str">
        <f t="shared" si="14"/>
        <v>岸和田市</v>
      </c>
      <c r="CM36" s="18">
        <f>VLOOKUP($CK36&amp;"_"&amp;$AZ$7,データシート1!$A:$BT,MATCH("ca_太陽光発電（10kW未満）",データシート1!$A$1:$BT$1,0),0)</f>
        <v>4932</v>
      </c>
      <c r="CN36" s="18">
        <f>VLOOKUP($CK36&amp;"_"&amp;$AZ$5,データシート1!$A:$BT,MATCH("ab_家庭",データシート1!$A$1:$BT$1,0),0)</f>
        <v>89301</v>
      </c>
      <c r="CO36" s="223">
        <f t="shared" si="15"/>
        <v>5.5228944804649446E-2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22203</v>
      </c>
      <c r="AY37" s="18" t="str">
        <f>IF(IFERROR(比較地域マスタ!$Z30,"")=0,"",IFERROR(比較地域マスタ!$Z30,""))</f>
        <v>沼津市</v>
      </c>
      <c r="BC37" s="844" t="str">
        <f t="shared" si="0"/>
        <v>22203</v>
      </c>
      <c r="BD37" s="1031" t="str">
        <f t="shared" si="2"/>
        <v>沼津市</v>
      </c>
      <c r="BE37" s="34">
        <f>VLOOKUP($BC37&amp;"_"&amp;$AZ$7,データシート1!$A:$BT,MATCH("cb_"&amp;BE$12,データシート1!$A$1:$BT$1,0),0)</f>
        <v>28185.300000000108</v>
      </c>
      <c r="BF37" s="34">
        <f>VLOOKUP($BC37&amp;"_"&amp;$AZ$7,データシート1!$A:$BT,MATCH("cb_"&amp;BF$12,データシート1!$A$1:$BT$1,0),0)</f>
        <v>25351.200000000019</v>
      </c>
      <c r="BG37" s="34">
        <f>VLOOKUP($BC37&amp;"_"&amp;$AZ$7,データシート1!$A:$BT,MATCH("cb_"&amp;BG$12,データシート1!$A$1:$BT$1,0),0)</f>
        <v>0</v>
      </c>
      <c r="BH37" s="34">
        <f>VLOOKUP($BC37&amp;"_"&amp;$AZ$7,データシート1!$A:$BT,MATCH("cb_"&amp;BH$12,データシート1!$A$1:$BT$1,0),0)</f>
        <v>19.899999999999999</v>
      </c>
      <c r="BI37" s="34">
        <f>VLOOKUP($BC37&amp;"_"&amp;$AZ$7,データシート1!$A:$BT,MATCH("cb_"&amp;BI$12,データシート1!$A$1:$BT$1,0),0)</f>
        <v>0</v>
      </c>
      <c r="BJ37" s="34">
        <f>VLOOKUP($BC37&amp;"_"&amp;$AZ$7,データシート1!$A:$BT,MATCH("cb_"&amp;BJ$12,データシート1!$A$1:$BT$1,0),0)</f>
        <v>0</v>
      </c>
      <c r="BK37" s="34">
        <f t="shared" si="3"/>
        <v>53556.400000000132</v>
      </c>
      <c r="BL37" s="36"/>
      <c r="BM37" s="844" t="str">
        <f t="shared" si="4"/>
        <v>22203</v>
      </c>
      <c r="BN37" s="1031" t="str">
        <f t="shared" si="5"/>
        <v>沼津市</v>
      </c>
      <c r="BO37" s="34">
        <f>BE37*VLOOKUP(BO$12,別紙!$B$4:$E$10,MATCH("設備利用率",別紙!$B$4:$E$4,0),0)/100*8760/10^3</f>
        <v>33825.742236000129</v>
      </c>
      <c r="BP37" s="34">
        <f>BF37*VLOOKUP(BP$12,別紙!$B$4:$E$10,MATCH("設備利用率",別紙!$B$4:$E$4,0),0)/100*8760/10^3</f>
        <v>33533.553312000025</v>
      </c>
      <c r="BQ37" s="34">
        <f>BG37*VLOOKUP(BQ$12,別紙!$B$4:$E$10,MATCH("設備利用率",別紙!$B$4:$E$4,0),0)/100*8760/10^3</f>
        <v>0</v>
      </c>
      <c r="BR37" s="34">
        <f>BH37*VLOOKUP(BR$12,別紙!$B$4:$E$10,MATCH("設備利用率",別紙!$B$4:$E$4,0),0)/100*8760/10^3</f>
        <v>104.59439999999999</v>
      </c>
      <c r="BS37" s="34">
        <f>BI37*VLOOKUP(BS$12,別紙!$B$4:$E$10,MATCH("設備利用率",別紙!$B$4:$E$4,0),0)/100*8760/10^3</f>
        <v>0</v>
      </c>
      <c r="BT37" s="34">
        <f>BJ37*VLOOKUP(BT$12,別紙!$B$4:$E$10,MATCH("設備利用率",別紙!$B$4:$E$4,0),0)/100*8760/10^3</f>
        <v>0</v>
      </c>
      <c r="BU37" s="34">
        <f t="shared" si="6"/>
        <v>67463.889948000156</v>
      </c>
      <c r="BV37" s="36"/>
      <c r="BW37" s="33" t="str">
        <f t="shared" si="7"/>
        <v>22203</v>
      </c>
      <c r="BX37" s="33" t="str">
        <f t="shared" si="8"/>
        <v>沼津市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1395994.5475903375</v>
      </c>
      <c r="BZ37" s="36"/>
      <c r="CA37" s="33" t="str">
        <f t="shared" si="9"/>
        <v>22203</v>
      </c>
      <c r="CB37" s="33" t="str">
        <f t="shared" si="10"/>
        <v>沼津市</v>
      </c>
      <c r="CC37" s="223">
        <f t="shared" si="11"/>
        <v>2.4230569019332935E-2</v>
      </c>
      <c r="CD37" s="223">
        <f t="shared" si="16"/>
        <v>2.4021263815022176E-2</v>
      </c>
      <c r="CE37" s="223">
        <f t="shared" si="17"/>
        <v>0</v>
      </c>
      <c r="CF37" s="223">
        <f t="shared" si="18"/>
        <v>7.4924647936872751E-5</v>
      </c>
      <c r="CG37" s="223">
        <f t="shared" si="19"/>
        <v>0</v>
      </c>
      <c r="CH37" s="223">
        <f t="shared" si="20"/>
        <v>0</v>
      </c>
      <c r="CI37" s="223">
        <f t="shared" si="12"/>
        <v>4.8326757482291989E-2</v>
      </c>
      <c r="CK37" s="18" t="str">
        <f t="shared" si="13"/>
        <v>22203</v>
      </c>
      <c r="CL37" s="18" t="str">
        <f t="shared" si="14"/>
        <v>沼津市</v>
      </c>
      <c r="CM37" s="18">
        <f>VLOOKUP($CK37&amp;"_"&amp;$AZ$7,データシート1!$A:$BT,MATCH("ca_太陽光発電（10kW未満）",データシート1!$A$1:$BT$1,0),0)</f>
        <v>6154</v>
      </c>
      <c r="CN37" s="18">
        <f>VLOOKUP($CK37&amp;"_"&amp;$AZ$5,データシート1!$A:$BT,MATCH("ab_家庭",データシート1!$A$1:$BT$1,0),0)</f>
        <v>93456</v>
      </c>
      <c r="CO37" s="223">
        <f t="shared" si="15"/>
        <v>6.5849169662728982E-2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13212</v>
      </c>
      <c r="AY38" s="18" t="str">
        <f>IF(IFERROR(比較地域マスタ!$Z31,"")=0,"",IFERROR(比較地域マスタ!$Z31,""))</f>
        <v>日野市</v>
      </c>
      <c r="BC38" s="844" t="str">
        <f t="shared" si="0"/>
        <v>13212</v>
      </c>
      <c r="BD38" s="1031" t="str">
        <f t="shared" si="2"/>
        <v>日野市</v>
      </c>
      <c r="BE38" s="34">
        <f>VLOOKUP($BC38&amp;"_"&amp;$AZ$7,データシート1!$A:$BT,MATCH("cb_"&amp;BE$12,データシート1!$A$1:$BT$1,0),0)</f>
        <v>16215.499999999975</v>
      </c>
      <c r="BF38" s="34">
        <f>VLOOKUP($BC38&amp;"_"&amp;$AZ$7,データシート1!$A:$BT,MATCH("cb_"&amp;BF$12,データシート1!$A$1:$BT$1,0),0)</f>
        <v>4489.7999999999984</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3464.3249999999998</v>
      </c>
      <c r="BK38" s="34">
        <f t="shared" si="3"/>
        <v>24169.624999999975</v>
      </c>
      <c r="BL38" s="36"/>
      <c r="BM38" s="844" t="str">
        <f t="shared" si="4"/>
        <v>13212</v>
      </c>
      <c r="BN38" s="1031" t="str">
        <f t="shared" si="5"/>
        <v>日野市</v>
      </c>
      <c r="BO38" s="34">
        <f>BE38*VLOOKUP(BO$12,別紙!$B$4:$E$10,MATCH("設備利用率",別紙!$B$4:$E$4,0),0)/100*8760/10^3</f>
        <v>19460.545859999966</v>
      </c>
      <c r="BP38" s="34">
        <f>BF38*VLOOKUP(BP$12,別紙!$B$4:$E$10,MATCH("設備利用率",別紙!$B$4:$E$4,0),0)/100*8760/10^3</f>
        <v>5938.9278479999966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24277.989600000001</v>
      </c>
      <c r="BU38" s="34">
        <f t="shared" si="6"/>
        <v>49677.463307999962</v>
      </c>
      <c r="BV38" s="36"/>
      <c r="BW38" s="33" t="str">
        <f t="shared" si="7"/>
        <v>13212</v>
      </c>
      <c r="BX38" s="33" t="str">
        <f t="shared" si="8"/>
        <v>日野市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757774.76564355334</v>
      </c>
      <c r="BZ38" s="36"/>
      <c r="CA38" s="33" t="str">
        <f t="shared" si="9"/>
        <v>13212</v>
      </c>
      <c r="CB38" s="33" t="str">
        <f t="shared" si="10"/>
        <v>日野市</v>
      </c>
      <c r="CC38" s="223">
        <f t="shared" si="11"/>
        <v>2.5681174330835312E-2</v>
      </c>
      <c r="CD38" s="223">
        <f t="shared" si="16"/>
        <v>7.8373259671114266E-3</v>
      </c>
      <c r="CE38" s="223">
        <f t="shared" si="17"/>
        <v>0</v>
      </c>
      <c r="CF38" s="223">
        <f t="shared" si="18"/>
        <v>0</v>
      </c>
      <c r="CG38" s="223">
        <f t="shared" si="19"/>
        <v>0</v>
      </c>
      <c r="CH38" s="223">
        <f t="shared" si="20"/>
        <v>3.2038530049732519E-2</v>
      </c>
      <c r="CI38" s="223">
        <f t="shared" si="12"/>
        <v>6.5557030347679249E-2</v>
      </c>
      <c r="CK38" s="18" t="str">
        <f t="shared" si="13"/>
        <v>13212</v>
      </c>
      <c r="CL38" s="18" t="str">
        <f t="shared" si="14"/>
        <v>日野市</v>
      </c>
      <c r="CM38" s="18">
        <f>VLOOKUP($CK38&amp;"_"&amp;$AZ$7,データシート1!$A:$BT,MATCH("ca_太陽光発電（10kW未満）",データシート1!$A$1:$BT$1,0),0)</f>
        <v>3994</v>
      </c>
      <c r="CN38" s="18">
        <f>VLOOKUP($CK38&amp;"_"&amp;$AZ$5,データシート1!$A:$BT,MATCH("ab_家庭",データシート1!$A$1:$BT$1,0),0)</f>
        <v>92594</v>
      </c>
      <c r="CO38" s="223">
        <f t="shared" si="15"/>
        <v>4.3134544354925808E-2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35203</v>
      </c>
      <c r="AY39" s="18" t="str">
        <f>IF(IFERROR(比較地域マスタ!$Z32,"")=0,"",IFERROR(比較地域マスタ!$Z32,""))</f>
        <v>山口市</v>
      </c>
      <c r="BC39" s="844" t="str">
        <f t="shared" si="0"/>
        <v>35203</v>
      </c>
      <c r="BD39" s="1031" t="str">
        <f t="shared" si="2"/>
        <v>山口市</v>
      </c>
      <c r="BE39" s="34">
        <f>VLOOKUP($BC39&amp;"_"&amp;$AZ$7,データシート1!$A:$BT,MATCH("cb_"&amp;BE$12,データシート1!$A$1:$BT$1,0),0)</f>
        <v>41505.174000000166</v>
      </c>
      <c r="BF39" s="34">
        <f>VLOOKUP($BC39&amp;"_"&amp;$AZ$7,データシート1!$A:$BT,MATCH("cb_"&amp;BF$12,データシート1!$A$1:$BT$1,0),0)</f>
        <v>175206.57500000004</v>
      </c>
      <c r="BG39" s="34">
        <f>VLOOKUP($BC39&amp;"_"&amp;$AZ$7,データシート1!$A:$BT,MATCH("cb_"&amp;BG$12,データシート1!$A$1:$BT$1,0),0)</f>
        <v>0</v>
      </c>
      <c r="BH39" s="34">
        <f>VLOOKUP($BC39&amp;"_"&amp;$AZ$7,データシート1!$A:$BT,MATCH("cb_"&amp;BH$12,データシート1!$A$1:$BT$1,0),0)</f>
        <v>3.7</v>
      </c>
      <c r="BI39" s="34">
        <f>VLOOKUP($BC39&amp;"_"&amp;$AZ$7,データシート1!$A:$BT,MATCH("cb_"&amp;BI$12,データシート1!$A$1:$BT$1,0),0)</f>
        <v>0</v>
      </c>
      <c r="BJ39" s="34">
        <f>VLOOKUP($BC39&amp;"_"&amp;$AZ$7,データシート1!$A:$BT,MATCH("cb_"&amp;BJ$12,データシート1!$A$1:$BT$1,0),0)</f>
        <v>300</v>
      </c>
      <c r="BK39" s="34">
        <f t="shared" si="3"/>
        <v>217015.44900000023</v>
      </c>
      <c r="BL39" s="36"/>
      <c r="BM39" s="844" t="str">
        <f t="shared" si="4"/>
        <v>35203</v>
      </c>
      <c r="BN39" s="1031" t="str">
        <f t="shared" si="5"/>
        <v>山口市</v>
      </c>
      <c r="BO39" s="34">
        <f>BE39*VLOOKUP(BO$12,別紙!$B$4:$E$10,MATCH("設備利用率",別紙!$B$4:$E$4,0),0)/100*8760/10^3</f>
        <v>49811.189420880204</v>
      </c>
      <c r="BP39" s="34">
        <f>BF39*VLOOKUP(BP$12,別紙!$B$4:$E$10,MATCH("設備利用率",別紙!$B$4:$E$4,0),0)/100*8760/10^3</f>
        <v>231756.24914700005</v>
      </c>
      <c r="BQ39" s="34">
        <f>BG39*VLOOKUP(BQ$12,別紙!$B$4:$E$10,MATCH("設備利用率",別紙!$B$4:$E$4,0),0)/100*8760/10^3</f>
        <v>0</v>
      </c>
      <c r="BR39" s="34">
        <f>BH39*VLOOKUP(BR$12,別紙!$B$4:$E$10,MATCH("設備利用率",別紙!$B$4:$E$4,0),0)/100*8760/10^3</f>
        <v>19.447200000000002</v>
      </c>
      <c r="BS39" s="34">
        <f>BI39*VLOOKUP(BS$12,別紙!$B$4:$E$10,MATCH("設備利用率",別紙!$B$4:$E$4,0),0)/100*8760/10^3</f>
        <v>0</v>
      </c>
      <c r="BT39" s="34">
        <f>BJ39*VLOOKUP(BT$12,別紙!$B$4:$E$10,MATCH("設備利用率",別紙!$B$4:$E$4,0),0)/100*8760/10^3</f>
        <v>2102.4</v>
      </c>
      <c r="BU39" s="34">
        <f t="shared" si="6"/>
        <v>283689.28576788027</v>
      </c>
      <c r="BV39" s="36"/>
      <c r="BW39" s="33" t="str">
        <f t="shared" si="7"/>
        <v>35203</v>
      </c>
      <c r="BX39" s="33" t="str">
        <f t="shared" si="8"/>
        <v>山口市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1364895.5575978311</v>
      </c>
      <c r="BZ39" s="36"/>
      <c r="CA39" s="33" t="str">
        <f t="shared" si="9"/>
        <v>35203</v>
      </c>
      <c r="CB39" s="33" t="str">
        <f t="shared" si="10"/>
        <v>山口市</v>
      </c>
      <c r="CC39" s="223">
        <f t="shared" si="11"/>
        <v>3.6494506223279218E-2</v>
      </c>
      <c r="CD39" s="223">
        <f t="shared" si="16"/>
        <v>0.16979778991652886</v>
      </c>
      <c r="CE39" s="223">
        <f t="shared" si="17"/>
        <v>0</v>
      </c>
      <c r="CF39" s="223">
        <f t="shared" si="18"/>
        <v>1.4248123156196948E-5</v>
      </c>
      <c r="CG39" s="223">
        <f t="shared" si="19"/>
        <v>0</v>
      </c>
      <c r="CH39" s="223">
        <f t="shared" si="20"/>
        <v>1.540337638507778E-3</v>
      </c>
      <c r="CI39" s="223">
        <f t="shared" si="12"/>
        <v>0.20784688190147207</v>
      </c>
      <c r="CK39" s="18" t="str">
        <f t="shared" si="13"/>
        <v>35203</v>
      </c>
      <c r="CL39" s="18" t="str">
        <f t="shared" si="14"/>
        <v>山口市</v>
      </c>
      <c r="CM39" s="18">
        <f>VLOOKUP($CK39&amp;"_"&amp;$AZ$7,データシート1!$A:$BT,MATCH("ca_太陽光発電（10kW未満）",データシート1!$A$1:$BT$1,0),0)</f>
        <v>8983</v>
      </c>
      <c r="CN39" s="18">
        <f>VLOOKUP($CK39&amp;"_"&amp;$AZ$5,データシート1!$A:$BT,MATCH("ab_家庭",データシート1!$A$1:$BT$1,0),0)</f>
        <v>90699</v>
      </c>
      <c r="CO39" s="223">
        <f t="shared" si="15"/>
        <v>9.9041885798079363E-2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14206</v>
      </c>
      <c r="AY40" s="18" t="str">
        <f>IF(IFERROR(比較地域マスタ!$Z33,"")=0,"",IFERROR(比較地域マスタ!$Z33,""))</f>
        <v>小田原市</v>
      </c>
      <c r="BC40" s="844" t="str">
        <f t="shared" si="0"/>
        <v>14206</v>
      </c>
      <c r="BD40" s="1031" t="str">
        <f t="shared" si="2"/>
        <v>小田原市</v>
      </c>
      <c r="BE40" s="34">
        <f>VLOOKUP($BC40&amp;"_"&amp;$AZ$7,データシート1!$A:$BT,MATCH("cb_"&amp;BE$12,データシート1!$A$1:$BT$1,0),0)</f>
        <v>25774.699999999972</v>
      </c>
      <c r="BF40" s="34">
        <f>VLOOKUP($BC40&amp;"_"&amp;$AZ$7,データシート1!$A:$BT,MATCH("cb_"&amp;BF$12,データシート1!$A$1:$BT$1,0),0)</f>
        <v>14351.799999999992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40126.499999999964</v>
      </c>
      <c r="BL40" s="36"/>
      <c r="BM40" s="844" t="str">
        <f t="shared" si="4"/>
        <v>14206</v>
      </c>
      <c r="BN40" s="1031" t="str">
        <f t="shared" si="5"/>
        <v>小田原市</v>
      </c>
      <c r="BO40" s="34">
        <f>BE40*VLOOKUP(BO$12,別紙!$B$4:$E$10,MATCH("設備利用率",別紙!$B$4:$E$4,0),0)/100*8760/10^3</f>
        <v>30932.73296399997</v>
      </c>
      <c r="BP40" s="34">
        <f>BF40*VLOOKUP(BP$12,別紙!$B$4:$E$10,MATCH("設備利用率",別紙!$B$4:$E$4,0),0)/100*8760/10^3</f>
        <v>18983.98696799999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49916.719931999964</v>
      </c>
      <c r="BV40" s="36"/>
      <c r="BW40" s="33" t="str">
        <f t="shared" si="7"/>
        <v>14206</v>
      </c>
      <c r="BX40" s="33" t="str">
        <f t="shared" si="8"/>
        <v>小田原市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1166750.5941909698</v>
      </c>
      <c r="BZ40" s="36"/>
      <c r="CA40" s="33" t="str">
        <f t="shared" si="9"/>
        <v>14206</v>
      </c>
      <c r="CB40" s="33" t="str">
        <f t="shared" si="10"/>
        <v>小田原市</v>
      </c>
      <c r="CC40" s="223">
        <f t="shared" si="11"/>
        <v>2.6511863904769527E-2</v>
      </c>
      <c r="CD40" s="223">
        <f t="shared" si="16"/>
        <v>1.6270818341569883E-2</v>
      </c>
      <c r="CE40" s="223">
        <f t="shared" si="17"/>
        <v>0</v>
      </c>
      <c r="CF40" s="223">
        <f t="shared" si="18"/>
        <v>0</v>
      </c>
      <c r="CG40" s="223">
        <f t="shared" si="19"/>
        <v>0</v>
      </c>
      <c r="CH40" s="223">
        <f t="shared" si="20"/>
        <v>0</v>
      </c>
      <c r="CI40" s="223">
        <f t="shared" si="12"/>
        <v>4.278268224633941E-2</v>
      </c>
      <c r="CK40" s="18" t="str">
        <f t="shared" si="13"/>
        <v>14206</v>
      </c>
      <c r="CL40" s="18" t="str">
        <f t="shared" si="14"/>
        <v>小田原市</v>
      </c>
      <c r="CM40" s="18">
        <f>VLOOKUP($CK40&amp;"_"&amp;$AZ$7,データシート1!$A:$BT,MATCH("ca_太陽光発電（10kW未満）",データシート1!$A$1:$BT$1,0),0)</f>
        <v>5946</v>
      </c>
      <c r="CN40" s="18">
        <f>VLOOKUP($CK40&amp;"_"&amp;$AZ$5,データシート1!$A:$BT,MATCH("ab_家庭",データシート1!$A$1:$BT$1,0),0)</f>
        <v>90317</v>
      </c>
      <c r="CO40" s="223">
        <f t="shared" si="15"/>
        <v>6.5834781934740974E-2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23207</v>
      </c>
      <c r="AY41" s="18" t="str">
        <f>IF(IFERROR(比較地域マスタ!$Z34,"")=0,"",IFERROR(比較地域マスタ!$Z34,""))</f>
        <v>豊川市</v>
      </c>
      <c r="BC41" s="844" t="str">
        <f t="shared" si="0"/>
        <v>23207</v>
      </c>
      <c r="BD41" s="1031" t="str">
        <f t="shared" si="2"/>
        <v>豊川市</v>
      </c>
      <c r="BE41" s="34">
        <f>VLOOKUP($BC41&amp;"_"&amp;$AZ$7,データシート1!$A:$BT,MATCH("cb_"&amp;BE$12,データシート1!$A$1:$BT$1,0),0)</f>
        <v>39931.300000000483</v>
      </c>
      <c r="BF41" s="34">
        <f>VLOOKUP($BC41&amp;"_"&amp;$AZ$7,データシート1!$A:$BT,MATCH("cb_"&amp;BF$12,データシート1!$A$1:$BT$1,0),0)</f>
        <v>90736.299999999872</v>
      </c>
      <c r="BG41" s="34">
        <f>VLOOKUP($BC41&amp;"_"&amp;$AZ$7,データシート1!$A:$BT,MATCH("cb_"&amp;BG$12,データシート1!$A$1:$BT$1,0),0)</f>
        <v>0</v>
      </c>
      <c r="BH41" s="34">
        <f>VLOOKUP($BC41&amp;"_"&amp;$AZ$7,データシート1!$A:$BT,MATCH("cb_"&amp;BH$12,データシート1!$A$1:$BT$1,0),0)</f>
        <v>49.9</v>
      </c>
      <c r="BI41" s="34">
        <f>VLOOKUP($BC41&amp;"_"&amp;$AZ$7,データシート1!$A:$BT,MATCH("cb_"&amp;BI$12,データシート1!$A$1:$BT$1,0),0)</f>
        <v>0</v>
      </c>
      <c r="BJ41" s="34">
        <f>VLOOKUP($BC41&amp;"_"&amp;$AZ$7,データシート1!$A:$BT,MATCH("cb_"&amp;BJ$12,データシート1!$A$1:$BT$1,0),0)</f>
        <v>0</v>
      </c>
      <c r="BK41" s="34">
        <f t="shared" si="3"/>
        <v>130717.50000000035</v>
      </c>
      <c r="BL41" s="36"/>
      <c r="BM41" s="844" t="str">
        <f t="shared" si="4"/>
        <v>23207</v>
      </c>
      <c r="BN41" s="1031" t="str">
        <f t="shared" si="5"/>
        <v>豊川市</v>
      </c>
      <c r="BO41" s="34">
        <f>BE41*VLOOKUP(BO$12,別紙!$B$4:$E$10,MATCH("設備利用率",別紙!$B$4:$E$4,0),0)/100*8760/10^3</f>
        <v>47922.351756000571</v>
      </c>
      <c r="BP41" s="34">
        <f>BF41*VLOOKUP(BP$12,別紙!$B$4:$E$10,MATCH("設備利用率",別紙!$B$4:$E$4,0),0)/100*8760/10^3</f>
        <v>120022.34818799983</v>
      </c>
      <c r="BQ41" s="34">
        <f>BG41*VLOOKUP(BQ$12,別紙!$B$4:$E$10,MATCH("設備利用率",別紙!$B$4:$E$4,0),0)/100*8760/10^3</f>
        <v>0</v>
      </c>
      <c r="BR41" s="34">
        <f>BH41*VLOOKUP(BR$12,別紙!$B$4:$E$10,MATCH("設備利用率",別紙!$B$4:$E$4,0),0)/100*8760/10^3</f>
        <v>262.27440000000001</v>
      </c>
      <c r="BS41" s="34">
        <f>BI41*VLOOKUP(BS$12,別紙!$B$4:$E$10,MATCH("設備利用率",別紙!$B$4:$E$4,0),0)/100*8760/10^3</f>
        <v>0</v>
      </c>
      <c r="BT41" s="34">
        <f>BJ41*VLOOKUP(BT$12,別紙!$B$4:$E$10,MATCH("設備利用率",別紙!$B$4:$E$4,0),0)/100*8760/10^3</f>
        <v>0</v>
      </c>
      <c r="BU41" s="34">
        <f t="shared" si="6"/>
        <v>168206.97434400039</v>
      </c>
      <c r="BV41" s="36"/>
      <c r="BW41" s="33" t="str">
        <f t="shared" si="7"/>
        <v>23207</v>
      </c>
      <c r="BX41" s="33" t="str">
        <f t="shared" si="8"/>
        <v>豊川市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1044481.6020812116</v>
      </c>
      <c r="BZ41" s="36"/>
      <c r="CA41" s="33" t="str">
        <f t="shared" si="9"/>
        <v>23207</v>
      </c>
      <c r="CB41" s="33" t="str">
        <f t="shared" si="10"/>
        <v>豊川市</v>
      </c>
      <c r="CC41" s="223">
        <f t="shared" si="11"/>
        <v>4.588147044477521E-2</v>
      </c>
      <c r="CD41" s="223">
        <f t="shared" si="16"/>
        <v>0.11491092609850272</v>
      </c>
      <c r="CE41" s="223">
        <f t="shared" si="17"/>
        <v>0</v>
      </c>
      <c r="CF41" s="223">
        <f t="shared" si="18"/>
        <v>2.5110485381207067E-4</v>
      </c>
      <c r="CG41" s="223">
        <f t="shared" si="19"/>
        <v>0</v>
      </c>
      <c r="CH41" s="223">
        <f t="shared" si="20"/>
        <v>0</v>
      </c>
      <c r="CI41" s="223">
        <f t="shared" si="12"/>
        <v>0.16104350139708998</v>
      </c>
      <c r="CK41" s="18" t="str">
        <f t="shared" si="13"/>
        <v>23207</v>
      </c>
      <c r="CL41" s="18" t="str">
        <f t="shared" si="14"/>
        <v>豊川市</v>
      </c>
      <c r="CM41" s="18">
        <f>VLOOKUP($CK41&amp;"_"&amp;$AZ$7,データシート1!$A:$BT,MATCH("ca_太陽光発電（10kW未満）",データシート1!$A$1:$BT$1,0),0)</f>
        <v>8567</v>
      </c>
      <c r="CN41" s="18">
        <f>VLOOKUP($CK41&amp;"_"&amp;$AZ$5,データシート1!$A:$BT,MATCH("ab_家庭",データシート1!$A$1:$BT$1,0),0)</f>
        <v>80499</v>
      </c>
      <c r="CO41" s="223">
        <f t="shared" si="15"/>
        <v>0.10642368228176748</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10211</v>
      </c>
      <c r="AY72" s="18" t="str">
        <f>IF(IFERROR(比較地域マスタ!$AE7,"")=0,"",IFERROR(比較地域マスタ!$AE7,""))</f>
        <v>安中市</v>
      </c>
      <c r="AZ72" s="16"/>
      <c r="BA72" s="22">
        <v>1</v>
      </c>
      <c r="BB72" s="22">
        <v>1</v>
      </c>
      <c r="BC72" s="18" t="str">
        <f>AX72</f>
        <v>10211</v>
      </c>
      <c r="BD72" s="18" t="str">
        <f>AY72</f>
        <v>安中市</v>
      </c>
      <c r="BE72" s="33">
        <f>VLOOKUP(BC72&amp;"_"&amp;$AZ$9,データシート3!A:AB,MATCH("ea_"&amp;"太陽光（建物系）"&amp;"_年間発電",データシート3!$A$1:$AB$1,0),0)/10^3+VLOOKUP(BC72&amp;"_"&amp;$AZ$9,データシート3!A:AB,MATCH("ea_"&amp;"太陽光（土地系）"&amp;"_年間発電",データシート3!$A$1:$AB$1,0),0)/10^3</f>
        <v>1787253.1880000001</v>
      </c>
      <c r="BF72" s="33">
        <f>VLOOKUP(BC72&amp;"_"&amp;$AZ$9,データシート3!A:AB,MATCH("ea_"&amp;"風力（陸上）"&amp;"_年間発電",データシート3!$A$1:$AB$1,0),0)/10^3</f>
        <v>36709.285000000003</v>
      </c>
      <c r="BG72" s="33">
        <f>VLOOKUP(BC72&amp;"_"&amp;$AZ$9,データシート3!A:AB,MATCH("ea_"&amp;"中小水（河川）"&amp;"_年間発電",データシート3!$A$1:$AB$1,0),0)/10^3+VLOOKUP(BC72&amp;"_"&amp;$AZ$9,データシート3!A:AB,MATCH("ea_"&amp;"中小水（農業用水路）"&amp;"_年間発電",データシート3!$A$1:$AB$1,0),0)/10^3</f>
        <v>155309.36499999999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25.754000000000005</v>
      </c>
      <c r="BI72" s="33">
        <f>SUM(BE72:BH72)</f>
        <v>1979297.5919999999</v>
      </c>
      <c r="BJ72" s="33">
        <f>(VLOOKUP($BC72&amp;"_"&amp;$AZ$8,データシート3!$A:$AN,MATCH("da_合計",データシート3!$A$1:$AN$1,0),0))/10^3</f>
        <v>469069.05483902351</v>
      </c>
      <c r="BK72" s="33">
        <f t="shared" ref="BK72:BK103" si="21">BI72-BJ72</f>
        <v>1510228.5371609763</v>
      </c>
      <c r="BL72" s="33">
        <f t="shared" ref="BL72:BL103" si="22">IF(BK72&gt;0,0,BK72)</f>
        <v>0</v>
      </c>
      <c r="BM72" s="33">
        <f t="shared" ref="BM72:BM103" si="23">IF(BK72&gt;0,BK72,0)</f>
        <v>1510228.5371609763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10204</v>
      </c>
      <c r="AY73" s="18" t="str">
        <f>IF(IFERROR(比較地域マスタ!$AE8,"")=0,"",IFERROR(比較地域マスタ!$AE8,""))</f>
        <v>伊勢崎市</v>
      </c>
      <c r="AZ73" s="16"/>
      <c r="BA73" s="22">
        <v>2</v>
      </c>
      <c r="BB73" s="22">
        <v>1</v>
      </c>
      <c r="BC73" s="18" t="str">
        <f t="shared" ref="BC73:BC136" si="24">AX73</f>
        <v>10204</v>
      </c>
      <c r="BD73" s="18" t="str">
        <f t="shared" ref="BD73:BD136" si="25">AY73</f>
        <v>伊勢崎市</v>
      </c>
      <c r="BE73" s="33">
        <f>VLOOKUP(BC73&amp;"_"&amp;$AZ$9,データシート3!A:AB,MATCH("ea_"&amp;"太陽光（建物系）"&amp;"_年間発電",データシート3!$A$1:$AB$1,0),0)/10^3+VLOOKUP(BC73&amp;"_"&amp;$AZ$9,データシート3!A:AB,MATCH("ea_"&amp;"太陽光（土地系）"&amp;"_年間発電",データシート3!$A$1:$AB$1,0),0)/10^3</f>
        <v>3151209.6959999995</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3151209.6959999995</v>
      </c>
      <c r="BJ73" s="33">
        <f>(VLOOKUP($BC73&amp;"_"&amp;$AZ$8,データシート3!$A:$AN,MATCH("da_合計",データシート3!$A$1:$AN$1,0),0))/10^3</f>
        <v>1605191.6021667738</v>
      </c>
      <c r="BK73" s="33">
        <f t="shared" si="21"/>
        <v>1546018.0938332258</v>
      </c>
      <c r="BL73" s="33">
        <f t="shared" si="22"/>
        <v>0</v>
      </c>
      <c r="BM73" s="33">
        <f t="shared" si="23"/>
        <v>1546018.0938332258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10521</v>
      </c>
      <c r="AY74" s="18" t="str">
        <f>IF(IFERROR(比較地域マスタ!$AE9,"")=0,"",IFERROR(比較地域マスタ!$AE9,""))</f>
        <v>板倉町</v>
      </c>
      <c r="AZ74" s="16"/>
      <c r="BA74" s="22">
        <v>3</v>
      </c>
      <c r="BB74" s="22">
        <v>1</v>
      </c>
      <c r="BC74" s="18" t="str">
        <f t="shared" si="24"/>
        <v>10521</v>
      </c>
      <c r="BD74" s="18" t="str">
        <f t="shared" si="25"/>
        <v>板倉町</v>
      </c>
      <c r="BE74" s="33">
        <f>VLOOKUP(BC74&amp;"_"&amp;$AZ$9,データシート3!A:AB,MATCH("ea_"&amp;"太陽光（建物系）"&amp;"_年間発電",データシート3!$A$1:$AB$1,0),0)/10^3+VLOOKUP(BC74&amp;"_"&amp;$AZ$9,データシート3!A:AB,MATCH("ea_"&amp;"太陽光（土地系）"&amp;"_年間発電",データシート3!$A$1:$AB$1,0),0)/10^3</f>
        <v>531436.61100000003</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531436.61100000003</v>
      </c>
      <c r="BJ74" s="33">
        <f>(VLOOKUP($BC74&amp;"_"&amp;$AZ$8,データシート3!$A:$AN,MATCH("da_合計",データシート3!$A$1:$AN$1,0),0))/10^3</f>
        <v>95048.717156006693</v>
      </c>
      <c r="BK74" s="33">
        <f t="shared" si="21"/>
        <v>436387.89384399331</v>
      </c>
      <c r="BL74" s="33">
        <f t="shared" si="22"/>
        <v>0</v>
      </c>
      <c r="BM74" s="33">
        <f t="shared" si="23"/>
        <v>436387.89384399331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10366</v>
      </c>
      <c r="AY75" s="18" t="str">
        <f>IF(IFERROR(比較地域マスタ!$AE10,"")=0,"",IFERROR(比較地域マスタ!$AE10,""))</f>
        <v>上野村</v>
      </c>
      <c r="AZ75" s="16"/>
      <c r="BA75" s="22">
        <v>4</v>
      </c>
      <c r="BB75" s="22">
        <v>1</v>
      </c>
      <c r="BC75" s="18" t="str">
        <f t="shared" si="24"/>
        <v>10366</v>
      </c>
      <c r="BD75" s="18" t="str">
        <f t="shared" si="25"/>
        <v>上野村</v>
      </c>
      <c r="BE75" s="33">
        <f>VLOOKUP(BC75&amp;"_"&amp;$AZ$9,データシート3!A:AB,MATCH("ea_"&amp;"太陽光（建物系）"&amp;"_年間発電",データシート3!$A$1:$AB$1,0),0)/10^3+VLOOKUP(BC75&amp;"_"&amp;$AZ$9,データシート3!A:AB,MATCH("ea_"&amp;"太陽光（土地系）"&amp;"_年間発電",データシート3!$A$1:$AB$1,0),0)/10^3</f>
        <v>35361.288</v>
      </c>
      <c r="BF75" s="33">
        <f>VLOOKUP(BC75&amp;"_"&amp;$AZ$9,データシート3!A:AB,MATCH("ea_"&amp;"風力（陸上）"&amp;"_年間発電",データシート3!$A$1:$AB$1,0),0)/10^3</f>
        <v>161.79599999999999</v>
      </c>
      <c r="BG75" s="33">
        <f>VLOOKUP(BC75&amp;"_"&amp;$AZ$9,データシート3!A:AB,MATCH("ea_"&amp;"中小水（河川）"&amp;"_年間発電",データシート3!$A$1:$AB$1,0),0)/10^3+VLOOKUP(BC75&amp;"_"&amp;$AZ$9,データシート3!A:AB,MATCH("ea_"&amp;"中小水（農業用水路）"&amp;"_年間発電",データシート3!$A$1:$AB$1,0),0)/10^3</f>
        <v>18824.825000000001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54347.909</v>
      </c>
      <c r="BJ75" s="33">
        <f>(VLOOKUP($BC75&amp;"_"&amp;$AZ$8,データシート3!$A:$AN,MATCH("da_合計",データシート3!$A$1:$AN$1,0),0))/10^3</f>
        <v>6370.3916782732631</v>
      </c>
      <c r="BK75" s="33">
        <f t="shared" si="21"/>
        <v>47977.517321726737</v>
      </c>
      <c r="BL75" s="33">
        <f t="shared" si="22"/>
        <v>0</v>
      </c>
      <c r="BM75" s="33">
        <f t="shared" si="23"/>
        <v>47977.517321726737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10525</v>
      </c>
      <c r="AY76" s="18" t="str">
        <f>IF(IFERROR(比較地域マスタ!$AE11,"")=0,"",IFERROR(比較地域マスタ!$AE11,""))</f>
        <v>邑楽町</v>
      </c>
      <c r="AZ76" s="16"/>
      <c r="BA76" s="22">
        <v>5</v>
      </c>
      <c r="BB76" s="22">
        <v>1</v>
      </c>
      <c r="BC76" s="18" t="str">
        <f t="shared" si="24"/>
        <v>10525</v>
      </c>
      <c r="BD76" s="18" t="str">
        <f t="shared" si="25"/>
        <v>邑楽町</v>
      </c>
      <c r="BE76" s="33">
        <f>VLOOKUP(BC76&amp;"_"&amp;$AZ$9,データシート3!A:AB,MATCH("ea_"&amp;"太陽光（建物系）"&amp;"_年間発電",データシート3!$A$1:$AB$1,0),0)/10^3+VLOOKUP(BC76&amp;"_"&amp;$AZ$9,データシート3!A:AB,MATCH("ea_"&amp;"太陽光（土地系）"&amp;"_年間発電",データシート3!$A$1:$AB$1,0),0)/10^3</f>
        <v>509082.3870000001</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509082.3870000001</v>
      </c>
      <c r="BJ76" s="33">
        <f>(VLOOKUP($BC76&amp;"_"&amp;$AZ$8,データシート3!$A:$AN,MATCH("da_合計",データシート3!$A$1:$AN$1,0),0))/10^3</f>
        <v>257953.0873989627</v>
      </c>
      <c r="BK76" s="33">
        <f t="shared" si="21"/>
        <v>251129.2996010374</v>
      </c>
      <c r="BL76" s="33">
        <f t="shared" si="22"/>
        <v>0</v>
      </c>
      <c r="BM76" s="33">
        <f t="shared" si="23"/>
        <v>251129.2996010374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10524</v>
      </c>
      <c r="AY77" s="18" t="str">
        <f>IF(IFERROR(比較地域マスタ!$AE12,"")=0,"",IFERROR(比較地域マスタ!$AE12,""))</f>
        <v>大泉町</v>
      </c>
      <c r="AZ77" s="16"/>
      <c r="BA77" s="22">
        <v>6</v>
      </c>
      <c r="BB77" s="22">
        <v>1</v>
      </c>
      <c r="BC77" s="18" t="str">
        <f t="shared" si="24"/>
        <v>10524</v>
      </c>
      <c r="BD77" s="18" t="str">
        <f t="shared" si="25"/>
        <v>大泉町</v>
      </c>
      <c r="BE77" s="33">
        <f>VLOOKUP(BC77&amp;"_"&amp;$AZ$9,データシート3!A:AB,MATCH("ea_"&amp;"太陽光（建物系）"&amp;"_年間発電",データシート3!$A$1:$AB$1,0),0)/10^3+VLOOKUP(BC77&amp;"_"&amp;$AZ$9,データシート3!A:AB,MATCH("ea_"&amp;"太陽光（土地系）"&amp;"_年間発電",データシート3!$A$1:$AB$1,0),0)/10^3</f>
        <v>325820.18400000001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325820.18400000001</v>
      </c>
      <c r="BJ77" s="33">
        <f>(VLOOKUP($BC77&amp;"_"&amp;$AZ$8,データシート3!$A:$AN,MATCH("da_合計",データシート3!$A$1:$AN$1,0),0))/10^3</f>
        <v>550481.75822255854</v>
      </c>
      <c r="BK77" s="33">
        <f t="shared" si="21"/>
        <v>-224661.57422255853</v>
      </c>
      <c r="BL77" s="33">
        <f t="shared" si="22"/>
        <v>-224661.57422255853</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10205</v>
      </c>
      <c r="AY78" s="18" t="str">
        <f>IF(IFERROR(比較地域マスタ!$AE13,"")=0,"",IFERROR(比較地域マスタ!$AE13,""))</f>
        <v>太田市</v>
      </c>
      <c r="AZ78" s="16"/>
      <c r="BA78" s="22">
        <v>7</v>
      </c>
      <c r="BB78" s="22">
        <v>1</v>
      </c>
      <c r="BC78" s="18" t="str">
        <f t="shared" si="24"/>
        <v>10205</v>
      </c>
      <c r="BD78" s="18" t="str">
        <f t="shared" si="25"/>
        <v>太田市</v>
      </c>
      <c r="BE78" s="33">
        <f>VLOOKUP(BC78&amp;"_"&amp;$AZ$9,データシート3!A:AB,MATCH("ea_"&amp;"太陽光（建物系）"&amp;"_年間発電",データシート3!$A$1:$AB$1,0),0)/10^3+VLOOKUP(BC78&amp;"_"&amp;$AZ$9,データシート3!A:AB,MATCH("ea_"&amp;"太陽光（土地系）"&amp;"_年間発電",データシート3!$A$1:$AB$1,0),0)/10^3</f>
        <v>3809184.4440000001</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3809184.4440000001</v>
      </c>
      <c r="BJ78" s="33">
        <f>(VLOOKUP($BC78&amp;"_"&amp;$AZ$8,データシート3!$A:$AN,MATCH("da_合計",データシート3!$A$1:$AN$1,0),0))/10^3</f>
        <v>2711532.7358424929</v>
      </c>
      <c r="BK78" s="33">
        <f t="shared" si="21"/>
        <v>1097651.7081575072</v>
      </c>
      <c r="BL78" s="33">
        <f t="shared" si="22"/>
        <v>0</v>
      </c>
      <c r="BM78" s="33">
        <f t="shared" si="23"/>
        <v>1097651.7081575072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10443</v>
      </c>
      <c r="AY79" s="18" t="str">
        <f>IF(IFERROR(比較地域マスタ!$AE14,"")=0,"",IFERROR(比較地域マスタ!$AE14,""))</f>
        <v>片品村</v>
      </c>
      <c r="AZ79" s="16"/>
      <c r="BA79" s="22">
        <v>8</v>
      </c>
      <c r="BB79" s="22">
        <v>1</v>
      </c>
      <c r="BC79" s="18" t="str">
        <f t="shared" si="24"/>
        <v>10443</v>
      </c>
      <c r="BD79" s="18" t="str">
        <f t="shared" si="25"/>
        <v>片品村</v>
      </c>
      <c r="BE79" s="33">
        <f>VLOOKUP(BC79&amp;"_"&amp;$AZ$9,データシート3!A:AB,MATCH("ea_"&amp;"太陽光（建物系）"&amp;"_年間発電",データシート3!$A$1:$AB$1,0),0)/10^3+VLOOKUP(BC79&amp;"_"&amp;$AZ$9,データシート3!A:AB,MATCH("ea_"&amp;"太陽光（土地系）"&amp;"_年間発電",データシート3!$A$1:$AB$1,0),0)/10^3</f>
        <v>312780.39399999997</v>
      </c>
      <c r="BF79" s="33">
        <f>VLOOKUP(BC79&amp;"_"&amp;$AZ$9,データシート3!A:AB,MATCH("ea_"&amp;"風力（陸上）"&amp;"_年間発電",データシート3!$A$1:$AB$1,0),0)/10^3</f>
        <v>28786.444</v>
      </c>
      <c r="BG79" s="33">
        <f>VLOOKUP(BC79&amp;"_"&amp;$AZ$9,データシート3!A:AB,MATCH("ea_"&amp;"中小水（河川）"&amp;"_年間発電",データシート3!$A$1:$AB$1,0),0)/10^3+VLOOKUP(BC79&amp;"_"&amp;$AZ$9,データシート3!A:AB,MATCH("ea_"&amp;"中小水（農業用水路）"&amp;"_年間発電",データシート3!$A$1:$AB$1,0),0)/10^3</f>
        <v>165497.31700000001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4077.5349999999999</v>
      </c>
      <c r="BI79" s="33">
        <f t="shared" si="26"/>
        <v>511141.69</v>
      </c>
      <c r="BJ79" s="33">
        <f>(VLOOKUP($BC79&amp;"_"&amp;$AZ$8,データシート3!$A:$AN,MATCH("da_合計",データシート3!$A$1:$AN$1,0),0))/10^3</f>
        <v>20698.706473730577</v>
      </c>
      <c r="BK79" s="33">
        <f t="shared" si="21"/>
        <v>490442.98352626944</v>
      </c>
      <c r="BL79" s="33">
        <f>IF(BK79&gt;0,0,BK79)</f>
        <v>0</v>
      </c>
      <c r="BM79" s="33">
        <f>IF(BK79&gt;0,BK79,0)</f>
        <v>490442.98352626944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10444</v>
      </c>
      <c r="AY80" s="18" t="str">
        <f>IF(IFERROR(比較地域マスタ!$AE15,"")=0,"",IFERROR(比較地域マスタ!$AE15,""))</f>
        <v>川場村</v>
      </c>
      <c r="AZ80" s="16"/>
      <c r="BA80" s="22">
        <v>9</v>
      </c>
      <c r="BB80" s="22">
        <v>1</v>
      </c>
      <c r="BC80" s="18" t="str">
        <f t="shared" si="24"/>
        <v>10444</v>
      </c>
      <c r="BD80" s="18" t="str">
        <f t="shared" si="25"/>
        <v>川場村</v>
      </c>
      <c r="BE80" s="33">
        <f>VLOOKUP(BC80&amp;"_"&amp;$AZ$9,データシート3!A:AB,MATCH("ea_"&amp;"太陽光（建物系）"&amp;"_年間発電",データシート3!$A$1:$AB$1,0),0)/10^3+VLOOKUP(BC80&amp;"_"&amp;$AZ$9,データシート3!A:AB,MATCH("ea_"&amp;"太陽光（土地系）"&amp;"_年間発電",データシート3!$A$1:$AB$1,0),0)/10^3</f>
        <v>215331.022</v>
      </c>
      <c r="BF80" s="33">
        <f>VLOOKUP(BC80&amp;"_"&amp;$AZ$9,データシート3!A:AB,MATCH("ea_"&amp;"風力（陸上）"&amp;"_年間発電",データシート3!$A$1:$AB$1,0),0)/10^3</f>
        <v>63767.900000000009</v>
      </c>
      <c r="BG80" s="33">
        <f>VLOOKUP(BC80&amp;"_"&amp;$AZ$9,データシート3!A:AB,MATCH("ea_"&amp;"中小水（河川）"&amp;"_年間発電",データシート3!$A$1:$AB$1,0),0)/10^3+VLOOKUP(BC80&amp;"_"&amp;$AZ$9,データシート3!A:AB,MATCH("ea_"&amp;"中小水（農業用水路）"&amp;"_年間発電",データシート3!$A$1:$AB$1,0),0)/10^3</f>
        <v>86077.970000000016</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677.95399999999995</v>
      </c>
      <c r="BI80" s="33">
        <f t="shared" si="26"/>
        <v>365854.84600000008</v>
      </c>
      <c r="BJ80" s="33">
        <f>(VLOOKUP($BC80&amp;"_"&amp;$AZ$8,データシート3!$A:$AN,MATCH("da_合計",データシート3!$A$1:$AN$1,0),0))/10^3</f>
        <v>16098.16582313057</v>
      </c>
      <c r="BK80" s="33">
        <f t="shared" si="21"/>
        <v>349756.6801768695</v>
      </c>
      <c r="BL80" s="33">
        <f t="shared" si="22"/>
        <v>0</v>
      </c>
      <c r="BM80" s="33">
        <f t="shared" si="23"/>
        <v>349756.6801768695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10367</v>
      </c>
      <c r="AY81" s="18" t="str">
        <f>IF(IFERROR(比較地域マスタ!$AE16,"")=0,"",IFERROR(比較地域マスタ!$AE16,""))</f>
        <v>神流町</v>
      </c>
      <c r="AZ81" s="16"/>
      <c r="BA81" s="22">
        <v>10</v>
      </c>
      <c r="BB81" s="22">
        <v>1</v>
      </c>
      <c r="BC81" s="18" t="str">
        <f t="shared" si="24"/>
        <v>10367</v>
      </c>
      <c r="BD81" s="18" t="str">
        <f t="shared" si="25"/>
        <v>神流町</v>
      </c>
      <c r="BE81" s="33">
        <f>VLOOKUP(BC81&amp;"_"&amp;$AZ$9,データシート3!A:AB,MATCH("ea_"&amp;"太陽光（建物系）"&amp;"_年間発電",データシート3!$A$1:$AB$1,0),0)/10^3+VLOOKUP(BC81&amp;"_"&amp;$AZ$9,データシート3!A:AB,MATCH("ea_"&amp;"太陽光（土地系）"&amp;"_年間発電",データシート3!$A$1:$AB$1,0),0)/10^3</f>
        <v>46566.536999999997</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11175.717000000001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57742.254000000001</v>
      </c>
      <c r="BJ81" s="33">
        <f>(VLOOKUP($BC81&amp;"_"&amp;$AZ$8,データシート3!$A:$AN,MATCH("da_合計",データシート3!$A$1:$AN$1,0),0))/10^3</f>
        <v>8263.3715574969665</v>
      </c>
      <c r="BK81" s="33">
        <f t="shared" si="21"/>
        <v>49478.882442503033</v>
      </c>
      <c r="BL81" s="33">
        <f t="shared" si="22"/>
        <v>0</v>
      </c>
      <c r="BM81" s="33">
        <f t="shared" si="23"/>
        <v>49478.882442503033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10384</v>
      </c>
      <c r="AY82" s="18" t="str">
        <f>IF(IFERROR(比較地域マスタ!$AE17,"")=0,"",IFERROR(比較地域マスタ!$AE17,""))</f>
        <v>甘楽町</v>
      </c>
      <c r="AZ82" s="16"/>
      <c r="BA82" s="22">
        <v>11</v>
      </c>
      <c r="BB82" s="22">
        <v>1</v>
      </c>
      <c r="BC82" s="18" t="str">
        <f t="shared" si="24"/>
        <v>10384</v>
      </c>
      <c r="BD82" s="18" t="str">
        <f t="shared" si="25"/>
        <v>甘楽町</v>
      </c>
      <c r="BE82" s="33">
        <f>VLOOKUP(BC82&amp;"_"&amp;$AZ$9,データシート3!A:AB,MATCH("ea_"&amp;"太陽光（建物系）"&amp;"_年間発電",データシート3!$A$1:$AB$1,0),0)/10^3+VLOOKUP(BC82&amp;"_"&amp;$AZ$9,データシート3!A:AB,MATCH("ea_"&amp;"太陽光（土地系）"&amp;"_年間発電",データシート3!$A$1:$AB$1,0),0)/10^3</f>
        <v>459974.94900000002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4844.4790000000003</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464819.42800000001</v>
      </c>
      <c r="BJ82" s="33">
        <f>(VLOOKUP($BC82&amp;"_"&amp;$AZ$8,データシート3!$A:$AN,MATCH("da_合計",データシート3!$A$1:$AN$1,0),0))/10^3</f>
        <v>70376.098984095835</v>
      </c>
      <c r="BK82" s="33">
        <f t="shared" si="21"/>
        <v>394443.32901590416</v>
      </c>
      <c r="BL82" s="33">
        <f t="shared" si="22"/>
        <v>0</v>
      </c>
      <c r="BM82" s="33">
        <f t="shared" si="23"/>
        <v>394443.32901590416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10203</v>
      </c>
      <c r="AY83" s="18" t="str">
        <f>IF(IFERROR(比較地域マスタ!$AE18,"")=0,"",IFERROR(比較地域マスタ!$AE18,""))</f>
        <v>桐生市</v>
      </c>
      <c r="AZ83" s="16"/>
      <c r="BA83" s="22">
        <v>12</v>
      </c>
      <c r="BB83" s="22">
        <v>1</v>
      </c>
      <c r="BC83" s="18" t="str">
        <f t="shared" si="24"/>
        <v>10203</v>
      </c>
      <c r="BD83" s="18" t="str">
        <f t="shared" si="25"/>
        <v>桐生市</v>
      </c>
      <c r="BE83" s="33">
        <f>VLOOKUP(BC83&amp;"_"&amp;$AZ$9,データシート3!A:AB,MATCH("ea_"&amp;"太陽光（建物系）"&amp;"_年間発電",データシート3!$A$1:$AB$1,0),0)/10^3+VLOOKUP(BC83&amp;"_"&amp;$AZ$9,データシート3!A:AB,MATCH("ea_"&amp;"太陽光（土地系）"&amp;"_年間発電",データシート3!$A$1:$AB$1,0),0)/10^3</f>
        <v>1345202.578</v>
      </c>
      <c r="BF83" s="33">
        <f>VLOOKUP(BC83&amp;"_"&amp;$AZ$9,データシート3!A:AB,MATCH("ea_"&amp;"風力（陸上）"&amp;"_年間発電",データシート3!$A$1:$AB$1,0),0)/10^3</f>
        <v>89604.149000000005</v>
      </c>
      <c r="BG83" s="33">
        <f>VLOOKUP(BC83&amp;"_"&amp;$AZ$9,データシート3!A:AB,MATCH("ea_"&amp;"中小水（河川）"&amp;"_年間発電",データシート3!$A$1:$AB$1,0),0)/10^3+VLOOKUP(BC83&amp;"_"&amp;$AZ$9,データシート3!A:AB,MATCH("ea_"&amp;"中小水（農業用水路）"&amp;"_年間発電",データシート3!$A$1:$AB$1,0),0)/10^3</f>
        <v>95283.089000000007</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53053.296000000002</v>
      </c>
      <c r="BI83" s="33">
        <f t="shared" si="26"/>
        <v>1583143.112</v>
      </c>
      <c r="BJ83" s="33">
        <f>(VLOOKUP($BC83&amp;"_"&amp;$AZ$8,データシート3!$A:$AN,MATCH("da_合計",データシート3!$A$1:$AN$1,0),0))/10^3</f>
        <v>611246.18959850841</v>
      </c>
      <c r="BK83" s="33">
        <f t="shared" si="21"/>
        <v>971896.92240149155</v>
      </c>
      <c r="BL83" s="33">
        <f t="shared" si="22"/>
        <v>0</v>
      </c>
      <c r="BM83" s="33">
        <f t="shared" si="23"/>
        <v>971896.92240149155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10426</v>
      </c>
      <c r="AY84" s="18" t="str">
        <f>IF(IFERROR(比較地域マスタ!$AE19,"")=0,"",IFERROR(比較地域マスタ!$AE19,""))</f>
        <v>草津町</v>
      </c>
      <c r="AZ84" s="16"/>
      <c r="BA84" s="22">
        <v>13</v>
      </c>
      <c r="BB84" s="22">
        <v>1</v>
      </c>
      <c r="BC84" s="18" t="str">
        <f t="shared" si="24"/>
        <v>10426</v>
      </c>
      <c r="BD84" s="18" t="str">
        <f t="shared" si="25"/>
        <v>草津町</v>
      </c>
      <c r="BE84" s="33">
        <f>VLOOKUP(BC84&amp;"_"&amp;$AZ$9,データシート3!A:AB,MATCH("ea_"&amp;"太陽光（建物系）"&amp;"_年間発電",データシート3!$A$1:$AB$1,0),0)/10^3+VLOOKUP(BC84&amp;"_"&amp;$AZ$9,データシート3!A:AB,MATCH("ea_"&amp;"太陽光（土地系）"&amp;"_年間発電",データシート3!$A$1:$AB$1,0),0)/10^3</f>
        <v>101575.503</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40459.739000000001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1370642.023</v>
      </c>
      <c r="BI84" s="33">
        <f t="shared" si="26"/>
        <v>1512677.2650000001</v>
      </c>
      <c r="BJ84" s="33">
        <f>(VLOOKUP($BC84&amp;"_"&amp;$AZ$8,データシート3!$A:$AN,MATCH("da_合計",データシート3!$A$1:$AN$1,0),0))/10^3</f>
        <v>41759.721124362455</v>
      </c>
      <c r="BK84" s="33">
        <f t="shared" si="21"/>
        <v>1470917.5438756377</v>
      </c>
      <c r="BL84" s="33">
        <f t="shared" si="22"/>
        <v>0</v>
      </c>
      <c r="BM84" s="33">
        <f t="shared" si="23"/>
        <v>1470917.5438756377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10208</v>
      </c>
      <c r="AY85" s="18" t="str">
        <f>IF(IFERROR(比較地域マスタ!$AE20,"")=0,"",IFERROR(比較地域マスタ!$AE20,""))</f>
        <v>渋川市</v>
      </c>
      <c r="AZ85" s="16"/>
      <c r="BA85" s="22">
        <v>14</v>
      </c>
      <c r="BB85" s="22">
        <v>1</v>
      </c>
      <c r="BC85" s="18" t="str">
        <f t="shared" si="24"/>
        <v>10208</v>
      </c>
      <c r="BD85" s="18" t="str">
        <f t="shared" si="25"/>
        <v>渋川市</v>
      </c>
      <c r="BE85" s="33">
        <f>VLOOKUP(BC85&amp;"_"&amp;$AZ$9,データシート3!A:AB,MATCH("ea_"&amp;"太陽光（建物系）"&amp;"_年間発電",データシート3!$A$1:$AB$1,0),0)/10^3+VLOOKUP(BC85&amp;"_"&amp;$AZ$9,データシート3!A:AB,MATCH("ea_"&amp;"太陽光（土地系）"&amp;"_年間発電",データシート3!$A$1:$AB$1,0),0)/10^3</f>
        <v>1897181.8480000002</v>
      </c>
      <c r="BF85" s="33">
        <f>VLOOKUP(BC85&amp;"_"&amp;$AZ$9,データシート3!A:AB,MATCH("ea_"&amp;"風力（陸上）"&amp;"_年間発電",データシート3!$A$1:$AB$1,0),0)/10^3</f>
        <v>139286.652</v>
      </c>
      <c r="BG85" s="33">
        <f>VLOOKUP(BC85&amp;"_"&amp;$AZ$9,データシート3!A:AB,MATCH("ea_"&amp;"中小水（河川）"&amp;"_年間発電",データシート3!$A$1:$AB$1,0),0)/10^3+VLOOKUP(BC85&amp;"_"&amp;$AZ$9,データシート3!A:AB,MATCH("ea_"&amp;"中小水（農業用水路）"&amp;"_年間発電",データシート3!$A$1:$AB$1,0),0)/10^3</f>
        <v>108034.966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29967.575000000001</v>
      </c>
      <c r="BI85" s="33">
        <f t="shared" si="26"/>
        <v>2174471.0410000002</v>
      </c>
      <c r="BJ85" s="33">
        <f>(VLOOKUP($BC85&amp;"_"&amp;$AZ$8,データシート3!$A:$AN,MATCH("da_合計",データシート3!$A$1:$AN$1,0),0))/10^3</f>
        <v>474783.46715141617</v>
      </c>
      <c r="BK85" s="33">
        <f t="shared" si="21"/>
        <v>1699687.573848584</v>
      </c>
      <c r="BL85" s="33">
        <f t="shared" si="22"/>
        <v>0</v>
      </c>
      <c r="BM85" s="33">
        <f t="shared" si="23"/>
        <v>1699687.573848584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10382</v>
      </c>
      <c r="AY86" s="18" t="str">
        <f>IF(IFERROR(比較地域マスタ!$AE21,"")=0,"",IFERROR(比較地域マスタ!$AE21,""))</f>
        <v>下仁田町</v>
      </c>
      <c r="AZ86" s="16"/>
      <c r="BA86" s="22">
        <v>15</v>
      </c>
      <c r="BB86" s="22">
        <v>1</v>
      </c>
      <c r="BC86" s="18" t="str">
        <f t="shared" si="24"/>
        <v>10382</v>
      </c>
      <c r="BD86" s="18" t="str">
        <f t="shared" si="25"/>
        <v>下仁田町</v>
      </c>
      <c r="BE86" s="33">
        <f>VLOOKUP(BC86&amp;"_"&amp;$AZ$9,データシート3!A:AB,MATCH("ea_"&amp;"太陽光（建物系）"&amp;"_年間発電",データシート3!$A$1:$AB$1,0),0)/10^3+VLOOKUP(BC86&amp;"_"&amp;$AZ$9,データシート3!A:AB,MATCH("ea_"&amp;"太陽光（土地系）"&amp;"_年間発電",データシート3!$A$1:$AB$1,0),0)/10^3</f>
        <v>262439.13800000004</v>
      </c>
      <c r="BF86" s="33">
        <f>VLOOKUP(BC86&amp;"_"&amp;$AZ$9,データシート3!A:AB,MATCH("ea_"&amp;"風力（陸上）"&amp;"_年間発電",データシート3!$A$1:$AB$1,0),0)/10^3</f>
        <v>38493.726000000002</v>
      </c>
      <c r="BG86" s="33">
        <f>VLOOKUP(BC86&amp;"_"&amp;$AZ$9,データシート3!A:AB,MATCH("ea_"&amp;"中小水（河川）"&amp;"_年間発電",データシート3!$A$1:$AB$1,0),0)/10^3+VLOOKUP(BC86&amp;"_"&amp;$AZ$9,データシート3!A:AB,MATCH("ea_"&amp;"中小水（農業用水路）"&amp;"_年間発電",データシート3!$A$1:$AB$1,0),0)/10^3</f>
        <v>57229.798000000003</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358162.66200000007</v>
      </c>
      <c r="BJ86" s="33">
        <f>(VLOOKUP($BC86&amp;"_"&amp;$AZ$8,データシート3!$A:$AN,MATCH("da_合計",データシート3!$A$1:$AN$1,0),0))/10^3</f>
        <v>38675.717006965569</v>
      </c>
      <c r="BK86" s="33">
        <f t="shared" si="21"/>
        <v>319486.94499303447</v>
      </c>
      <c r="BL86" s="33">
        <f t="shared" si="22"/>
        <v>0</v>
      </c>
      <c r="BM86" s="33">
        <f t="shared" si="23"/>
        <v>319486.94499303447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10448</v>
      </c>
      <c r="AY87" s="18" t="str">
        <f>IF(IFERROR(比較地域マスタ!$AE22,"")=0,"",IFERROR(比較地域マスタ!$AE22,""))</f>
        <v>昭和村</v>
      </c>
      <c r="AZ87" s="16"/>
      <c r="BA87" s="22">
        <v>16</v>
      </c>
      <c r="BB87" s="22">
        <v>1</v>
      </c>
      <c r="BC87" s="18" t="str">
        <f t="shared" si="24"/>
        <v>10448</v>
      </c>
      <c r="BD87" s="18" t="str">
        <f t="shared" si="25"/>
        <v>昭和村</v>
      </c>
      <c r="BE87" s="33">
        <f>VLOOKUP(BC87&amp;"_"&amp;$AZ$9,データシート3!A:AB,MATCH("ea_"&amp;"太陽光（建物系）"&amp;"_年間発電",データシート3!$A$1:$AB$1,0),0)/10^3+VLOOKUP(BC87&amp;"_"&amp;$AZ$9,データシート3!A:AB,MATCH("ea_"&amp;"太陽光（土地系）"&amp;"_年間発電",データシート3!$A$1:$AB$1,0),0)/10^3</f>
        <v>992217.73300000001</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19421.392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7731.4709999999995</v>
      </c>
      <c r="BI87" s="33">
        <f t="shared" si="26"/>
        <v>1019370.596</v>
      </c>
      <c r="BJ87" s="33">
        <f>(VLOOKUP($BC87&amp;"_"&amp;$AZ$8,データシート3!$A:$AN,MATCH("da_合計",データシート3!$A$1:$AN$1,0),0))/10^3</f>
        <v>54105.70427304534</v>
      </c>
      <c r="BK87" s="33">
        <f t="shared" si="21"/>
        <v>965264.89172695472</v>
      </c>
      <c r="BL87" s="33">
        <f t="shared" si="22"/>
        <v>0</v>
      </c>
      <c r="BM87" s="33">
        <f t="shared" si="23"/>
        <v>965264.89172695472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10344</v>
      </c>
      <c r="AY88" s="18" t="str">
        <f>IF(IFERROR(比較地域マスタ!$AE23,"")=0,"",IFERROR(比較地域マスタ!$AE23,""))</f>
        <v>榛東村</v>
      </c>
      <c r="AZ88" s="16"/>
      <c r="BA88" s="22">
        <v>17</v>
      </c>
      <c r="BB88" s="22">
        <v>1</v>
      </c>
      <c r="BC88" s="18" t="str">
        <f t="shared" si="24"/>
        <v>10344</v>
      </c>
      <c r="BD88" s="18" t="str">
        <f t="shared" si="25"/>
        <v>榛東村</v>
      </c>
      <c r="BE88" s="33">
        <f>VLOOKUP(BC88&amp;"_"&amp;$AZ$9,データシート3!A:AB,MATCH("ea_"&amp;"太陽光（建物系）"&amp;"_年間発電",データシート3!$A$1:$AB$1,0),0)/10^3+VLOOKUP(BC88&amp;"_"&amp;$AZ$9,データシート3!A:AB,MATCH("ea_"&amp;"太陽光（土地系）"&amp;"_年間発電",データシート3!$A$1:$AB$1,0),0)/10^3</f>
        <v>336049.92700000003</v>
      </c>
      <c r="BF88" s="33">
        <f>VLOOKUP(BC88&amp;"_"&amp;$AZ$9,データシート3!A:AB,MATCH("ea_"&amp;"風力（陸上）"&amp;"_年間発電",データシート3!$A$1:$AB$1,0),0)/10^3</f>
        <v>17561.039000000001</v>
      </c>
      <c r="BG88" s="33">
        <f>VLOOKUP(BC88&amp;"_"&amp;$AZ$9,データシート3!A:AB,MATCH("ea_"&amp;"中小水（河川）"&amp;"_年間発電",データシート3!$A$1:$AB$1,0),0)/10^3+VLOOKUP(BC88&amp;"_"&amp;$AZ$9,データシート3!A:AB,MATCH("ea_"&amp;"中小水（農業用水路）"&amp;"_年間発電",データシート3!$A$1:$AB$1,0),0)/10^3</f>
        <v>1007.8289999999998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11865.42</v>
      </c>
      <c r="BI88" s="33">
        <f t="shared" si="26"/>
        <v>366484.21500000003</v>
      </c>
      <c r="BJ88" s="33">
        <f>(VLOOKUP($BC88&amp;"_"&amp;$AZ$8,データシート3!$A:$AN,MATCH("da_合計",データシート3!$A$1:$AN$1,0),0))/10^3</f>
        <v>66223.904786821193</v>
      </c>
      <c r="BK88" s="33">
        <f t="shared" si="21"/>
        <v>300260.31021317886</v>
      </c>
      <c r="BL88" s="33">
        <f t="shared" si="22"/>
        <v>0</v>
      </c>
      <c r="BM88" s="33">
        <f t="shared" si="23"/>
        <v>300260.31021317886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10202</v>
      </c>
      <c r="AY89" s="18" t="str">
        <f>IF(IFERROR(比較地域マスタ!$AE24,"")=0,"",IFERROR(比較地域マスタ!$AE24,""))</f>
        <v>高崎市</v>
      </c>
      <c r="AZ89" s="16"/>
      <c r="BA89" s="22">
        <v>18</v>
      </c>
      <c r="BB89" s="22">
        <v>1</v>
      </c>
      <c r="BC89" s="18" t="str">
        <f t="shared" si="24"/>
        <v>10202</v>
      </c>
      <c r="BD89" s="18" t="str">
        <f t="shared" si="25"/>
        <v>高崎市</v>
      </c>
      <c r="BE89" s="33">
        <f>VLOOKUP(BC89&amp;"_"&amp;$AZ$9,データシート3!A:AB,MATCH("ea_"&amp;"太陽光（建物系）"&amp;"_年間発電",データシート3!$A$1:$AB$1,0),0)/10^3+VLOOKUP(BC89&amp;"_"&amp;$AZ$9,データシート3!A:AB,MATCH("ea_"&amp;"太陽光（土地系）"&amp;"_年間発電",データシート3!$A$1:$AB$1,0),0)/10^3</f>
        <v>4389381.42</v>
      </c>
      <c r="BF89" s="33">
        <f>VLOOKUP(BC89&amp;"_"&amp;$AZ$9,データシート3!A:AB,MATCH("ea_"&amp;"風力（陸上）"&amp;"_年間発電",データシート3!$A$1:$AB$1,0),0)/10^3</f>
        <v>81924.36599999998</v>
      </c>
      <c r="BG89" s="33">
        <f>VLOOKUP(BC89&amp;"_"&amp;$AZ$9,データシート3!A:AB,MATCH("ea_"&amp;"中小水（河川）"&amp;"_年間発電",データシート3!$A$1:$AB$1,0),0)/10^3+VLOOKUP(BC89&amp;"_"&amp;$AZ$9,データシート3!A:AB,MATCH("ea_"&amp;"中小水（農業用水路）"&amp;"_年間発電",データシート3!$A$1:$AB$1,0),0)/10^3</f>
        <v>200522.29100000003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25272.915000000001</v>
      </c>
      <c r="BI89" s="33">
        <f t="shared" si="26"/>
        <v>4697100.9920000006</v>
      </c>
      <c r="BJ89" s="33">
        <f>(VLOOKUP($BC89&amp;"_"&amp;$AZ$8,データシート3!$A:$AN,MATCH("da_合計",データシート3!$A$1:$AN$1,0),0))/10^3</f>
        <v>2352525.1872173557</v>
      </c>
      <c r="BK89" s="33">
        <f t="shared" si="21"/>
        <v>2344575.8047826448</v>
      </c>
      <c r="BL89" s="33">
        <f t="shared" si="22"/>
        <v>0</v>
      </c>
      <c r="BM89" s="33">
        <f t="shared" si="23"/>
        <v>2344575.8047826448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10428</v>
      </c>
      <c r="AY90" s="18" t="str">
        <f>IF(IFERROR(比較地域マスタ!$AE25,"")=0,"",IFERROR(比較地域マスタ!$AE25,""))</f>
        <v>高山村</v>
      </c>
      <c r="AZ90" s="16"/>
      <c r="BA90" s="22">
        <v>19</v>
      </c>
      <c r="BB90" s="22">
        <v>1</v>
      </c>
      <c r="BC90" s="18" t="str">
        <f t="shared" si="24"/>
        <v>10428</v>
      </c>
      <c r="BD90" s="18" t="str">
        <f t="shared" si="25"/>
        <v>高山村</v>
      </c>
      <c r="BE90" s="33">
        <f>VLOOKUP(BC90&amp;"_"&amp;$AZ$9,データシート3!A:AB,MATCH("ea_"&amp;"太陽光（建物系）"&amp;"_年間発電",データシート3!$A$1:$AB$1,0),0)/10^3+VLOOKUP(BC90&amp;"_"&amp;$AZ$9,データシート3!A:AB,MATCH("ea_"&amp;"太陽光（土地系）"&amp;"_年間発電",データシート3!$A$1:$AB$1,0),0)/10^3</f>
        <v>218895.10199999998</v>
      </c>
      <c r="BF90" s="33">
        <f>VLOOKUP(BC90&amp;"_"&amp;$AZ$9,データシート3!A:AB,MATCH("ea_"&amp;"風力（陸上）"&amp;"_年間発電",データシート3!$A$1:$AB$1,0),0)/10^3</f>
        <v>252643.56099999996</v>
      </c>
      <c r="BG90" s="33">
        <f>VLOOKUP(BC90&amp;"_"&amp;$AZ$9,データシート3!A:AB,MATCH("ea_"&amp;"中小水（河川）"&amp;"_年間発電",データシート3!$A$1:$AB$1,0),0)/10^3+VLOOKUP(BC90&amp;"_"&amp;$AZ$9,データシート3!A:AB,MATCH("ea_"&amp;"中小水（農業用水路）"&amp;"_年間発電",データシート3!$A$1:$AB$1,0),0)/10^3</f>
        <v>5418.7820000000002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534.71</v>
      </c>
      <c r="BI90" s="33">
        <f t="shared" si="26"/>
        <v>477492.15499999997</v>
      </c>
      <c r="BJ90" s="33">
        <f>(VLOOKUP($BC90&amp;"_"&amp;$AZ$8,データシート3!$A:$AN,MATCH("da_合計",データシート3!$A$1:$AN$1,0),0))/10^3</f>
        <v>20072.373977423951</v>
      </c>
      <c r="BK90" s="33">
        <f t="shared" si="21"/>
        <v>457419.78102257603</v>
      </c>
      <c r="BL90" s="33">
        <f t="shared" si="22"/>
        <v>0</v>
      </c>
      <c r="BM90" s="33">
        <f t="shared" si="23"/>
        <v>457419.78102257603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10207</v>
      </c>
      <c r="AY91" s="18" t="str">
        <f>IF(IFERROR(比較地域マスタ!$AE26,"")=0,"",IFERROR(比較地域マスタ!$AE26,""))</f>
        <v>館林市</v>
      </c>
      <c r="BA91" s="22">
        <v>20</v>
      </c>
      <c r="BB91" s="22">
        <v>1</v>
      </c>
      <c r="BC91" s="18" t="str">
        <f t="shared" si="24"/>
        <v>10207</v>
      </c>
      <c r="BD91" s="18" t="str">
        <f t="shared" si="25"/>
        <v>館林市</v>
      </c>
      <c r="BE91" s="33">
        <f>VLOOKUP(BC91&amp;"_"&amp;$AZ$9,データシート3!A:AB,MATCH("ea_"&amp;"太陽光（建物系）"&amp;"_年間発電",データシート3!$A$1:$AB$1,0),0)/10^3+VLOOKUP(BC91&amp;"_"&amp;$AZ$9,データシート3!A:AB,MATCH("ea_"&amp;"太陽光（土地系）"&amp;"_年間発電",データシート3!$A$1:$AB$1,0),0)/10^3</f>
        <v>964875.57000000007</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964875.57000000007</v>
      </c>
      <c r="BJ91" s="33">
        <f>(VLOOKUP($BC91&amp;"_"&amp;$AZ$8,データシート3!$A:$AN,MATCH("da_合計",データシート3!$A$1:$AN$1,0),0))/10^3</f>
        <v>533052.71490428783</v>
      </c>
      <c r="BK91" s="33">
        <f t="shared" si="21"/>
        <v>431822.85509571224</v>
      </c>
      <c r="BL91" s="33">
        <f t="shared" si="22"/>
        <v>0</v>
      </c>
      <c r="BM91" s="33">
        <f t="shared" si="23"/>
        <v>431822.85509571224</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10464</v>
      </c>
      <c r="AY92" s="18" t="str">
        <f>IF(IFERROR(比較地域マスタ!$AE27,"")=0,"",IFERROR(比較地域マスタ!$AE27,""))</f>
        <v>玉村町</v>
      </c>
      <c r="AZ92" s="16"/>
      <c r="BA92" s="22">
        <v>21</v>
      </c>
      <c r="BB92" s="22">
        <v>1</v>
      </c>
      <c r="BC92" s="18" t="str">
        <f t="shared" si="24"/>
        <v>10464</v>
      </c>
      <c r="BD92" s="18" t="str">
        <f t="shared" si="25"/>
        <v>玉村町</v>
      </c>
      <c r="BE92" s="33">
        <f>VLOOKUP(BC92&amp;"_"&amp;$AZ$9,データシート3!A:AB,MATCH("ea_"&amp;"太陽光（建物系）"&amp;"_年間発電",データシート3!$A$1:$AB$1,0),0)/10^3+VLOOKUP(BC92&amp;"_"&amp;$AZ$9,データシート3!A:AB,MATCH("ea_"&amp;"太陽光（土地系）"&amp;"_年間発電",データシート3!$A$1:$AB$1,0),0)/10^3</f>
        <v>567292.25900000008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567292.25900000008</v>
      </c>
      <c r="BJ92" s="33">
        <f>(VLOOKUP($BC92&amp;"_"&amp;$AZ$8,データシート3!$A:$AN,MATCH("da_合計",データシート3!$A$1:$AN$1,0),0))/10^3</f>
        <v>237699.4044105979</v>
      </c>
      <c r="BK92" s="33">
        <f>BI92-BJ92</f>
        <v>329592.85458940221</v>
      </c>
      <c r="BL92" s="33">
        <f t="shared" si="22"/>
        <v>0</v>
      </c>
      <c r="BM92" s="33">
        <f t="shared" si="23"/>
        <v>329592.85458940221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10523</v>
      </c>
      <c r="AY93" s="18" t="str">
        <f>IF(IFERROR(比較地域マスタ!$AE28,"")=0,"",IFERROR(比較地域マスタ!$AE28,""))</f>
        <v>千代田町</v>
      </c>
      <c r="AZ93" s="16"/>
      <c r="BA93" s="22">
        <v>22</v>
      </c>
      <c r="BB93" s="22">
        <v>1</v>
      </c>
      <c r="BC93" s="18" t="str">
        <f t="shared" si="24"/>
        <v>10523</v>
      </c>
      <c r="BD93" s="18" t="str">
        <f t="shared" si="25"/>
        <v>千代田町</v>
      </c>
      <c r="BE93" s="33">
        <f>VLOOKUP(BC93&amp;"_"&amp;$AZ$9,データシート3!A:AB,MATCH("ea_"&amp;"太陽光（建物系）"&amp;"_年間発電",データシート3!$A$1:$AB$1,0),0)/10^3+VLOOKUP(BC93&amp;"_"&amp;$AZ$9,データシート3!A:AB,MATCH("ea_"&amp;"太陽光（土地系）"&amp;"_年間発電",データシート3!$A$1:$AB$1,0),0)/10^3</f>
        <v>299315.52800000005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299315.52800000005</v>
      </c>
      <c r="BJ93" s="33">
        <f>(VLOOKUP($BC93&amp;"_"&amp;$AZ$8,データシート3!$A:$AN,MATCH("da_合計",データシート3!$A$1:$AN$1,0),0))/10^3</f>
        <v>189710.31262097889</v>
      </c>
      <c r="BK93" s="33">
        <f t="shared" si="21"/>
        <v>109605.21537902116</v>
      </c>
      <c r="BL93" s="33">
        <f t="shared" si="22"/>
        <v>0</v>
      </c>
      <c r="BM93" s="33">
        <f t="shared" si="23"/>
        <v>109605.21537902116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10425</v>
      </c>
      <c r="AY94" s="18" t="str">
        <f>IF(IFERROR(比較地域マスタ!$AE29,"")=0,"",IFERROR(比較地域マスタ!$AE29,""))</f>
        <v>嬬恋村</v>
      </c>
      <c r="AZ94" s="16"/>
      <c r="BA94" s="22">
        <v>23</v>
      </c>
      <c r="BB94" s="22">
        <v>1</v>
      </c>
      <c r="BC94" s="18" t="str">
        <f t="shared" si="24"/>
        <v>10425</v>
      </c>
      <c r="BD94" s="18" t="str">
        <f t="shared" si="25"/>
        <v>嬬恋村</v>
      </c>
      <c r="BE94" s="33">
        <f>VLOOKUP(BC94&amp;"_"&amp;$AZ$9,データシート3!A:AB,MATCH("ea_"&amp;"太陽光（建物系）"&amp;"_年間発電",データシート3!$A$1:$AB$1,0),0)/10^3+VLOOKUP(BC94&amp;"_"&amp;$AZ$9,データシート3!A:AB,MATCH("ea_"&amp;"太陽光（土地系）"&amp;"_年間発電",データシート3!$A$1:$AB$1,0),0)/10^3</f>
        <v>2131512.4750000001</v>
      </c>
      <c r="BF94" s="33">
        <f>VLOOKUP(BC94&amp;"_"&amp;$AZ$9,データシート3!A:AB,MATCH("ea_"&amp;"風力（陸上）"&amp;"_年間発電",データシート3!$A$1:$AB$1,0),0)/10^3</f>
        <v>330.73700000000002</v>
      </c>
      <c r="BG94" s="33">
        <f>VLOOKUP(BC94&amp;"_"&amp;$AZ$9,データシート3!A:AB,MATCH("ea_"&amp;"中小水（河川）"&amp;"_年間発電",データシート3!$A$1:$AB$1,0),0)/10^3+VLOOKUP(BC94&amp;"_"&amp;$AZ$9,データシート3!A:AB,MATCH("ea_"&amp;"中小水（農業用水路）"&amp;"_年間発電",データシート3!$A$1:$AB$1,0),0)/10^3</f>
        <v>257940.02999999997</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4293719.5039999997</v>
      </c>
      <c r="BI94" s="33">
        <f t="shared" si="26"/>
        <v>6683502.7459999993</v>
      </c>
      <c r="BJ94" s="33">
        <f>(VLOOKUP($BC94&amp;"_"&amp;$AZ$8,データシート3!$A:$AN,MATCH("da_合計",データシート3!$A$1:$AN$1,0),0))/10^3</f>
        <v>41676.298095257465</v>
      </c>
      <c r="BK94" s="33">
        <f t="shared" si="21"/>
        <v>6641826.4479047423</v>
      </c>
      <c r="BL94" s="33">
        <f t="shared" si="22"/>
        <v>0</v>
      </c>
      <c r="BM94" s="33">
        <f t="shared" si="23"/>
        <v>6641826.4479047423</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10210</v>
      </c>
      <c r="AY95" s="18" t="str">
        <f>IF(IFERROR(比較地域マスタ!$AE30,"")=0,"",IFERROR(比較地域マスタ!$AE30,""))</f>
        <v>富岡市</v>
      </c>
      <c r="AZ95" s="16"/>
      <c r="BA95" s="22">
        <v>24</v>
      </c>
      <c r="BB95" s="22">
        <v>1</v>
      </c>
      <c r="BC95" s="18" t="str">
        <f t="shared" si="24"/>
        <v>10210</v>
      </c>
      <c r="BD95" s="18" t="str">
        <f t="shared" si="25"/>
        <v>富岡市</v>
      </c>
      <c r="BE95" s="33">
        <f>VLOOKUP(BC95&amp;"_"&amp;$AZ$9,データシート3!A:AB,MATCH("ea_"&amp;"太陽光（建物系）"&amp;"_年間発電",データシート3!$A$1:$AB$1,0),0)/10^3+VLOOKUP(BC95&amp;"_"&amp;$AZ$9,データシート3!A:AB,MATCH("ea_"&amp;"太陽光（土地系）"&amp;"_年間発電",データシート3!$A$1:$AB$1,0),0)/10^3</f>
        <v>1126429.2149999999</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6629.1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1133058.3149999999</v>
      </c>
      <c r="BJ95" s="33">
        <f>(VLOOKUP($BC95&amp;"_"&amp;$AZ$8,データシート3!$A:$AN,MATCH("da_合計",データシート3!$A$1:$AN$1,0),0))/10^3</f>
        <v>435890.41835608747</v>
      </c>
      <c r="BK95" s="33">
        <f t="shared" si="21"/>
        <v>697167.89664391242</v>
      </c>
      <c r="BL95" s="33">
        <f t="shared" si="22"/>
        <v>0</v>
      </c>
      <c r="BM95" s="33">
        <f t="shared" si="23"/>
        <v>697167.89664391242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10421</v>
      </c>
      <c r="AY96" s="18" t="str">
        <f>IF(IFERROR(比較地域マスタ!$AE31,"")=0,"",IFERROR(比較地域マスタ!$AE31,""))</f>
        <v>中之条町</v>
      </c>
      <c r="AZ96" s="16"/>
      <c r="BA96" s="22">
        <v>25</v>
      </c>
      <c r="BB96" s="22">
        <v>1</v>
      </c>
      <c r="BC96" s="18" t="str">
        <f t="shared" si="24"/>
        <v>10421</v>
      </c>
      <c r="BD96" s="18" t="str">
        <f t="shared" si="25"/>
        <v>中之条町</v>
      </c>
      <c r="BE96" s="33">
        <f>VLOOKUP(BC96&amp;"_"&amp;$AZ$9,データシート3!A:AB,MATCH("ea_"&amp;"太陽光（建物系）"&amp;"_年間発電",データシート3!$A$1:$AB$1,0),0)/10^3+VLOOKUP(BC96&amp;"_"&amp;$AZ$9,データシート3!A:AB,MATCH("ea_"&amp;"太陽光（土地系）"&amp;"_年間発電",データシート3!$A$1:$AB$1,0),0)/10^3</f>
        <v>561820.82199999993</v>
      </c>
      <c r="BF96" s="33">
        <f>VLOOKUP(BC96&amp;"_"&amp;$AZ$9,データシート3!A:AB,MATCH("ea_"&amp;"風力（陸上）"&amp;"_年間発電",データシート3!$A$1:$AB$1,0),0)/10^3</f>
        <v>12166.233</v>
      </c>
      <c r="BG96" s="33">
        <f>VLOOKUP(BC96&amp;"_"&amp;$AZ$9,データシート3!A:AB,MATCH("ea_"&amp;"中小水（河川）"&amp;"_年間発電",データシート3!$A$1:$AB$1,0),0)/10^3+VLOOKUP(BC96&amp;"_"&amp;$AZ$9,データシート3!A:AB,MATCH("ea_"&amp;"中小水（農業用水路）"&amp;"_年間発電",データシート3!$A$1:$AB$1,0),0)/10^3</f>
        <v>197728.24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222562.72500000001</v>
      </c>
      <c r="BI96" s="33">
        <f t="shared" si="26"/>
        <v>994278.0199999999</v>
      </c>
      <c r="BJ96" s="33">
        <f>(VLOOKUP($BC96&amp;"_"&amp;$AZ$8,データシート3!$A:$AN,MATCH("da_合計",データシート3!$A$1:$AN$1,0),0))/10^3</f>
        <v>72869.041331681627</v>
      </c>
      <c r="BK96" s="33">
        <f t="shared" si="21"/>
        <v>921408.97866831825</v>
      </c>
      <c r="BL96" s="33">
        <f t="shared" si="22"/>
        <v>0</v>
      </c>
      <c r="BM96" s="33">
        <f t="shared" si="23"/>
        <v>921408.97866831825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10424</v>
      </c>
      <c r="AY97" s="18" t="str">
        <f>IF(IFERROR(比較地域マスタ!$AE32,"")=0,"",IFERROR(比較地域マスタ!$AE32,""))</f>
        <v>長野原町</v>
      </c>
      <c r="AZ97" s="16"/>
      <c r="BA97" s="22">
        <v>26</v>
      </c>
      <c r="BB97" s="22">
        <v>1</v>
      </c>
      <c r="BC97" s="18" t="str">
        <f t="shared" si="24"/>
        <v>10424</v>
      </c>
      <c r="BD97" s="18" t="str">
        <f t="shared" si="25"/>
        <v>長野原町</v>
      </c>
      <c r="BE97" s="33">
        <f>VLOOKUP(BC97&amp;"_"&amp;$AZ$9,データシート3!A:AB,MATCH("ea_"&amp;"太陽光（建物系）"&amp;"_年間発電",データシート3!$A$1:$AB$1,0),0)/10^3+VLOOKUP(BC97&amp;"_"&amp;$AZ$9,データシート3!A:AB,MATCH("ea_"&amp;"太陽光（土地系）"&amp;"_年間発電",データシート3!$A$1:$AB$1,0),0)/10^3</f>
        <v>653618.18400000001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57385.186999999991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600738.353</v>
      </c>
      <c r="BI97" s="33">
        <f t="shared" si="26"/>
        <v>1311741.7239999999</v>
      </c>
      <c r="BJ97" s="33">
        <f>(VLOOKUP($BC97&amp;"_"&amp;$AZ$8,データシート3!$A:$AN,MATCH("da_合計",データシート3!$A$1:$AN$1,0),0))/10^3</f>
        <v>29587.971003740331</v>
      </c>
      <c r="BK97" s="33">
        <f t="shared" si="21"/>
        <v>1282153.7529962596</v>
      </c>
      <c r="BL97" s="33">
        <f t="shared" si="22"/>
        <v>0</v>
      </c>
      <c r="BM97" s="33">
        <f t="shared" si="23"/>
        <v>1282153.7529962596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10383</v>
      </c>
      <c r="AY98" s="18" t="str">
        <f>IF(IFERROR(比較地域マスタ!$AE33,"")=0,"",IFERROR(比較地域マスタ!$AE33,""))</f>
        <v>南牧村</v>
      </c>
      <c r="AZ98" s="16"/>
      <c r="BA98" s="22">
        <v>27</v>
      </c>
      <c r="BB98" s="22">
        <v>1</v>
      </c>
      <c r="BC98" s="18" t="str">
        <f t="shared" si="24"/>
        <v>10383</v>
      </c>
      <c r="BD98" s="18" t="str">
        <f t="shared" si="25"/>
        <v>南牧村</v>
      </c>
      <c r="BE98" s="33">
        <f>VLOOKUP(BC98&amp;"_"&amp;$AZ$9,データシート3!A:AB,MATCH("ea_"&amp;"太陽光（建物系）"&amp;"_年間発電",データシート3!$A$1:$AB$1,0),0)/10^3+VLOOKUP(BC98&amp;"_"&amp;$AZ$9,データシート3!A:AB,MATCH("ea_"&amp;"太陽光（土地系）"&amp;"_年間発電",データシート3!$A$1:$AB$1,0),0)/10^3</f>
        <v>51702.006000000001</v>
      </c>
      <c r="BF98" s="33">
        <f>VLOOKUP(BC98&amp;"_"&amp;$AZ$9,データシート3!A:AB,MATCH("ea_"&amp;"風力（陸上）"&amp;"_年間発電",データシート3!$A$1:$AB$1,0),0)/10^3</f>
        <v>8246.9459999999999</v>
      </c>
      <c r="BG98" s="33">
        <f>VLOOKUP(BC98&amp;"_"&amp;$AZ$9,データシート3!A:AB,MATCH("ea_"&amp;"中小水（河川）"&amp;"_年間発電",データシート3!$A$1:$AB$1,0),0)/10^3+VLOOKUP(BC98&amp;"_"&amp;$AZ$9,データシート3!A:AB,MATCH("ea_"&amp;"中小水（農業用水路）"&amp;"_年間発電",データシート3!$A$1:$AB$1,0),0)/10^3</f>
        <v>39438.910000000011</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99387.862000000023</v>
      </c>
      <c r="BJ98" s="33">
        <f>(VLOOKUP($BC98&amp;"_"&amp;$AZ$8,データシート3!$A:$AN,MATCH("da_合計",データシート3!$A$1:$AN$1,0),0))/10^3</f>
        <v>8510.0233268866414</v>
      </c>
      <c r="BK98" s="33">
        <f t="shared" si="21"/>
        <v>90877.83867311338</v>
      </c>
      <c r="BL98" s="33">
        <f t="shared" si="22"/>
        <v>0</v>
      </c>
      <c r="BM98" s="33">
        <f t="shared" si="23"/>
        <v>90877.83867311338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10206</v>
      </c>
      <c r="AY99" s="18" t="str">
        <f>IF(IFERROR(比較地域マスタ!$AE34,"")=0,"",IFERROR(比較地域マスタ!$AE34,""))</f>
        <v>沼田市</v>
      </c>
      <c r="AZ99" s="16"/>
      <c r="BA99" s="22">
        <v>28</v>
      </c>
      <c r="BB99" s="22">
        <v>1</v>
      </c>
      <c r="BC99" s="18" t="str">
        <f t="shared" si="24"/>
        <v>10206</v>
      </c>
      <c r="BD99" s="18" t="str">
        <f t="shared" si="25"/>
        <v>沼田市</v>
      </c>
      <c r="BE99" s="33">
        <f>VLOOKUP(BC99&amp;"_"&amp;$AZ$9,データシート3!A:AB,MATCH("ea_"&amp;"太陽光（建物系）"&amp;"_年間発電",データシート3!$A$1:$AB$1,0),0)/10^3+VLOOKUP(BC99&amp;"_"&amp;$AZ$9,データシート3!A:AB,MATCH("ea_"&amp;"太陽光（土地系）"&amp;"_年間発電",データシート3!$A$1:$AB$1,0),0)/10^3</f>
        <v>1813804.5620000002</v>
      </c>
      <c r="BF99" s="33">
        <f>VLOOKUP(BC99&amp;"_"&amp;$AZ$9,データシート3!A:AB,MATCH("ea_"&amp;"風力（陸上）"&amp;"_年間発電",データシート3!$A$1:$AB$1,0),0)/10^3</f>
        <v>252816.315</v>
      </c>
      <c r="BG99" s="33">
        <f>VLOOKUP(BC99&amp;"_"&amp;$AZ$9,データシート3!A:AB,MATCH("ea_"&amp;"中小水（河川）"&amp;"_年間発電",データシート3!$A$1:$AB$1,0),0)/10^3+VLOOKUP(BC99&amp;"_"&amp;$AZ$9,データシート3!A:AB,MATCH("ea_"&amp;"中小水（農業用水路）"&amp;"_年間発電",データシート3!$A$1:$AB$1,0),0)/10^3</f>
        <v>352303.57299999997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7050.0830000000005</v>
      </c>
      <c r="BI99" s="33">
        <f t="shared" si="26"/>
        <v>2425974.5330000003</v>
      </c>
      <c r="BJ99" s="33">
        <f>(VLOOKUP($BC99&amp;"_"&amp;$AZ$8,データシート3!$A:$AN,MATCH("da_合計",データシート3!$A$1:$AN$1,0),0))/10^3</f>
        <v>265657.69916306151</v>
      </c>
      <c r="BK99" s="33">
        <f t="shared" si="21"/>
        <v>2160316.8338369387</v>
      </c>
      <c r="BL99" s="33">
        <f t="shared" si="22"/>
        <v>0</v>
      </c>
      <c r="BM99" s="33">
        <f t="shared" si="23"/>
        <v>2160316.8338369387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10429</v>
      </c>
      <c r="AY100" s="18" t="str">
        <f>IF(IFERROR(比較地域マスタ!$AE35,"")=0,"",IFERROR(比較地域マスタ!$AE35,""))</f>
        <v>東吾妻町</v>
      </c>
      <c r="AZ100" s="16"/>
      <c r="BA100" s="22">
        <v>29</v>
      </c>
      <c r="BB100" s="22">
        <v>1</v>
      </c>
      <c r="BC100" s="18" t="str">
        <f t="shared" si="24"/>
        <v>10429</v>
      </c>
      <c r="BD100" s="18" t="str">
        <f t="shared" si="25"/>
        <v>東吾妻町</v>
      </c>
      <c r="BE100" s="33">
        <f>VLOOKUP(BC100&amp;"_"&amp;$AZ$9,データシート3!A:AB,MATCH("ea_"&amp;"太陽光（建物系）"&amp;"_年間発電",データシート3!$A$1:$AB$1,0),0)/10^3+VLOOKUP(BC100&amp;"_"&amp;$AZ$9,データシート3!A:AB,MATCH("ea_"&amp;"太陽光（土地系）"&amp;"_年間発電",データシート3!$A$1:$AB$1,0),0)/10^3</f>
        <v>731787.88100000005</v>
      </c>
      <c r="BF100" s="33">
        <f>VLOOKUP(BC100&amp;"_"&amp;$AZ$9,データシート3!A:AB,MATCH("ea_"&amp;"風力（陸上）"&amp;"_年間発電",データシート3!$A$1:$AB$1,0),0)/10^3</f>
        <v>37288.410000000011</v>
      </c>
      <c r="BG100" s="33">
        <f>VLOOKUP(BC100&amp;"_"&amp;$AZ$9,データシート3!A:AB,MATCH("ea_"&amp;"中小水（河川）"&amp;"_年間発電",データシート3!$A$1:$AB$1,0),0)/10^3+VLOOKUP(BC100&amp;"_"&amp;$AZ$9,データシート3!A:AB,MATCH("ea_"&amp;"中小水（農業用水路）"&amp;"_年間発電",データシート3!$A$1:$AB$1,0),0)/10^3</f>
        <v>115394.78</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5567.8559999999998</v>
      </c>
      <c r="BI100" s="33">
        <f t="shared" si="26"/>
        <v>890038.92700000014</v>
      </c>
      <c r="BJ100" s="33">
        <f>(VLOOKUP($BC100&amp;"_"&amp;$AZ$8,データシート3!$A:$AN,MATCH("da_合計",データシート3!$A$1:$AN$1,0),0))/10^3</f>
        <v>78958.856529613375</v>
      </c>
      <c r="BK100" s="33">
        <f t="shared" si="21"/>
        <v>811080.07047038677</v>
      </c>
      <c r="BL100" s="33">
        <f t="shared" si="22"/>
        <v>0</v>
      </c>
      <c r="BM100" s="33">
        <f t="shared" si="23"/>
        <v>811080.07047038677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10209</v>
      </c>
      <c r="AY101" s="18" t="str">
        <f>IF(IFERROR(比較地域マスタ!$AE36,"")=0,"",IFERROR(比較地域マスタ!$AE36,""))</f>
        <v>藤岡市</v>
      </c>
      <c r="AZ101" s="16"/>
      <c r="BA101" s="22">
        <v>30</v>
      </c>
      <c r="BB101" s="22">
        <v>1</v>
      </c>
      <c r="BC101" s="18" t="str">
        <f t="shared" si="24"/>
        <v>10209</v>
      </c>
      <c r="BD101" s="18" t="str">
        <f t="shared" si="25"/>
        <v>藤岡市</v>
      </c>
      <c r="BE101" s="33">
        <f>VLOOKUP(BC101&amp;"_"&amp;$AZ$9,データシート3!A:AB,MATCH("ea_"&amp;"太陽光（建物系）"&amp;"_年間発電",データシート3!$A$1:$AB$1,0),0)/10^3+VLOOKUP(BC101&amp;"_"&amp;$AZ$9,データシート3!A:AB,MATCH("ea_"&amp;"太陽光（土地系）"&amp;"_年間発電",データシート3!$A$1:$AB$1,0),0)/10^3</f>
        <v>1136976.5090000001</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6711.2780000000002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1143687.787</v>
      </c>
      <c r="BJ101" s="33">
        <f>(VLOOKUP($BC101&amp;"_"&amp;$AZ$8,データシート3!$A:$AN,MATCH("da_合計",データシート3!$A$1:$AN$1,0),0))/10^3</f>
        <v>409849.5977058516</v>
      </c>
      <c r="BK101" s="33">
        <f t="shared" si="21"/>
        <v>733838.18929414847</v>
      </c>
      <c r="BL101" s="33">
        <f t="shared" si="22"/>
        <v>0</v>
      </c>
      <c r="BM101" s="33">
        <f t="shared" si="23"/>
        <v>733838.18929414847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10201</v>
      </c>
      <c r="AY102" s="18" t="str">
        <f>IF(IFERROR(比較地域マスタ!$AE37,"")=0,"",IFERROR(比較地域マスタ!$AE37,""))</f>
        <v>前橋市</v>
      </c>
      <c r="AZ102" s="16"/>
      <c r="BA102" s="22">
        <v>31</v>
      </c>
      <c r="BB102" s="22">
        <v>1</v>
      </c>
      <c r="BC102" s="18" t="str">
        <f t="shared" si="24"/>
        <v>10201</v>
      </c>
      <c r="BD102" s="18" t="str">
        <f t="shared" si="25"/>
        <v>前橋市</v>
      </c>
      <c r="BE102" s="33">
        <f>VLOOKUP(BC102&amp;"_"&amp;$AZ$9,データシート3!A:AB,MATCH("ea_"&amp;"太陽光（建物系）"&amp;"_年間発電",データシート3!$A$1:$AB$1,0),0)/10^3+VLOOKUP(BC102&amp;"_"&amp;$AZ$9,データシート3!A:AB,MATCH("ea_"&amp;"太陽光（土地系）"&amp;"_年間発電",データシート3!$A$1:$AB$1,0),0)/10^3</f>
        <v>5670683.7460000003</v>
      </c>
      <c r="BF102" s="33">
        <f>VLOOKUP(BC102&amp;"_"&amp;$AZ$9,データシート3!A:AB,MATCH("ea_"&amp;"風力（陸上）"&amp;"_年間発電",データシート3!$A$1:$AB$1,0),0)/10^3</f>
        <v>2167.3240000000005</v>
      </c>
      <c r="BG102" s="33">
        <f>VLOOKUP(BC102&amp;"_"&amp;$AZ$9,データシート3!A:AB,MATCH("ea_"&amp;"中小水（河川）"&amp;"_年間発電",データシート3!$A$1:$AB$1,0),0)/10^3+VLOOKUP(BC102&amp;"_"&amp;$AZ$9,データシート3!A:AB,MATCH("ea_"&amp;"中小水（農業用水路）"&amp;"_年間発電",データシート3!$A$1:$AB$1,0),0)/10^3</f>
        <v>100323.307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260716.99400000001</v>
      </c>
      <c r="BI102" s="33">
        <f t="shared" si="26"/>
        <v>6033891.3710000003</v>
      </c>
      <c r="BJ102" s="33">
        <f>(VLOOKUP($BC102&amp;"_"&amp;$AZ$8,データシート3!$A:$AN,MATCH("da_合計",データシート3!$A$1:$AN$1,0),0))/10^3</f>
        <v>1978080.0370217853</v>
      </c>
      <c r="BK102" s="33">
        <f t="shared" si="21"/>
        <v>4055811.3339782152</v>
      </c>
      <c r="BL102" s="33">
        <f t="shared" si="22"/>
        <v>0</v>
      </c>
      <c r="BM102" s="33">
        <f t="shared" si="23"/>
        <v>4055811.3339782152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10212</v>
      </c>
      <c r="AY103" s="18" t="str">
        <f>IF(IFERROR(比較地域マスタ!$AE38,"")=0,"",IFERROR(比較地域マスタ!$AE38,""))</f>
        <v>みどり市</v>
      </c>
      <c r="AZ103" s="16"/>
      <c r="BA103" s="22">
        <v>32</v>
      </c>
      <c r="BB103" s="22">
        <v>1</v>
      </c>
      <c r="BC103" s="18" t="str">
        <f t="shared" si="24"/>
        <v>10212</v>
      </c>
      <c r="BD103" s="18" t="str">
        <f t="shared" si="25"/>
        <v>みどり市</v>
      </c>
      <c r="BE103" s="33">
        <f>VLOOKUP(BC103&amp;"_"&amp;$AZ$9,データシート3!A:AB,MATCH("ea_"&amp;"太陽光（建物系）"&amp;"_年間発電",データシート3!$A$1:$AB$1,0),0)/10^3+VLOOKUP(BC103&amp;"_"&amp;$AZ$9,データシート3!A:AB,MATCH("ea_"&amp;"太陽光（土地系）"&amp;"_年間発電",データシート3!$A$1:$AB$1,0),0)/10^3</f>
        <v>728677.0120000001</v>
      </c>
      <c r="BF103" s="33">
        <f>VLOOKUP(BC103&amp;"_"&amp;$AZ$9,データシート3!A:AB,MATCH("ea_"&amp;"風力（陸上）"&amp;"_年間発電",データシート3!$A$1:$AB$1,0),0)/10^3</f>
        <v>19296.076000000001</v>
      </c>
      <c r="BG103" s="33">
        <f>VLOOKUP(BC103&amp;"_"&amp;$AZ$9,データシート3!A:AB,MATCH("ea_"&amp;"中小水（河川）"&amp;"_年間発電",データシート3!$A$1:$AB$1,0),0)/10^3+VLOOKUP(BC103&amp;"_"&amp;$AZ$9,データシート3!A:AB,MATCH("ea_"&amp;"中小水（農業用水路）"&amp;"_年間発電",データシート3!$A$1:$AB$1,0),0)/10^3</f>
        <v>81548.221000000005</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86.338999999999999</v>
      </c>
      <c r="BI103" s="33">
        <f t="shared" si="26"/>
        <v>829607.64800000016</v>
      </c>
      <c r="BJ103" s="33">
        <f>(VLOOKUP($BC103&amp;"_"&amp;$AZ$8,データシート3!$A:$AN,MATCH("da_合計",データシート3!$A$1:$AN$1,0),0))/10^3</f>
        <v>268212.88121933723</v>
      </c>
      <c r="BK103" s="33">
        <f t="shared" si="21"/>
        <v>561394.76678066293</v>
      </c>
      <c r="BL103" s="33">
        <f t="shared" si="22"/>
        <v>0</v>
      </c>
      <c r="BM103" s="33">
        <f t="shared" si="23"/>
        <v>561394.76678066293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10449</v>
      </c>
      <c r="AY104" s="18" t="str">
        <f>IF(IFERROR(比較地域マスタ!$AE39,"")=0,"",IFERROR(比較地域マスタ!$AE39,""))</f>
        <v>みなかみ町</v>
      </c>
      <c r="AZ104" s="16"/>
      <c r="BA104" s="22">
        <v>33</v>
      </c>
      <c r="BB104" s="22">
        <v>1</v>
      </c>
      <c r="BC104" s="18" t="str">
        <f t="shared" si="24"/>
        <v>10449</v>
      </c>
      <c r="BD104" s="18" t="str">
        <f t="shared" si="25"/>
        <v>みなかみ町</v>
      </c>
      <c r="BE104" s="33">
        <f>VLOOKUP(BC104&amp;"_"&amp;$AZ$9,データシート3!A:AB,MATCH("ea_"&amp;"太陽光（建物系）"&amp;"_年間発電",データシート3!$A$1:$AB$1,0),0)/10^3+VLOOKUP(BC104&amp;"_"&amp;$AZ$9,データシート3!A:AB,MATCH("ea_"&amp;"太陽光（土地系）"&amp;"_年間発電",データシート3!$A$1:$AB$1,0),0)/10^3</f>
        <v>788913.52300000004</v>
      </c>
      <c r="BF104" s="33">
        <f>VLOOKUP(BC104&amp;"_"&amp;$AZ$9,データシート3!A:AB,MATCH("ea_"&amp;"風力（陸上）"&amp;"_年間発電",データシート3!$A$1:$AB$1,0),0)/10^3</f>
        <v>733235.16399999999</v>
      </c>
      <c r="BG104" s="33">
        <f>VLOOKUP(BC104&amp;"_"&amp;$AZ$9,データシート3!A:AB,MATCH("ea_"&amp;"中小水（河川）"&amp;"_年間発電",データシート3!$A$1:$AB$1,0),0)/10^3+VLOOKUP(BC104&amp;"_"&amp;$AZ$9,データシート3!A:AB,MATCH("ea_"&amp;"中小水（農業用水路）"&amp;"_年間発電",データシート3!$A$1:$AB$1,0),0)/10^3</f>
        <v>310987.25900000002</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2614.44</v>
      </c>
      <c r="BI104" s="33">
        <f t="shared" si="26"/>
        <v>1835750.3859999999</v>
      </c>
      <c r="BJ104" s="33">
        <f>(VLOOKUP($BC104&amp;"_"&amp;$AZ$8,データシート3!$A:$AN,MATCH("da_合計",データシート3!$A$1:$AN$1,0),0))/10^3</f>
        <v>133283.63900927309</v>
      </c>
      <c r="BK104" s="33">
        <f t="shared" ref="BK104:BK135" si="27">BI104-BJ104</f>
        <v>1702466.7469907268</v>
      </c>
      <c r="BL104" s="33">
        <f t="shared" ref="BL104:BL135" si="28">IF(BK104&gt;0,0,BK104)</f>
        <v>0</v>
      </c>
      <c r="BM104" s="33">
        <f t="shared" ref="BM104:BM135" si="29">IF(BK104&gt;0,BK104,0)</f>
        <v>1702466.7469907268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10522</v>
      </c>
      <c r="AY105" s="18" t="str">
        <f>IF(IFERROR(比較地域マスタ!$AE40,"")=0,"",IFERROR(比較地域マスタ!$AE40,""))</f>
        <v>明和町</v>
      </c>
      <c r="AZ105" s="16"/>
      <c r="BA105" s="22">
        <v>34</v>
      </c>
      <c r="BB105" s="22">
        <v>1</v>
      </c>
      <c r="BC105" s="18" t="str">
        <f t="shared" si="24"/>
        <v>10522</v>
      </c>
      <c r="BD105" s="18" t="str">
        <f t="shared" si="25"/>
        <v>明和町</v>
      </c>
      <c r="BE105" s="33">
        <f>VLOOKUP(BC105&amp;"_"&amp;$AZ$9,データシート3!A:AB,MATCH("ea_"&amp;"太陽光（建物系）"&amp;"_年間発電",データシート3!$A$1:$AB$1,0),0)/10^3+VLOOKUP(BC105&amp;"_"&amp;$AZ$9,データシート3!A:AB,MATCH("ea_"&amp;"太陽光（土地系）"&amp;"_年間発電",データシート3!$A$1:$AB$1,0),0)/10^3</f>
        <v>242105.84699999998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242105.84699999998</v>
      </c>
      <c r="BJ105" s="33">
        <f>(VLOOKUP($BC105&amp;"_"&amp;$AZ$8,データシート3!$A:$AN,MATCH("da_合計",データシート3!$A$1:$AN$1,0),0))/10^3</f>
        <v>95722.363294539595</v>
      </c>
      <c r="BK105" s="33">
        <f t="shared" si="27"/>
        <v>146383.48370546038</v>
      </c>
      <c r="BL105" s="33">
        <f t="shared" si="28"/>
        <v>0</v>
      </c>
      <c r="BM105" s="33">
        <f t="shared" si="29"/>
        <v>146383.48370546038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10345</v>
      </c>
      <c r="AY106" s="18" t="str">
        <f>IF(IFERROR(比較地域マスタ!$AE41,"")=0,"",IFERROR(比較地域マスタ!$AE41,""))</f>
        <v>吉岡町</v>
      </c>
      <c r="AZ106" s="16"/>
      <c r="BA106" s="22">
        <v>35</v>
      </c>
      <c r="BB106" s="22">
        <v>1</v>
      </c>
      <c r="BC106" s="18" t="str">
        <f t="shared" si="24"/>
        <v>10345</v>
      </c>
      <c r="BD106" s="18" t="str">
        <f t="shared" si="25"/>
        <v>吉岡町</v>
      </c>
      <c r="BE106" s="33">
        <f>VLOOKUP(BC106&amp;"_"&amp;$AZ$9,データシート3!A:AB,MATCH("ea_"&amp;"太陽光（建物系）"&amp;"_年間発電",データシート3!$A$1:$AB$1,0),0)/10^3+VLOOKUP(BC106&amp;"_"&amp;$AZ$9,データシート3!A:AB,MATCH("ea_"&amp;"太陽光（土地系）"&amp;"_年間発電",データシート3!$A$1:$AB$1,0),0)/10^3</f>
        <v>338913.49400000001</v>
      </c>
      <c r="BF106" s="33">
        <f>VLOOKUP(BC106&amp;"_"&amp;$AZ$9,データシート3!A:AB,MATCH("ea_"&amp;"風力（陸上）"&amp;"_年間発電",データシート3!$A$1:$AB$1,0),0)/10^3</f>
        <v>10132.496999999998</v>
      </c>
      <c r="BG106" s="33">
        <f>VLOOKUP(BC106&amp;"_"&amp;$AZ$9,データシート3!A:AB,MATCH("ea_"&amp;"中小水（河川）"&amp;"_年間発電",データシート3!$A$1:$AB$1,0),0)/10^3+VLOOKUP(BC106&amp;"_"&amp;$AZ$9,データシート3!A:AB,MATCH("ea_"&amp;"中小水（農業用水路）"&amp;"_年間発電",データシート3!$A$1:$AB$1,0),0)/10^3</f>
        <v>12884.763000000003</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4704.4700000000012</v>
      </c>
      <c r="BI106" s="33">
        <f t="shared" si="26"/>
        <v>366635.22399999993</v>
      </c>
      <c r="BJ106" s="33">
        <f>(VLOOKUP($BC106&amp;"_"&amp;$AZ$8,データシート3!$A:$AN,MATCH("da_合計",データシート3!$A$1:$AN$1,0),0))/10^3</f>
        <v>95308.052606606507</v>
      </c>
      <c r="BK106" s="33">
        <f t="shared" si="27"/>
        <v>271327.17139339342</v>
      </c>
      <c r="BL106" s="33">
        <f t="shared" si="28"/>
        <v>0</v>
      </c>
      <c r="BM106" s="33">
        <f t="shared" si="29"/>
        <v>271327.17139339342</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太田市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10205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51</v>
      </c>
      <c r="H7" s="701">
        <f t="shared" si="0"/>
        <v>50</v>
      </c>
      <c r="I7" s="701">
        <f t="shared" si="0"/>
        <v>52</v>
      </c>
      <c r="J7" s="701">
        <f t="shared" si="0"/>
        <v>51</v>
      </c>
      <c r="K7" s="702">
        <f t="shared" si="0"/>
        <v>49</v>
      </c>
      <c r="L7" s="702">
        <f t="shared" si="0"/>
        <v>50</v>
      </c>
      <c r="M7" s="702">
        <f t="shared" si="0"/>
        <v>52</v>
      </c>
      <c r="N7" s="702">
        <f t="shared" si="0"/>
        <v>51</v>
      </c>
      <c r="O7" s="702">
        <f>SUM(O8:O13)</f>
        <v>50</v>
      </c>
      <c r="P7" s="702">
        <f t="shared" si="0"/>
        <v>46</v>
      </c>
      <c r="Q7" s="703">
        <f>SUM(Q8:Q13)</f>
        <v>49</v>
      </c>
      <c r="R7" s="909">
        <f t="shared" si="0"/>
        <v>661.00300000000004</v>
      </c>
      <c r="S7" s="910">
        <f t="shared" si="0"/>
        <v>744.6389999999999</v>
      </c>
      <c r="T7" s="910">
        <f t="shared" si="0"/>
        <v>846.68700000000001</v>
      </c>
      <c r="U7" s="910">
        <f t="shared" si="0"/>
        <v>868.28599999999994</v>
      </c>
      <c r="V7" s="910">
        <f t="shared" si="0"/>
        <v>824.60299999999995</v>
      </c>
      <c r="W7" s="910">
        <f t="shared" si="0"/>
        <v>842.11199999999997</v>
      </c>
      <c r="X7" s="910">
        <f t="shared" si="0"/>
        <v>866.45899999999995</v>
      </c>
      <c r="Y7" s="910">
        <f t="shared" si="0"/>
        <v>857.22199999999998</v>
      </c>
      <c r="Z7" s="910">
        <f>SUM(Z8:Z13)</f>
        <v>816.19</v>
      </c>
      <c r="AA7" s="910">
        <f>SUM(AA8:AA13)</f>
        <v>601.61099999999999</v>
      </c>
      <c r="AB7" s="911">
        <f t="shared" si="0"/>
        <v>694.16599999999994</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41</v>
      </c>
      <c r="H10" s="714">
        <f>VLOOKUP($D$3&amp;"_"&amp;H$3,データシート1!$A:$BU,MATCH($G$2&amp;"_"&amp;$C10,データシート1!$A$1:$BU$1,0),0)</f>
        <v>43</v>
      </c>
      <c r="I10" s="714">
        <f>VLOOKUP($D$3&amp;"_"&amp;I$3,データシート1!$A:$BU,MATCH($G$2&amp;"_"&amp;$C10,データシート1!$A$1:$BU$1,0),0)</f>
        <v>44</v>
      </c>
      <c r="J10" s="714">
        <f>VLOOKUP($D$3&amp;"_"&amp;J$3,データシート1!$A:$BU,MATCH($G$2&amp;"_"&amp;$C10,データシート1!$A$1:$BU$1,0),0)</f>
        <v>43</v>
      </c>
      <c r="K10" s="715">
        <f>VLOOKUP($D$3&amp;"_"&amp;K$3,データシート1!$A:$BU,MATCH($G$2&amp;"_"&amp;$C10,データシート1!$A$1:$BU$1,0),0)</f>
        <v>43</v>
      </c>
      <c r="L10" s="715">
        <f>VLOOKUP($D$3&amp;"_"&amp;L$3,データシート1!$A:$BU,MATCH($G$2&amp;"_"&amp;$C10,データシート1!$A$1:$BU$1,0),0)</f>
        <v>44</v>
      </c>
      <c r="M10" s="715">
        <f>VLOOKUP($D$3&amp;"_"&amp;M$3,データシート1!$A:$BU,MATCH($G$2&amp;"_"&amp;$C10,データシート1!$A$1:$BU$1,0),0)</f>
        <v>46</v>
      </c>
      <c r="N10" s="715">
        <f>VLOOKUP($D$3&amp;"_"&amp;N$3,データシート1!$A:$BU,MATCH($G$2&amp;"_"&amp;$C10,データシート1!$A$1:$BU$1,0),0)</f>
        <v>45</v>
      </c>
      <c r="O10" s="715">
        <f>VLOOKUP($D$3&amp;"_"&amp;O$3,データシート1!$A:$BU,MATCH($G$2&amp;"_"&amp;$C10,データシート1!$A$1:$BU$1,0),0)</f>
        <v>44</v>
      </c>
      <c r="P10" s="715">
        <f>VLOOKUP($D$3&amp;"_"&amp;P$3,データシート1!$A:$BU,MATCH($G$2&amp;"_"&amp;$C10,データシート1!$A$1:$BU$1,0),0)</f>
        <v>41</v>
      </c>
      <c r="Q10" s="716">
        <f>VLOOKUP($D$3&amp;"_"&amp;Q$3,データシート1!$A:$BU,MATCH($G$2&amp;"_"&amp;$C10,データシート1!$A$1:$BU$1,0),0)</f>
        <v>45</v>
      </c>
      <c r="R10" s="915">
        <f>VLOOKUP($D$3&amp;"_"&amp;R$3,データシート1!$A:$BU,MATCH($R$2&amp;"_"&amp;$C10,データシート1!$A$1:$BU$1,0),0)</f>
        <v>594.29200000000003</v>
      </c>
      <c r="S10" s="916">
        <f>VLOOKUP($D$3&amp;"_"&amp;S$3,データシート1!$A:$BU,MATCH($R$2&amp;"_"&amp;$C10,データシート1!$A$1:$BU$1,0),0)</f>
        <v>696.26499999999999</v>
      </c>
      <c r="T10" s="916">
        <f>VLOOKUP($D$3&amp;"_"&amp;T$3,データシート1!$A:$BU,MATCH($R$2&amp;"_"&amp;$C10,データシート1!$A$1:$BU$1,0),0)</f>
        <v>796.64400000000001</v>
      </c>
      <c r="U10" s="916">
        <f>VLOOKUP($D$3&amp;"_"&amp;U$3,データシート1!$A:$BU,MATCH($R$2&amp;"_"&amp;$C10,データシート1!$A$1:$BU$1,0),0)</f>
        <v>813.44899999999996</v>
      </c>
      <c r="V10" s="916">
        <f>VLOOKUP($D$3&amp;"_"&amp;V$3,データシート1!$A:$BU,MATCH($R$2&amp;"_"&amp;$C10,データシート1!$A$1:$BU$1,0),0)</f>
        <v>773.726</v>
      </c>
      <c r="W10" s="916">
        <f>VLOOKUP($D$3&amp;"_"&amp;W$3,データシート1!$A:$BU,MATCH($R$2&amp;"_"&amp;$C10,データシート1!$A$1:$BU$1,0),0)</f>
        <v>792.01499999999999</v>
      </c>
      <c r="X10" s="916">
        <f>VLOOKUP($D$3&amp;"_"&amp;X$3,データシート1!$A:$BU,MATCH($R$2&amp;"_"&amp;$C10,データシート1!$A$1:$BU$1,0),0)</f>
        <v>817.41899999999998</v>
      </c>
      <c r="Y10" s="916">
        <f>VLOOKUP($D$3&amp;"_"&amp;Y$3,データシート1!$A:$BU,MATCH($R$2&amp;"_"&amp;$C10,データシート1!$A$1:$BU$1,0),0)</f>
        <v>805.3</v>
      </c>
      <c r="Z10" s="916">
        <f>VLOOKUP($D$3&amp;"_"&amp;Z$3,データシート1!$A:$BU,MATCH($R$2&amp;"_"&amp;$C10,データシート1!$A$1:$BU$1,0),0)</f>
        <v>763.02800000000002</v>
      </c>
      <c r="AA10" s="916">
        <f>VLOOKUP($D$3&amp;"_"&amp;AA$3,データシート1!$A:$BU,MATCH($R$2&amp;"_"&amp;$C10,データシート1!$A$1:$BU$1,0),0)</f>
        <v>564.13</v>
      </c>
      <c r="AB10" s="917">
        <f>VLOOKUP($D$3&amp;"_"&amp;AB$3,データシート1!$A:$BU,MATCH($R$2&amp;"_"&amp;$C10,データシート1!$A$1:$BU$1,0),0)</f>
        <v>678.19899999999996</v>
      </c>
    </row>
    <row r="11" spans="2:30" s="21" customFormat="1" ht="20.45" customHeight="1">
      <c r="B11" s="704"/>
      <c r="C11" s="711" t="s">
        <v>520</v>
      </c>
      <c r="D11" s="712"/>
      <c r="E11" s="711"/>
      <c r="F11" s="712"/>
      <c r="G11" s="713">
        <f>VLOOKUP($D$3&amp;"_"&amp;G$3,データシート1!$A:$BU,MATCH($G$2&amp;"_"&amp;$C11,データシート1!$A$1:$BU$1,0),0)</f>
        <v>9</v>
      </c>
      <c r="H11" s="714">
        <f>VLOOKUP($D$3&amp;"_"&amp;H$3,データシート1!$A:$BU,MATCH($G$2&amp;"_"&amp;$C11,データシート1!$A$1:$BU$1,0),0)</f>
        <v>6</v>
      </c>
      <c r="I11" s="714">
        <f>VLOOKUP($D$3&amp;"_"&amp;I$3,データシート1!$A:$BU,MATCH($G$2&amp;"_"&amp;$C11,データシート1!$A$1:$BU$1,0),0)</f>
        <v>7</v>
      </c>
      <c r="J11" s="714">
        <f>VLOOKUP($D$3&amp;"_"&amp;J$3,データシート1!$A:$BU,MATCH($G$2&amp;"_"&amp;$C11,データシート1!$A$1:$BU$1,0),0)</f>
        <v>8</v>
      </c>
      <c r="K11" s="715">
        <f>VLOOKUP($D$3&amp;"_"&amp;K$3,データシート1!$A:$BU,MATCH($G$2&amp;"_"&amp;$C11,データシート1!$A$1:$BU$1,0),0)</f>
        <v>6</v>
      </c>
      <c r="L11" s="715">
        <f>VLOOKUP($D$3&amp;"_"&amp;L$3,データシート1!$A:$BU,MATCH($G$2&amp;"_"&amp;$C11,データシート1!$A$1:$BU$1,0),0)</f>
        <v>6</v>
      </c>
      <c r="M11" s="715">
        <f>VLOOKUP($D$3&amp;"_"&amp;M$3,データシート1!$A:$BU,MATCH($G$2&amp;"_"&amp;$C11,データシート1!$A$1:$BU$1,0),0)</f>
        <v>6</v>
      </c>
      <c r="N11" s="715">
        <f>VLOOKUP($D$3&amp;"_"&amp;N$3,データシート1!$A:$BU,MATCH($G$2&amp;"_"&amp;$C11,データシート1!$A$1:$BU$1,0),0)</f>
        <v>6</v>
      </c>
      <c r="O11" s="715">
        <f>VLOOKUP($D$3&amp;"_"&amp;O$3,データシート1!$A:$BU,MATCH($G$2&amp;"_"&amp;$C11,データシート1!$A$1:$BU$1,0),0)</f>
        <v>6</v>
      </c>
      <c r="P11" s="715">
        <f>VLOOKUP($D$3&amp;"_"&amp;P$3,データシート1!$A:$BU,MATCH($G$2&amp;"_"&amp;$C11,データシート1!$A$1:$BU$1,0),0)</f>
        <v>5</v>
      </c>
      <c r="Q11" s="716">
        <f>VLOOKUP($D$3&amp;"_"&amp;Q$3,データシート1!$A:$BU,MATCH($G$2&amp;"_"&amp;$C11,データシート1!$A$1:$BU$1,0),0)</f>
        <v>4</v>
      </c>
      <c r="R11" s="915">
        <f>VLOOKUP($D$3&amp;"_"&amp;R$3,データシート1!$A:$BU,MATCH($R$2&amp;"_"&amp;$C11,データシート1!$A$1:$BU$1,0),0)</f>
        <v>65.81</v>
      </c>
      <c r="S11" s="916">
        <f>VLOOKUP($D$3&amp;"_"&amp;S$3,データシート1!$A:$BU,MATCH($R$2&amp;"_"&amp;$C11,データシート1!$A$1:$BU$1,0),0)</f>
        <v>47.491999999999997</v>
      </c>
      <c r="T11" s="916">
        <f>VLOOKUP($D$3&amp;"_"&amp;T$3,データシート1!$A:$BU,MATCH($R$2&amp;"_"&amp;$C11,データシート1!$A$1:$BU$1,0),0)</f>
        <v>49.706000000000003</v>
      </c>
      <c r="U11" s="916">
        <f>VLOOKUP($D$3&amp;"_"&amp;U$3,データシート1!$A:$BU,MATCH($R$2&amp;"_"&amp;$C11,データシート1!$A$1:$BU$1,0),0)</f>
        <v>54.836999999999996</v>
      </c>
      <c r="V11" s="916">
        <f>VLOOKUP($D$3&amp;"_"&amp;V$3,データシート1!$A:$BU,MATCH($R$2&amp;"_"&amp;$C11,データシート1!$A$1:$BU$1,0),0)</f>
        <v>50.876999999999995</v>
      </c>
      <c r="W11" s="916">
        <f>VLOOKUP($D$3&amp;"_"&amp;W$3,データシート1!$A:$BU,MATCH($R$2&amp;"_"&amp;$C11,データシート1!$A$1:$BU$1,0),0)</f>
        <v>50.097000000000001</v>
      </c>
      <c r="X11" s="916">
        <f>VLOOKUP($D$3&amp;"_"&amp;X$3,データシート1!$A:$BU,MATCH($R$2&amp;"_"&amp;$C11,データシート1!$A$1:$BU$1,0),0)</f>
        <v>49.04</v>
      </c>
      <c r="Y11" s="916">
        <f>VLOOKUP($D$3&amp;"_"&amp;Y$3,データシート1!$A:$BU,MATCH($R$2&amp;"_"&amp;$C11,データシート1!$A$1:$BU$1,0),0)</f>
        <v>51.921999999999997</v>
      </c>
      <c r="Z11" s="916">
        <f>VLOOKUP($D$3&amp;"_"&amp;Z$3,データシート1!$A:$BU,MATCH($R$2&amp;"_"&amp;$C11,データシート1!$A$1:$BU$1,0),0)</f>
        <v>53.161999999999999</v>
      </c>
      <c r="AA11" s="916">
        <f>VLOOKUP($D$3&amp;"_"&amp;AA$3,データシート1!$A:$BU,MATCH($R$2&amp;"_"&amp;$C11,データシート1!$A$1:$BU$1,0),0)</f>
        <v>37.481000000000002</v>
      </c>
      <c r="AB11" s="917">
        <f>VLOOKUP($D$3&amp;"_"&amp;AB$3,データシート1!$A:$BU,MATCH($R$2&amp;"_"&amp;$C11,データシート1!$A$1:$BU$1,0),0)</f>
        <v>15.967000000000001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0.90100000000000002</v>
      </c>
      <c r="S12" s="919">
        <f>VLOOKUP($D$3&amp;"_"&amp;S$3,データシート1!$A:$BU,MATCH($R$2&amp;"_"&amp;$C12,データシート1!$A$1:$BU$1,0),0)</f>
        <v>0.88200000000000001</v>
      </c>
      <c r="T12" s="919">
        <f>VLOOKUP($D$3&amp;"_"&amp;T$3,データシート1!$A:$BU,MATCH($R$2&amp;"_"&amp;$C12,データシート1!$A$1:$BU$1,0),0)</f>
        <v>0.33700000000000002</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41</v>
      </c>
      <c r="H26" s="734">
        <f>VLOOKUP($D$3&amp;"_"&amp;H$3,データシート2!$A:$SI,MATCH($G$2&amp;"_"&amp;$B26,データシート2!$A$1:$SI$1,0),0)</f>
        <v>43</v>
      </c>
      <c r="I26" s="734">
        <f>VLOOKUP($D$3&amp;"_"&amp;I$3,データシート2!$A:$SI,MATCH($G$2&amp;"_"&amp;$B26,データシート2!$A$1:$SI$1,0),0)</f>
        <v>44</v>
      </c>
      <c r="J26" s="734">
        <f>VLOOKUP($D$3&amp;"_"&amp;J$3,データシート2!$A:$SI,MATCH($G$2&amp;"_"&amp;$B26,データシート2!$A$1:$SI$1,0),0)</f>
        <v>43</v>
      </c>
      <c r="K26" s="735">
        <f>VLOOKUP($D$3&amp;"_"&amp;K$3,データシート2!$A:$SI,MATCH($G$2&amp;"_"&amp;$B26,データシート2!$A$1:$SI$1,0),0)</f>
        <v>43</v>
      </c>
      <c r="L26" s="735">
        <f>VLOOKUP($D$3&amp;"_"&amp;L$3,データシート2!$A:$SI,MATCH($G$2&amp;"_"&amp;$B26,データシート2!$A$1:$SI$1,0),0)</f>
        <v>44</v>
      </c>
      <c r="M26" s="735">
        <f>VLOOKUP($D$3&amp;"_"&amp;M$3,データシート2!$A:$SI,MATCH($G$2&amp;"_"&amp;$B26,データシート2!$A$1:$SI$1,0),0)</f>
        <v>46</v>
      </c>
      <c r="N26" s="735">
        <f>VLOOKUP($D$3&amp;"_"&amp;N$3,データシート2!$A:$SI,MATCH($G$2&amp;"_"&amp;$B26,データシート2!$A$1:$SI$1,0),0)</f>
        <v>45</v>
      </c>
      <c r="O26" s="735">
        <f>VLOOKUP($D$3&amp;"_"&amp;O$3,データシート2!$A:$SI,MATCH($G$2&amp;"_"&amp;$B26,データシート2!$A$1:$SI$1,0),0)</f>
        <v>44</v>
      </c>
      <c r="P26" s="735">
        <f>VLOOKUP($D$3&amp;"_"&amp;P$3,データシート2!$A:$SI,MATCH($G$2&amp;"_"&amp;$B26,データシート2!$A$1:$SI$1,0),0)</f>
        <v>41</v>
      </c>
      <c r="Q26" s="736">
        <f>VLOOKUP($D$3&amp;"_"&amp;Q$3,データシート2!$A:$SI,MATCH($G$2&amp;"_"&amp;$B26,データシート2!$A$1:$SI$1,0),0)</f>
        <v>45</v>
      </c>
      <c r="R26" s="924">
        <f>VLOOKUP($D$3&amp;"_"&amp;R$3,データシート2!$A:$SI,MATCH($R$2&amp;"_"&amp;$B26,データシート2!$A$1:$SI$1,0),0)</f>
        <v>594.29200000000003</v>
      </c>
      <c r="S26" s="925">
        <f>VLOOKUP($D$3&amp;"_"&amp;S$3,データシート2!$A:$SI,MATCH($R$2&amp;"_"&amp;$B26,データシート2!$A$1:$SI$1,0),0)</f>
        <v>696.26499999999999</v>
      </c>
      <c r="T26" s="925">
        <f>VLOOKUP($D$3&amp;"_"&amp;T$3,データシート2!$A:$SI,MATCH($R$2&amp;"_"&amp;$B26,データシート2!$A$1:$SI$1,0),0)</f>
        <v>796.64400000000001</v>
      </c>
      <c r="U26" s="925">
        <f>VLOOKUP($D$3&amp;"_"&amp;U$3,データシート2!$A:$SI,MATCH($R$2&amp;"_"&amp;$B26,データシート2!$A$1:$SI$1,0),0)</f>
        <v>813.44899999999996</v>
      </c>
      <c r="V26" s="925">
        <f>VLOOKUP($D$3&amp;"_"&amp;V$3,データシート2!$A:$SI,MATCH($R$2&amp;"_"&amp;$B26,データシート2!$A$1:$SI$1,0),0)</f>
        <v>773.726</v>
      </c>
      <c r="W26" s="925">
        <f>VLOOKUP($D$3&amp;"_"&amp;W$3,データシート2!$A:$SI,MATCH($R$2&amp;"_"&amp;$B26,データシート2!$A$1:$SI$1,0),0)</f>
        <v>792.01499999999999</v>
      </c>
      <c r="X26" s="925">
        <f>VLOOKUP($D$3&amp;"_"&amp;X$3,データシート2!$A:$SI,MATCH($R$2&amp;"_"&amp;$B26,データシート2!$A$1:$SI$1,0),0)</f>
        <v>817.41899999999998</v>
      </c>
      <c r="Y26" s="925">
        <f>VLOOKUP($D$3&amp;"_"&amp;Y$3,データシート2!$A:$SI,MATCH($R$2&amp;"_"&amp;$B26,データシート2!$A$1:$SI$1,0),0)</f>
        <v>805.3</v>
      </c>
      <c r="Z26" s="925">
        <f>VLOOKUP($D$3&amp;"_"&amp;Z$3,データシート2!$A:$SI,MATCH($R$2&amp;"_"&amp;$B26,データシート2!$A$1:$SI$1,0),0)</f>
        <v>763.02800000000002</v>
      </c>
      <c r="AA26" s="925">
        <f>VLOOKUP($D$3&amp;"_"&amp;AA$3,データシート2!$A:$SI,MATCH($R$2&amp;"_"&amp;$B26,データシート2!$A$1:$SI$1,0),0)</f>
        <v>564.13</v>
      </c>
      <c r="AB26" s="926">
        <f>VLOOKUP($D$3&amp;"_"&amp;AB$3,データシート2!$A:$SI,MATCH($R$2&amp;"_"&amp;$B26,データシート2!$A$1:$SI$1,0),0)</f>
        <v>678.19899999999996</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1</v>
      </c>
      <c r="Q27" s="744">
        <f>VLOOKUP($D$3&amp;"_"&amp;Q$3,データシート2!$A:$SI,MATCH($G$2&amp;"_"&amp;$C27,データシート2!$A$1:$SI$1,0),0)</f>
        <v>2</v>
      </c>
      <c r="R27" s="933">
        <f>VLOOKUP($D$3&amp;"_"&amp;R$3,データシート2!$A:$SI,MATCH($R$2&amp;"_"&amp;$C27,データシート2!$A$1:$SI$1,0),0)</f>
        <v>6.9790000000000001</v>
      </c>
      <c r="S27" s="928">
        <f>VLOOKUP($D$3&amp;"_"&amp;S$3,データシート2!$A:$SI,MATCH($R$2&amp;"_"&amp;$C27,データシート2!$A$1:$SI$1,0),0)</f>
        <v>7.843</v>
      </c>
      <c r="T27" s="928">
        <f>VLOOKUP($D$3&amp;"_"&amp;T$3,データシート2!$A:$SI,MATCH($R$2&amp;"_"&amp;$C27,データシート2!$A$1:$SI$1,0),0)</f>
        <v>8.2260000000000009</v>
      </c>
      <c r="U27" s="928">
        <f>VLOOKUP($D$3&amp;"_"&amp;U$3,データシート2!$A:$SI,MATCH($R$2&amp;"_"&amp;$C27,データシート2!$A$1:$SI$1,0),0)</f>
        <v>8.3620000000000001</v>
      </c>
      <c r="V27" s="928">
        <f>VLOOKUP($D$3&amp;"_"&amp;V$3,データシート2!$A:$SI,MATCH($R$2&amp;"_"&amp;$C27,データシート2!$A$1:$SI$1,0),0)</f>
        <v>9.2629999999999999</v>
      </c>
      <c r="W27" s="928">
        <f>VLOOKUP($D$3&amp;"_"&amp;W$3,データシート2!$A:$SI,MATCH($R$2&amp;"_"&amp;$C27,データシート2!$A$1:$SI$1,0),0)</f>
        <v>5.2779999999999996</v>
      </c>
      <c r="X27" s="928">
        <f>VLOOKUP($D$3&amp;"_"&amp;X$3,データシート2!$A:$SI,MATCH($R$2&amp;"_"&amp;$C27,データシート2!$A$1:$SI$1,0),0)</f>
        <v>4.9390000000000001</v>
      </c>
      <c r="Y27" s="928">
        <f>VLOOKUP($D$3&amp;"_"&amp;Y$3,データシート2!$A:$SI,MATCH($R$2&amp;"_"&amp;$C27,データシート2!$A$1:$SI$1,0),0)</f>
        <v>9.3390000000000004</v>
      </c>
      <c r="Z27" s="928">
        <f>VLOOKUP($D$3&amp;"_"&amp;Z$3,データシート2!$A:$SI,MATCH($R$2&amp;"_"&amp;$C27,データシート2!$A$1:$SI$1,0),0)</f>
        <v>9.125</v>
      </c>
      <c r="AA27" s="928">
        <f>VLOOKUP($D$3&amp;"_"&amp;AA$3,データシート2!$A:$SI,MATCH($R$2&amp;"_"&amp;$C27,データシート2!$A$1:$SI$1,0),0)</f>
        <v>4.4720000000000004</v>
      </c>
      <c r="AB27" s="929">
        <f>VLOOKUP($D$3&amp;"_"&amp;AB$3,データシート2!$A:$SI,MATCH($R$2&amp;"_"&amp;$C27,データシート2!$A$1:$SI$1,0),0)</f>
        <v>8.3209999999999997</v>
      </c>
    </row>
    <row r="28" spans="2:29" s="745" customFormat="1" ht="16.5" customHeight="1">
      <c r="B28" s="737"/>
      <c r="C28" s="762">
        <v>10</v>
      </c>
      <c r="D28" s="763" t="s">
        <v>540</v>
      </c>
      <c r="E28" s="762"/>
      <c r="F28" s="764"/>
      <c r="G28" s="765">
        <f>VLOOKUP($D$3&amp;"_"&amp;G$3,データシート2!$A:$SI,MATCH($G$2&amp;"_"&amp;$C28,データシート2!$A$1:$SI$1,0),0)</f>
        <v>4</v>
      </c>
      <c r="H28" s="766">
        <f>VLOOKUP($D$3&amp;"_"&amp;H$3,データシート2!$A:$SI,MATCH($G$2&amp;"_"&amp;$C28,データシート2!$A$1:$SI$1,0),0)</f>
        <v>4</v>
      </c>
      <c r="I28" s="766">
        <f>VLOOKUP($D$3&amp;"_"&amp;I$3,データシート2!$A:$SI,MATCH($G$2&amp;"_"&amp;$C28,データシート2!$A$1:$SI$1,0),0)</f>
        <v>4</v>
      </c>
      <c r="J28" s="766">
        <f>VLOOKUP($D$3&amp;"_"&amp;J$3,データシート2!$A:$SI,MATCH($G$2&amp;"_"&amp;$C28,データシート2!$A$1:$SI$1,0),0)</f>
        <v>4</v>
      </c>
      <c r="K28" s="767">
        <f>VLOOKUP($D$3&amp;"_"&amp;K$3,データシート2!$A:$SI,MATCH($G$2&amp;"_"&amp;$C28,データシート2!$A$1:$SI$1,0),0)</f>
        <v>4</v>
      </c>
      <c r="L28" s="767">
        <f>VLOOKUP($D$3&amp;"_"&amp;L$3,データシート2!$A:$SI,MATCH($G$2&amp;"_"&amp;$C28,データシート2!$A$1:$SI$1,0),0)</f>
        <v>4</v>
      </c>
      <c r="M28" s="767">
        <f>VLOOKUP($D$3&amp;"_"&amp;M$3,データシート2!$A:$SI,MATCH($G$2&amp;"_"&amp;$C28,データシート2!$A$1:$SI$1,0),0)</f>
        <v>4</v>
      </c>
      <c r="N28" s="767">
        <f>VLOOKUP($D$3&amp;"_"&amp;N$3,データシート2!$A:$SI,MATCH($G$2&amp;"_"&amp;$C28,データシート2!$A$1:$SI$1,0),0)</f>
        <v>3</v>
      </c>
      <c r="O28" s="767">
        <f>VLOOKUP($D$3&amp;"_"&amp;O$3,データシート2!$A:$SI,MATCH($G$2&amp;"_"&amp;$C28,データシート2!$A$1:$SI$1,0),0)</f>
        <v>3</v>
      </c>
      <c r="P28" s="767">
        <f>VLOOKUP($D$3&amp;"_"&amp;P$3,データシート2!$A:$SI,MATCH($G$2&amp;"_"&amp;$C28,データシート2!$A$1:$SI$1,0),0)</f>
        <v>3</v>
      </c>
      <c r="Q28" s="768">
        <f>VLOOKUP($D$3&amp;"_"&amp;Q$3,データシート2!$A:$SI,MATCH($G$2&amp;"_"&amp;$C28,データシート2!$A$1:$SI$1,0),0)</f>
        <v>3</v>
      </c>
      <c r="R28" s="937">
        <f>VLOOKUP($D$3&amp;"_"&amp;R$3,データシート2!$A:$SI,MATCH($R$2&amp;"_"&amp;$C28,データシート2!$A$1:$SI$1,0),0)</f>
        <v>24.573</v>
      </c>
      <c r="S28" s="938">
        <f>VLOOKUP($D$3&amp;"_"&amp;S$3,データシート2!$A:$SI,MATCH($R$2&amp;"_"&amp;$C28,データシート2!$A$1:$SI$1,0),0)</f>
        <v>25.155000000000001</v>
      </c>
      <c r="T28" s="938">
        <f>VLOOKUP($D$3&amp;"_"&amp;T$3,データシート2!$A:$SI,MATCH($R$2&amp;"_"&amp;$C28,データシート2!$A$1:$SI$1,0),0)</f>
        <v>27.646000000000001</v>
      </c>
      <c r="U28" s="938">
        <f>VLOOKUP($D$3&amp;"_"&amp;U$3,データシート2!$A:$SI,MATCH($R$2&amp;"_"&amp;$C28,データシート2!$A$1:$SI$1,0),0)</f>
        <v>28.24</v>
      </c>
      <c r="V28" s="938">
        <f>VLOOKUP($D$3&amp;"_"&amp;V$3,データシート2!$A:$SI,MATCH($R$2&amp;"_"&amp;$C28,データシート2!$A$1:$SI$1,0),0)</f>
        <v>27.501999999999999</v>
      </c>
      <c r="W28" s="938">
        <f>VLOOKUP($D$3&amp;"_"&amp;W$3,データシート2!$A:$SI,MATCH($R$2&amp;"_"&amp;$C28,データシート2!$A$1:$SI$1,0),0)</f>
        <v>25.806000000000001</v>
      </c>
      <c r="X28" s="938">
        <f>VLOOKUP($D$3&amp;"_"&amp;X$3,データシート2!$A:$SI,MATCH($R$2&amp;"_"&amp;$C28,データシート2!$A$1:$SI$1,0),0)</f>
        <v>25.073</v>
      </c>
      <c r="Y28" s="938">
        <f>VLOOKUP($D$3&amp;"_"&amp;Y$3,データシート2!$A:$SI,MATCH($R$2&amp;"_"&amp;$C28,データシート2!$A$1:$SI$1,0),0)</f>
        <v>23.497</v>
      </c>
      <c r="Z28" s="938">
        <f>VLOOKUP($D$3&amp;"_"&amp;Z$3,データシート2!$A:$SI,MATCH($R$2&amp;"_"&amp;$C28,データシート2!$A$1:$SI$1,0),0)</f>
        <v>20.523</v>
      </c>
      <c r="AA28" s="938">
        <f>VLOOKUP($D$3&amp;"_"&amp;AA$3,データシート2!$A:$SI,MATCH($R$2&amp;"_"&amp;$C28,データシート2!$A$1:$SI$1,0),0)</f>
        <v>19.135999999999999</v>
      </c>
      <c r="AB28" s="939">
        <f>VLOOKUP($D$3&amp;"_"&amp;AB$3,データシート2!$A:$SI,MATCH($R$2&amp;"_"&amp;$C28,データシート2!$A$1:$SI$1,0),0)</f>
        <v>16.917000000000002</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4.391</v>
      </c>
      <c r="S32" s="938">
        <f>VLOOKUP($D$3&amp;"_"&amp;S$3,データシート2!$A:$SI,MATCH($R$2&amp;"_"&amp;$C32,データシート2!$A$1:$SI$1,0),0)</f>
        <v>4.8860000000000001</v>
      </c>
      <c r="T32" s="938">
        <f>VLOOKUP($D$3&amp;"_"&amp;T$3,データシート2!$A:$SI,MATCH($R$2&amp;"_"&amp;$C32,データシート2!$A$1:$SI$1,0),0)</f>
        <v>5.28</v>
      </c>
      <c r="U32" s="938">
        <f>VLOOKUP($D$3&amp;"_"&amp;U$3,データシート2!$A:$SI,MATCH($R$2&amp;"_"&amp;$C32,データシート2!$A$1:$SI$1,0),0)</f>
        <v>5.6529999999999996</v>
      </c>
      <c r="V32" s="938">
        <f>VLOOKUP($D$3&amp;"_"&amp;V$3,データシート2!$A:$SI,MATCH($R$2&amp;"_"&amp;$C32,データシート2!$A$1:$SI$1,0),0)</f>
        <v>5.3769999999999998</v>
      </c>
      <c r="W32" s="938">
        <f>VLOOKUP($D$3&amp;"_"&amp;W$3,データシート2!$A:$SI,MATCH($R$2&amp;"_"&amp;$C32,データシート2!$A$1:$SI$1,0),0)</f>
        <v>5.5819999999999999</v>
      </c>
      <c r="X32" s="938">
        <f>VLOOKUP($D$3&amp;"_"&amp;X$3,データシート2!$A:$SI,MATCH($R$2&amp;"_"&amp;$C32,データシート2!$A$1:$SI$1,0),0)</f>
        <v>5.5419999999999998</v>
      </c>
      <c r="Y32" s="938">
        <f>VLOOKUP($D$3&amp;"_"&amp;Y$3,データシート2!$A:$SI,MATCH($R$2&amp;"_"&amp;$C32,データシート2!$A$1:$SI$1,0),0)</f>
        <v>5.5730000000000004</v>
      </c>
      <c r="Z32" s="938">
        <f>VLOOKUP($D$3&amp;"_"&amp;Z$3,データシート2!$A:$SI,MATCH($R$2&amp;"_"&amp;$C32,データシート2!$A$1:$SI$1,0),0)</f>
        <v>5.3819999999999997</v>
      </c>
      <c r="AA32" s="938">
        <f>VLOOKUP($D$3&amp;"_"&amp;AA$3,データシート2!$A:$SI,MATCH($R$2&amp;"_"&amp;$C32,データシート2!$A$1:$SI$1,0),0)</f>
        <v>5.46</v>
      </c>
      <c r="AB32" s="939">
        <f>VLOOKUP($D$3&amp;"_"&amp;AB$3,データシート2!$A:$SI,MATCH($R$2&amp;"_"&amp;$C32,データシート2!$A$1:$SI$1,0),0)</f>
        <v>5.1479999999999997</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3</v>
      </c>
      <c r="H34" s="766">
        <f>VLOOKUP($D$3&amp;"_"&amp;H$3,データシート2!$A:$SI,MATCH($G$2&amp;"_"&amp;$C34,データシート2!$A$1:$SI$1,0),0)</f>
        <v>3</v>
      </c>
      <c r="I34" s="766">
        <f>VLOOKUP($D$3&amp;"_"&amp;I$3,データシート2!$A:$SI,MATCH($G$2&amp;"_"&amp;$C34,データシート2!$A$1:$SI$1,0),0)</f>
        <v>3</v>
      </c>
      <c r="J34" s="766">
        <f>VLOOKUP($D$3&amp;"_"&amp;J$3,データシート2!$A:$SI,MATCH($G$2&amp;"_"&amp;$C34,データシート2!$A$1:$SI$1,0),0)</f>
        <v>3</v>
      </c>
      <c r="K34" s="767">
        <f>VLOOKUP($D$3&amp;"_"&amp;K$3,データシート2!$A:$SI,MATCH($G$2&amp;"_"&amp;$C34,データシート2!$A$1:$SI$1,0),0)</f>
        <v>3</v>
      </c>
      <c r="L34" s="767">
        <f>VLOOKUP($D$3&amp;"_"&amp;L$3,データシート2!$A:$SI,MATCH($G$2&amp;"_"&amp;$C34,データシート2!$A$1:$SI$1,0),0)</f>
        <v>3</v>
      </c>
      <c r="M34" s="767">
        <f>VLOOKUP($D$3&amp;"_"&amp;M$3,データシート2!$A:$SI,MATCH($G$2&amp;"_"&amp;$C34,データシート2!$A$1:$SI$1,0),0)</f>
        <v>3</v>
      </c>
      <c r="N34" s="767">
        <f>VLOOKUP($D$3&amp;"_"&amp;N$3,データシート2!$A:$SI,MATCH($G$2&amp;"_"&amp;$C34,データシート2!$A$1:$SI$1,0),0)</f>
        <v>3</v>
      </c>
      <c r="O34" s="767">
        <f>VLOOKUP($D$3&amp;"_"&amp;O$3,データシート2!$A:$SI,MATCH($G$2&amp;"_"&amp;$C34,データシート2!$A$1:$SI$1,0),0)</f>
        <v>3</v>
      </c>
      <c r="P34" s="767">
        <f>VLOOKUP($D$3&amp;"_"&amp;P$3,データシート2!$A:$SI,MATCH($G$2&amp;"_"&amp;$C34,データシート2!$A$1:$SI$1,0),0)</f>
        <v>3</v>
      </c>
      <c r="Q34" s="768">
        <f>VLOOKUP($D$3&amp;"_"&amp;Q$3,データシート2!$A:$SI,MATCH($G$2&amp;"_"&amp;$C34,データシート2!$A$1:$SI$1,0),0)</f>
        <v>3</v>
      </c>
      <c r="R34" s="937">
        <f>VLOOKUP($D$3&amp;"_"&amp;R$3,データシート2!$A:$SI,MATCH($R$2&amp;"_"&amp;$C34,データシート2!$A$1:$SI$1,0),0)</f>
        <v>116.7</v>
      </c>
      <c r="S34" s="938">
        <f>VLOOKUP($D$3&amp;"_"&amp;S$3,データシート2!$A:$SI,MATCH($R$2&amp;"_"&amp;$C34,データシート2!$A$1:$SI$1,0),0)</f>
        <v>128.494</v>
      </c>
      <c r="T34" s="938">
        <f>VLOOKUP($D$3&amp;"_"&amp;T$3,データシート2!$A:$SI,MATCH($R$2&amp;"_"&amp;$C34,データシート2!$A$1:$SI$1,0),0)</f>
        <v>144.12299999999999</v>
      </c>
      <c r="U34" s="938">
        <f>VLOOKUP($D$3&amp;"_"&amp;U$3,データシート2!$A:$SI,MATCH($R$2&amp;"_"&amp;$C34,データシート2!$A$1:$SI$1,0),0)</f>
        <v>150.12799999999999</v>
      </c>
      <c r="V34" s="938">
        <f>VLOOKUP($D$3&amp;"_"&amp;V$3,データシート2!$A:$SI,MATCH($R$2&amp;"_"&amp;$C34,データシート2!$A$1:$SI$1,0),0)</f>
        <v>137.126</v>
      </c>
      <c r="W34" s="938">
        <f>VLOOKUP($D$3&amp;"_"&amp;W$3,データシート2!$A:$SI,MATCH($R$2&amp;"_"&amp;$C34,データシート2!$A$1:$SI$1,0),0)</f>
        <v>146.46600000000001</v>
      </c>
      <c r="X34" s="938">
        <f>VLOOKUP($D$3&amp;"_"&amp;X$3,データシート2!$A:$SI,MATCH($R$2&amp;"_"&amp;$C34,データシート2!$A$1:$SI$1,0),0)</f>
        <v>149.614</v>
      </c>
      <c r="Y34" s="938">
        <f>VLOOKUP($D$3&amp;"_"&amp;Y$3,データシート2!$A:$SI,MATCH($R$2&amp;"_"&amp;$C34,データシート2!$A$1:$SI$1,0),0)</f>
        <v>141.36000000000001</v>
      </c>
      <c r="Z34" s="938">
        <f>VLOOKUP($D$3&amp;"_"&amp;Z$3,データシート2!$A:$SI,MATCH($R$2&amp;"_"&amp;$C34,データシート2!$A$1:$SI$1,0),0)</f>
        <v>132.97900000000001</v>
      </c>
      <c r="AA34" s="938">
        <f>VLOOKUP($D$3&amp;"_"&amp;AA$3,データシート2!$A:$SI,MATCH($R$2&amp;"_"&amp;$C34,データシート2!$A$1:$SI$1,0),0)</f>
        <v>128.155</v>
      </c>
      <c r="AB34" s="939">
        <f>VLOOKUP($D$3&amp;"_"&amp;AB$3,データシート2!$A:$SI,MATCH($R$2&amp;"_"&amp;$C34,データシート2!$A$1:$SI$1,0),0)</f>
        <v>129.304</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7</v>
      </c>
      <c r="H38" s="766">
        <f>VLOOKUP($D$3&amp;"_"&amp;H$3,データシート2!$A:$SI,MATCH($G$2&amp;"_"&amp;$C38,データシート2!$A$1:$SI$1,0),0)</f>
        <v>8</v>
      </c>
      <c r="I38" s="766">
        <f>VLOOKUP($D$3&amp;"_"&amp;I$3,データシート2!$A:$SI,MATCH($G$2&amp;"_"&amp;$C38,データシート2!$A$1:$SI$1,0),0)</f>
        <v>7</v>
      </c>
      <c r="J38" s="766">
        <f>VLOOKUP($D$3&amp;"_"&amp;J$3,データシート2!$A:$SI,MATCH($G$2&amp;"_"&amp;$C38,データシート2!$A$1:$SI$1,0),0)</f>
        <v>7</v>
      </c>
      <c r="K38" s="767">
        <f>VLOOKUP($D$3&amp;"_"&amp;K$3,データシート2!$A:$SI,MATCH($G$2&amp;"_"&amp;$C38,データシート2!$A$1:$SI$1,0),0)</f>
        <v>7</v>
      </c>
      <c r="L38" s="767">
        <f>VLOOKUP($D$3&amp;"_"&amp;L$3,データシート2!$A:$SI,MATCH($G$2&amp;"_"&amp;$C38,データシート2!$A$1:$SI$1,0),0)</f>
        <v>8</v>
      </c>
      <c r="M38" s="767">
        <f>VLOOKUP($D$3&amp;"_"&amp;M$3,データシート2!$A:$SI,MATCH($G$2&amp;"_"&amp;$C38,データシート2!$A$1:$SI$1,0),0)</f>
        <v>8</v>
      </c>
      <c r="N38" s="767">
        <f>VLOOKUP($D$3&amp;"_"&amp;N$3,データシート2!$A:$SI,MATCH($G$2&amp;"_"&amp;$C38,データシート2!$A$1:$SI$1,0),0)</f>
        <v>8</v>
      </c>
      <c r="O38" s="767">
        <f>VLOOKUP($D$3&amp;"_"&amp;O$3,データシート2!$A:$SI,MATCH($G$2&amp;"_"&amp;$C38,データシート2!$A$1:$SI$1,0),0)</f>
        <v>8</v>
      </c>
      <c r="P38" s="767">
        <f>VLOOKUP($D$3&amp;"_"&amp;P$3,データシート2!$A:$SI,MATCH($G$2&amp;"_"&amp;$C38,データシート2!$A$1:$SI$1,0),0)</f>
        <v>8</v>
      </c>
      <c r="Q38" s="768">
        <f>VLOOKUP($D$3&amp;"_"&amp;Q$3,データシート2!$A:$SI,MATCH($G$2&amp;"_"&amp;$C38,データシート2!$A$1:$SI$1,0),0)</f>
        <v>8</v>
      </c>
      <c r="R38" s="937">
        <f>VLOOKUP($D$3&amp;"_"&amp;R$3,データシート2!$A:$SI,MATCH($R$2&amp;"_"&amp;$C38,データシート2!$A$1:$SI$1,0),0)</f>
        <v>33.363</v>
      </c>
      <c r="S38" s="938">
        <f>VLOOKUP($D$3&amp;"_"&amp;S$3,データシート2!$A:$SI,MATCH($R$2&amp;"_"&amp;$C38,データシート2!$A$1:$SI$1,0),0)</f>
        <v>50.133000000000003</v>
      </c>
      <c r="T38" s="938">
        <f>VLOOKUP($D$3&amp;"_"&amp;T$3,データシート2!$A:$SI,MATCH($R$2&amp;"_"&amp;$C38,データシート2!$A$1:$SI$1,0),0)</f>
        <v>51.536000000000001</v>
      </c>
      <c r="U38" s="938">
        <f>VLOOKUP($D$3&amp;"_"&amp;U$3,データシート2!$A:$SI,MATCH($R$2&amp;"_"&amp;$C38,データシート2!$A$1:$SI$1,0),0)</f>
        <v>56.564999999999998</v>
      </c>
      <c r="V38" s="938">
        <f>VLOOKUP($D$3&amp;"_"&amp;V$3,データシート2!$A:$SI,MATCH($R$2&amp;"_"&amp;$C38,データシート2!$A$1:$SI$1,0),0)</f>
        <v>57.56</v>
      </c>
      <c r="W38" s="938">
        <f>VLOOKUP($D$3&amp;"_"&amp;W$3,データシート2!$A:$SI,MATCH($R$2&amp;"_"&amp;$C38,データシート2!$A$1:$SI$1,0),0)</f>
        <v>57.976999999999997</v>
      </c>
      <c r="X38" s="938">
        <f>VLOOKUP($D$3&amp;"_"&amp;X$3,データシート2!$A:$SI,MATCH($R$2&amp;"_"&amp;$C38,データシート2!$A$1:$SI$1,0),0)</f>
        <v>63.28</v>
      </c>
      <c r="Y38" s="938">
        <f>VLOOKUP($D$3&amp;"_"&amp;Y$3,データシート2!$A:$SI,MATCH($R$2&amp;"_"&amp;$C38,データシート2!$A$1:$SI$1,0),0)</f>
        <v>54.868000000000002</v>
      </c>
      <c r="Z38" s="938">
        <f>VLOOKUP($D$3&amp;"_"&amp;Z$3,データシート2!$A:$SI,MATCH($R$2&amp;"_"&amp;$C38,データシート2!$A$1:$SI$1,0),0)</f>
        <v>51.826000000000001</v>
      </c>
      <c r="AA38" s="938">
        <f>VLOOKUP($D$3&amp;"_"&amp;AA$3,データシート2!$A:$SI,MATCH($R$2&amp;"_"&amp;$C38,データシート2!$A$1:$SI$1,0),0)</f>
        <v>42.802999999999997</v>
      </c>
      <c r="AB38" s="939">
        <f>VLOOKUP($D$3&amp;"_"&amp;AB$3,データシート2!$A:$SI,MATCH($R$2&amp;"_"&amp;$C38,データシート2!$A$1:$SI$1,0),0)</f>
        <v>44.456000000000003</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5</v>
      </c>
      <c r="H42" s="766">
        <f>VLOOKUP($D$3&amp;"_"&amp;H$3,データシート2!$A:$SI,MATCH($G$2&amp;"_"&amp;$C42,データシート2!$A$1:$SI$1,0),0)</f>
        <v>4</v>
      </c>
      <c r="I42" s="766">
        <f>VLOOKUP($D$3&amp;"_"&amp;I$3,データシート2!$A:$SI,MATCH($G$2&amp;"_"&amp;$C42,データシート2!$A$1:$SI$1,0),0)</f>
        <v>5</v>
      </c>
      <c r="J42" s="766">
        <f>VLOOKUP($D$3&amp;"_"&amp;J$3,データシート2!$A:$SI,MATCH($G$2&amp;"_"&amp;$C42,データシート2!$A$1:$SI$1,0),0)</f>
        <v>5</v>
      </c>
      <c r="K42" s="767">
        <f>VLOOKUP($D$3&amp;"_"&amp;K$3,データシート2!$A:$SI,MATCH($G$2&amp;"_"&amp;$C42,データシート2!$A$1:$SI$1,0),0)</f>
        <v>5</v>
      </c>
      <c r="L42" s="767">
        <f>VLOOKUP($D$3&amp;"_"&amp;L$3,データシート2!$A:$SI,MATCH($G$2&amp;"_"&amp;$C42,データシート2!$A$1:$SI$1,0),0)</f>
        <v>5</v>
      </c>
      <c r="M42" s="767">
        <f>VLOOKUP($D$3&amp;"_"&amp;M$3,データシート2!$A:$SI,MATCH($G$2&amp;"_"&amp;$C42,データシート2!$A$1:$SI$1,0),0)</f>
        <v>5</v>
      </c>
      <c r="N42" s="767">
        <f>VLOOKUP($D$3&amp;"_"&amp;N$3,データシート2!$A:$SI,MATCH($G$2&amp;"_"&amp;$C42,データシート2!$A$1:$SI$1,0),0)</f>
        <v>5</v>
      </c>
      <c r="O42" s="767">
        <f>VLOOKUP($D$3&amp;"_"&amp;O$3,データシート2!$A:$SI,MATCH($G$2&amp;"_"&amp;$C42,データシート2!$A$1:$SI$1,0),0)</f>
        <v>5</v>
      </c>
      <c r="P42" s="767">
        <f>VLOOKUP($D$3&amp;"_"&amp;P$3,データシート2!$A:$SI,MATCH($G$2&amp;"_"&amp;$C42,データシート2!$A$1:$SI$1,0),0)</f>
        <v>5</v>
      </c>
      <c r="Q42" s="768">
        <f>VLOOKUP($D$3&amp;"_"&amp;Q$3,データシート2!$A:$SI,MATCH($G$2&amp;"_"&amp;$C42,データシート2!$A$1:$SI$1,0),0)</f>
        <v>5</v>
      </c>
      <c r="R42" s="937">
        <f>VLOOKUP($D$3&amp;"_"&amp;R$3,データシート2!$A:$SI,MATCH($R$2&amp;"_"&amp;$C42,データシート2!$A$1:$SI$1,0),0)</f>
        <v>144.84399999999999</v>
      </c>
      <c r="S42" s="938">
        <f>VLOOKUP($D$3&amp;"_"&amp;S$3,データシート2!$A:$SI,MATCH($R$2&amp;"_"&amp;$C42,データシート2!$A$1:$SI$1,0),0)</f>
        <v>152.595</v>
      </c>
      <c r="T42" s="938">
        <f>VLOOKUP($D$3&amp;"_"&amp;T$3,データシート2!$A:$SI,MATCH($R$2&amp;"_"&amp;$C42,データシート2!$A$1:$SI$1,0),0)</f>
        <v>192.74299999999999</v>
      </c>
      <c r="U42" s="938">
        <f>VLOOKUP($D$3&amp;"_"&amp;U$3,データシート2!$A:$SI,MATCH($R$2&amp;"_"&amp;$C42,データシート2!$A$1:$SI$1,0),0)</f>
        <v>205.29900000000001</v>
      </c>
      <c r="V42" s="938">
        <f>VLOOKUP($D$3&amp;"_"&amp;V$3,データシート2!$A:$SI,MATCH($R$2&amp;"_"&amp;$C42,データシート2!$A$1:$SI$1,0),0)</f>
        <v>188.119</v>
      </c>
      <c r="W42" s="938">
        <f>VLOOKUP($D$3&amp;"_"&amp;W$3,データシート2!$A:$SI,MATCH($R$2&amp;"_"&amp;$C42,データシート2!$A$1:$SI$1,0),0)</f>
        <v>189.458</v>
      </c>
      <c r="X42" s="938">
        <f>VLOOKUP($D$3&amp;"_"&amp;X$3,データシート2!$A:$SI,MATCH($R$2&amp;"_"&amp;$C42,データシート2!$A$1:$SI$1,0),0)</f>
        <v>187.09200000000001</v>
      </c>
      <c r="Y42" s="938">
        <f>VLOOKUP($D$3&amp;"_"&amp;Y$3,データシート2!$A:$SI,MATCH($R$2&amp;"_"&amp;$C42,データシート2!$A$1:$SI$1,0),0)</f>
        <v>186.75700000000001</v>
      </c>
      <c r="Z42" s="938">
        <f>VLOOKUP($D$3&amp;"_"&amp;Z$3,データシート2!$A:$SI,MATCH($R$2&amp;"_"&amp;$C42,データシート2!$A$1:$SI$1,0),0)</f>
        <v>168.726</v>
      </c>
      <c r="AA42" s="938">
        <f>VLOOKUP($D$3&amp;"_"&amp;AA$3,データシート2!$A:$SI,MATCH($R$2&amp;"_"&amp;$C42,データシート2!$A$1:$SI$1,0),0)</f>
        <v>139.529</v>
      </c>
      <c r="AB42" s="939">
        <f>VLOOKUP($D$3&amp;"_"&amp;AB$3,データシート2!$A:$SI,MATCH($R$2&amp;"_"&amp;$C42,データシート2!$A$1:$SI$1,0),0)</f>
        <v>155.292</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2</v>
      </c>
      <c r="H44" s="766">
        <f>VLOOKUP($D$3&amp;"_"&amp;H$3,データシート2!$A:$SI,MATCH($G$2&amp;"_"&amp;$C44,データシート2!$A$1:$SI$1,0),0)</f>
        <v>3</v>
      </c>
      <c r="I44" s="766">
        <f>VLOOKUP($D$3&amp;"_"&amp;I$3,データシート2!$A:$SI,MATCH($G$2&amp;"_"&amp;$C44,データシート2!$A$1:$SI$1,0),0)</f>
        <v>3</v>
      </c>
      <c r="J44" s="766">
        <f>VLOOKUP($D$3&amp;"_"&amp;J$3,データシート2!$A:$SI,MATCH($G$2&amp;"_"&amp;$C44,データシート2!$A$1:$SI$1,0),0)</f>
        <v>3</v>
      </c>
      <c r="K44" s="767">
        <f>VLOOKUP($D$3&amp;"_"&amp;K$3,データシート2!$A:$SI,MATCH($G$2&amp;"_"&amp;$C44,データシート2!$A$1:$SI$1,0),0)</f>
        <v>3</v>
      </c>
      <c r="L44" s="767">
        <f>VLOOKUP($D$3&amp;"_"&amp;L$3,データシート2!$A:$SI,MATCH($G$2&amp;"_"&amp;$C44,データシート2!$A$1:$SI$1,0),0)</f>
        <v>5</v>
      </c>
      <c r="M44" s="767">
        <f>VLOOKUP($D$3&amp;"_"&amp;M$3,データシート2!$A:$SI,MATCH($G$2&amp;"_"&amp;$C44,データシート2!$A$1:$SI$1,0),0)</f>
        <v>5</v>
      </c>
      <c r="N44" s="767">
        <f>VLOOKUP($D$3&amp;"_"&amp;N$3,データシート2!$A:$SI,MATCH($G$2&amp;"_"&amp;$C44,データシート2!$A$1:$SI$1,0),0)</f>
        <v>5</v>
      </c>
      <c r="O44" s="767">
        <f>VLOOKUP($D$3&amp;"_"&amp;O$3,データシート2!$A:$SI,MATCH($G$2&amp;"_"&amp;$C44,データシート2!$A$1:$SI$1,0),0)</f>
        <v>5</v>
      </c>
      <c r="P44" s="767">
        <f>VLOOKUP($D$3&amp;"_"&amp;P$3,データシート2!$A:$SI,MATCH($G$2&amp;"_"&amp;$C44,データシート2!$A$1:$SI$1,0),0)</f>
        <v>4</v>
      </c>
      <c r="Q44" s="768">
        <f>VLOOKUP($D$3&amp;"_"&amp;Q$3,データシート2!$A:$SI,MATCH($G$2&amp;"_"&amp;$C44,データシート2!$A$1:$SI$1,0),0)</f>
        <v>5</v>
      </c>
      <c r="R44" s="937">
        <f>VLOOKUP($D$3&amp;"_"&amp;R$3,データシート2!$A:$SI,MATCH($R$2&amp;"_"&amp;$C44,データシート2!$A$1:$SI$1,0),0)</f>
        <v>9.1780000000000008</v>
      </c>
      <c r="S44" s="938">
        <f>VLOOKUP($D$3&amp;"_"&amp;S$3,データシート2!$A:$SI,MATCH($R$2&amp;"_"&amp;$C44,データシート2!$A$1:$SI$1,0),0)</f>
        <v>12.238</v>
      </c>
      <c r="T44" s="938">
        <f>VLOOKUP($D$3&amp;"_"&amp;T$3,データシート2!$A:$SI,MATCH($R$2&amp;"_"&amp;$C44,データシート2!$A$1:$SI$1,0),0)</f>
        <v>14.644</v>
      </c>
      <c r="U44" s="938">
        <f>VLOOKUP($D$3&amp;"_"&amp;U$3,データシート2!$A:$SI,MATCH($R$2&amp;"_"&amp;$C44,データシート2!$A$1:$SI$1,0),0)</f>
        <v>14.736000000000001</v>
      </c>
      <c r="V44" s="938">
        <f>VLOOKUP($D$3&amp;"_"&amp;V$3,データシート2!$A:$SI,MATCH($R$2&amp;"_"&amp;$C44,データシート2!$A$1:$SI$1,0),0)</f>
        <v>14.782</v>
      </c>
      <c r="W44" s="938">
        <f>VLOOKUP($D$3&amp;"_"&amp;W$3,データシート2!$A:$SI,MATCH($R$2&amp;"_"&amp;$C44,データシート2!$A$1:$SI$1,0),0)</f>
        <v>22.184999999999999</v>
      </c>
      <c r="X44" s="938">
        <f>VLOOKUP($D$3&amp;"_"&amp;X$3,データシート2!$A:$SI,MATCH($R$2&amp;"_"&amp;$C44,データシート2!$A$1:$SI$1,0),0)</f>
        <v>20.687000000000001</v>
      </c>
      <c r="Y44" s="938">
        <f>VLOOKUP($D$3&amp;"_"&amp;Y$3,データシート2!$A:$SI,MATCH($R$2&amp;"_"&amp;$C44,データシート2!$A$1:$SI$1,0),0)</f>
        <v>20.753</v>
      </c>
      <c r="Z44" s="938">
        <f>VLOOKUP($D$3&amp;"_"&amp;Z$3,データシート2!$A:$SI,MATCH($R$2&amp;"_"&amp;$C44,データシート2!$A$1:$SI$1,0),0)</f>
        <v>19.352</v>
      </c>
      <c r="AA44" s="938">
        <f>VLOOKUP($D$3&amp;"_"&amp;AA$3,データシート2!$A:$SI,MATCH($R$2&amp;"_"&amp;$C44,データシート2!$A$1:$SI$1,0),0)</f>
        <v>14.359</v>
      </c>
      <c r="AB44" s="939">
        <f>VLOOKUP($D$3&amp;"_"&amp;AB$3,データシート2!$A:$SI,MATCH($R$2&amp;"_"&amp;$C44,データシート2!$A$1:$SI$1,0),0)</f>
        <v>17.693000000000001</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6.165</v>
      </c>
      <c r="S45" s="938">
        <f>VLOOKUP($D$3&amp;"_"&amp;S$3,データシート2!$A:$SI,MATCH($R$2&amp;"_"&amp;$C45,データシート2!$A$1:$SI$1,0),0)</f>
        <v>6.7469999999999999</v>
      </c>
      <c r="T45" s="938">
        <f>VLOOKUP($D$3&amp;"_"&amp;T$3,データシート2!$A:$SI,MATCH($R$2&amp;"_"&amp;$C45,データシート2!$A$1:$SI$1,0),0)</f>
        <v>7.4089999999999998</v>
      </c>
      <c r="U45" s="938">
        <f>VLOOKUP($D$3&amp;"_"&amp;U$3,データシート2!$A:$SI,MATCH($R$2&amp;"_"&amp;$C45,データシート2!$A$1:$SI$1,0),0)</f>
        <v>7.6630000000000003</v>
      </c>
      <c r="V45" s="938">
        <f>VLOOKUP($D$3&amp;"_"&amp;V$3,データシート2!$A:$SI,MATCH($R$2&amp;"_"&amp;$C45,データシート2!$A$1:$SI$1,0),0)</f>
        <v>6.7809999999999997</v>
      </c>
      <c r="W45" s="938">
        <f>VLOOKUP($D$3&amp;"_"&amp;W$3,データシート2!$A:$SI,MATCH($R$2&amp;"_"&amp;$C45,データシート2!$A$1:$SI$1,0),0)</f>
        <v>5.6660000000000004</v>
      </c>
      <c r="X45" s="938">
        <f>VLOOKUP($D$3&amp;"_"&amp;X$3,データシート2!$A:$SI,MATCH($R$2&amp;"_"&amp;$C45,データシート2!$A$1:$SI$1,0),0)</f>
        <v>5.9260000000000002</v>
      </c>
      <c r="Y45" s="938">
        <f>VLOOKUP($D$3&amp;"_"&amp;Y$3,データシート2!$A:$SI,MATCH($R$2&amp;"_"&amp;$C45,データシート2!$A$1:$SI$1,0),0)</f>
        <v>5.3780000000000001</v>
      </c>
      <c r="Z45" s="938">
        <f>VLOOKUP($D$3&amp;"_"&amp;Z$3,データシート2!$A:$SI,MATCH($R$2&amp;"_"&amp;$C45,データシート2!$A$1:$SI$1,0),0)</f>
        <v>4.3490000000000002</v>
      </c>
      <c r="AA45" s="938">
        <f>VLOOKUP($D$3&amp;"_"&amp;AA$3,データシート2!$A:$SI,MATCH($R$2&amp;"_"&amp;$C45,データシート2!$A$1:$SI$1,0),0)</f>
        <v>4.891</v>
      </c>
      <c r="AB45" s="939">
        <f>VLOOKUP($D$3&amp;"_"&amp;AB$3,データシート2!$A:$SI,MATCH($R$2&amp;"_"&amp;$C45,データシート2!$A$1:$SI$1,0),0)</f>
        <v>5.15</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0</v>
      </c>
      <c r="S46" s="938">
        <f>VLOOKUP($D$3&amp;"_"&amp;S$3,データシート2!$A:$SI,MATCH($R$2&amp;"_"&amp;$C46,データシート2!$A$1:$SI$1,0),0)</f>
        <v>4.9649999999999999</v>
      </c>
      <c r="T46" s="938">
        <f>VLOOKUP($D$3&amp;"_"&amp;T$3,データシート2!$A:$SI,MATCH($R$2&amp;"_"&amp;$C46,データシート2!$A$1:$SI$1,0),0)</f>
        <v>6.7210000000000001</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3.2709999999999999</v>
      </c>
      <c r="AB46" s="939">
        <f>VLOOKUP($D$3&amp;"_"&amp;AB$3,データシート2!$A:$SI,MATCH($R$2&amp;"_"&amp;$C46,データシート2!$A$1:$SI$1,0),0)</f>
        <v>3.0209999999999999</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3</v>
      </c>
      <c r="H49" s="766">
        <f>VLOOKUP($D$3&amp;"_"&amp;H$3,データシート2!$A:$SI,MATCH($G$2&amp;"_"&amp;$C49,データシート2!$A$1:$SI$1,0),0)</f>
        <v>3</v>
      </c>
      <c r="I49" s="766">
        <f>VLOOKUP($D$3&amp;"_"&amp;I$3,データシート2!$A:$SI,MATCH($G$2&amp;"_"&amp;$C49,データシート2!$A$1:$SI$1,0),0)</f>
        <v>3</v>
      </c>
      <c r="J49" s="766">
        <f>VLOOKUP($D$3&amp;"_"&amp;J$3,データシート2!$A:$SI,MATCH($G$2&amp;"_"&amp;$C49,データシート2!$A$1:$SI$1,0),0)</f>
        <v>3</v>
      </c>
      <c r="K49" s="767">
        <f>VLOOKUP($D$3&amp;"_"&amp;K$3,データシート2!$A:$SI,MATCH($G$2&amp;"_"&amp;$C49,データシート2!$A$1:$SI$1,0),0)</f>
        <v>3</v>
      </c>
      <c r="L49" s="767">
        <f>VLOOKUP($D$3&amp;"_"&amp;L$3,データシート2!$A:$SI,MATCH($G$2&amp;"_"&amp;$C49,データシート2!$A$1:$SI$1,0),0)</f>
        <v>3</v>
      </c>
      <c r="M49" s="767">
        <f>VLOOKUP($D$3&amp;"_"&amp;M$3,データシート2!$A:$SI,MATCH($G$2&amp;"_"&amp;$C49,データシート2!$A$1:$SI$1,0),0)</f>
        <v>3</v>
      </c>
      <c r="N49" s="767">
        <f>VLOOKUP($D$3&amp;"_"&amp;N$3,データシート2!$A:$SI,MATCH($G$2&amp;"_"&amp;$C49,データシート2!$A$1:$SI$1,0),0)</f>
        <v>3</v>
      </c>
      <c r="O49" s="767">
        <f>VLOOKUP($D$3&amp;"_"&amp;O$3,データシート2!$A:$SI,MATCH($G$2&amp;"_"&amp;$C49,データシート2!$A$1:$SI$1,0),0)</f>
        <v>3</v>
      </c>
      <c r="P49" s="767">
        <f>VLOOKUP($D$3&amp;"_"&amp;P$3,データシート2!$A:$SI,MATCH($G$2&amp;"_"&amp;$C49,データシート2!$A$1:$SI$1,0),0)</f>
        <v>3</v>
      </c>
      <c r="Q49" s="768">
        <f>VLOOKUP($D$3&amp;"_"&amp;Q$3,データシート2!$A:$SI,MATCH($G$2&amp;"_"&amp;$C49,データシート2!$A$1:$SI$1,0),0)</f>
        <v>3</v>
      </c>
      <c r="R49" s="937">
        <f>VLOOKUP($D$3&amp;"_"&amp;R$3,データシート2!$A:$SI,MATCH($R$2&amp;"_"&amp;$C49,データシート2!$A$1:$SI$1,0),0)</f>
        <v>14.215999999999999</v>
      </c>
      <c r="S49" s="938">
        <f>VLOOKUP($D$3&amp;"_"&amp;S$3,データシート2!$A:$SI,MATCH($R$2&amp;"_"&amp;$C49,データシート2!$A$1:$SI$1,0),0)</f>
        <v>15.997999999999999</v>
      </c>
      <c r="T49" s="938">
        <f>VLOOKUP($D$3&amp;"_"&amp;T$3,データシート2!$A:$SI,MATCH($R$2&amp;"_"&amp;$C49,データシート2!$A$1:$SI$1,0),0)</f>
        <v>16.286999999999999</v>
      </c>
      <c r="U49" s="938">
        <f>VLOOKUP($D$3&amp;"_"&amp;U$3,データシート2!$A:$SI,MATCH($R$2&amp;"_"&amp;$C49,データシート2!$A$1:$SI$1,0),0)</f>
        <v>16.04</v>
      </c>
      <c r="V49" s="938">
        <f>VLOOKUP($D$3&amp;"_"&amp;V$3,データシート2!$A:$SI,MATCH($R$2&amp;"_"&amp;$C49,データシート2!$A$1:$SI$1,0),0)</f>
        <v>15.069000000000001</v>
      </c>
      <c r="W49" s="938">
        <f>VLOOKUP($D$3&amp;"_"&amp;W$3,データシート2!$A:$SI,MATCH($R$2&amp;"_"&amp;$C49,データシート2!$A$1:$SI$1,0),0)</f>
        <v>14.606999999999999</v>
      </c>
      <c r="X49" s="938">
        <f>VLOOKUP($D$3&amp;"_"&amp;X$3,データシート2!$A:$SI,MATCH($R$2&amp;"_"&amp;$C49,データシート2!$A$1:$SI$1,0),0)</f>
        <v>15.095000000000001</v>
      </c>
      <c r="Y49" s="938">
        <f>VLOOKUP($D$3&amp;"_"&amp;Y$3,データシート2!$A:$SI,MATCH($R$2&amp;"_"&amp;$C49,データシート2!$A$1:$SI$1,0),0)</f>
        <v>15.084</v>
      </c>
      <c r="Z49" s="938">
        <f>VLOOKUP($D$3&amp;"_"&amp;Z$3,データシート2!$A:$SI,MATCH($R$2&amp;"_"&amp;$C49,データシート2!$A$1:$SI$1,0),0)</f>
        <v>14.933</v>
      </c>
      <c r="AA49" s="938">
        <f>VLOOKUP($D$3&amp;"_"&amp;AA$3,データシート2!$A:$SI,MATCH($R$2&amp;"_"&amp;$C49,データシート2!$A$1:$SI$1,0),0)</f>
        <v>14.835000000000001</v>
      </c>
      <c r="AB49" s="939">
        <f>VLOOKUP($D$3&amp;"_"&amp;AB$3,データシート2!$A:$SI,MATCH($R$2&amp;"_"&amp;$C49,データシート2!$A$1:$SI$1,0),0)</f>
        <v>15.013999999999999</v>
      </c>
    </row>
    <row r="50" spans="2:29" s="745" customFormat="1" ht="16.5" customHeight="1">
      <c r="B50" s="737"/>
      <c r="C50" s="762">
        <v>30</v>
      </c>
      <c r="D50" s="763" t="s">
        <v>561</v>
      </c>
      <c r="E50" s="762"/>
      <c r="F50" s="764"/>
      <c r="G50" s="765">
        <f>VLOOKUP($D$3&amp;"_"&amp;G$3,データシート2!$A:$SI,MATCH($G$2&amp;"_"&amp;$C50,データシート2!$A$1:$SI$1,0),0)</f>
        <v>1</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4.7519999999999998</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12</v>
      </c>
      <c r="H51" s="766">
        <f>VLOOKUP($D$3&amp;"_"&amp;H$3,データシート2!$A:$SI,MATCH($G$2&amp;"_"&amp;$C51,データシート2!$A$1:$SI$1,0),0)</f>
        <v>13</v>
      </c>
      <c r="I51" s="766">
        <f>VLOOKUP($D$3&amp;"_"&amp;I$3,データシート2!$A:$SI,MATCH($G$2&amp;"_"&amp;$C51,データシート2!$A$1:$SI$1,0),0)</f>
        <v>14</v>
      </c>
      <c r="J51" s="766">
        <f>VLOOKUP($D$3&amp;"_"&amp;J$3,データシート2!$A:$SI,MATCH($G$2&amp;"_"&amp;$C51,データシート2!$A$1:$SI$1,0),0)</f>
        <v>14</v>
      </c>
      <c r="K51" s="767">
        <f>VLOOKUP($D$3&amp;"_"&amp;K$3,データシート2!$A:$SI,MATCH($G$2&amp;"_"&amp;$C51,データシート2!$A$1:$SI$1,0),0)</f>
        <v>14</v>
      </c>
      <c r="L51" s="767">
        <f>VLOOKUP($D$3&amp;"_"&amp;L$3,データシート2!$A:$SI,MATCH($G$2&amp;"_"&amp;$C51,データシート2!$A$1:$SI$1,0),0)</f>
        <v>13</v>
      </c>
      <c r="M51" s="767">
        <f>VLOOKUP($D$3&amp;"_"&amp;M$3,データシート2!$A:$SI,MATCH($G$2&amp;"_"&amp;$C51,データシート2!$A$1:$SI$1,0),0)</f>
        <v>15</v>
      </c>
      <c r="N51" s="767">
        <f>VLOOKUP($D$3&amp;"_"&amp;N$3,データシート2!$A:$SI,MATCH($G$2&amp;"_"&amp;$C51,データシート2!$A$1:$SI$1,0),0)</f>
        <v>14</v>
      </c>
      <c r="O51" s="767">
        <f>VLOOKUP($D$3&amp;"_"&amp;O$3,データシート2!$A:$SI,MATCH($G$2&amp;"_"&amp;$C51,データシート2!$A$1:$SI$1,0),0)</f>
        <v>13</v>
      </c>
      <c r="P51" s="767">
        <f>VLOOKUP($D$3&amp;"_"&amp;P$3,データシート2!$A:$SI,MATCH($G$2&amp;"_"&amp;$C51,データシート2!$A$1:$SI$1,0),0)</f>
        <v>11</v>
      </c>
      <c r="Q51" s="768">
        <f>VLOOKUP($D$3&amp;"_"&amp;Q$3,データシート2!$A:$SI,MATCH($G$2&amp;"_"&amp;$C51,データシート2!$A$1:$SI$1,0),0)</f>
        <v>13</v>
      </c>
      <c r="R51" s="937">
        <f>VLOOKUP($D$3&amp;"_"&amp;R$3,データシート2!$A:$SI,MATCH($R$2&amp;"_"&amp;$C51,データシート2!$A$1:$SI$1,0),0)</f>
        <v>229.131</v>
      </c>
      <c r="S51" s="938">
        <f>VLOOKUP($D$3&amp;"_"&amp;S$3,データシート2!$A:$SI,MATCH($R$2&amp;"_"&amp;$C51,データシート2!$A$1:$SI$1,0),0)</f>
        <v>287.21100000000001</v>
      </c>
      <c r="T51" s="938">
        <f>VLOOKUP($D$3&amp;"_"&amp;T$3,データシート2!$A:$SI,MATCH($R$2&amp;"_"&amp;$C51,データシート2!$A$1:$SI$1,0),0)</f>
        <v>322.029</v>
      </c>
      <c r="U51" s="938">
        <f>VLOOKUP($D$3&amp;"_"&amp;U$3,データシート2!$A:$SI,MATCH($R$2&amp;"_"&amp;$C51,データシート2!$A$1:$SI$1,0),0)</f>
        <v>320.76299999999998</v>
      </c>
      <c r="V51" s="938">
        <f>VLOOKUP($D$3&amp;"_"&amp;V$3,データシート2!$A:$SI,MATCH($R$2&amp;"_"&amp;$C51,データシート2!$A$1:$SI$1,0),0)</f>
        <v>312.14699999999999</v>
      </c>
      <c r="W51" s="938">
        <f>VLOOKUP($D$3&amp;"_"&amp;W$3,データシート2!$A:$SI,MATCH($R$2&amp;"_"&amp;$C51,データシート2!$A$1:$SI$1,0),0)</f>
        <v>318.99</v>
      </c>
      <c r="X51" s="938">
        <f>VLOOKUP($D$3&amp;"_"&amp;X$3,データシート2!$A:$SI,MATCH($R$2&amp;"_"&amp;$C51,データシート2!$A$1:$SI$1,0),0)</f>
        <v>340.17099999999999</v>
      </c>
      <c r="Y51" s="938">
        <f>VLOOKUP($D$3&amp;"_"&amp;Y$3,データシート2!$A:$SI,MATCH($R$2&amp;"_"&amp;$C51,データシート2!$A$1:$SI$1,0),0)</f>
        <v>342.69099999999997</v>
      </c>
      <c r="Z51" s="938">
        <f>VLOOKUP($D$3&amp;"_"&amp;Z$3,データシート2!$A:$SI,MATCH($R$2&amp;"_"&amp;$C51,データシート2!$A$1:$SI$1,0),0)</f>
        <v>335.83300000000003</v>
      </c>
      <c r="AA51" s="938">
        <f>VLOOKUP($D$3&amp;"_"&amp;AA$3,データシート2!$A:$SI,MATCH($R$2&amp;"_"&amp;$C51,データシート2!$A$1:$SI$1,0),0)</f>
        <v>187.21899999999999</v>
      </c>
      <c r="AB51" s="939">
        <f>VLOOKUP($D$3&amp;"_"&amp;AB$3,データシート2!$A:$SI,MATCH($R$2&amp;"_"&amp;$C51,データシート2!$A$1:$SI$1,0),0)</f>
        <v>277.88299999999998</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2</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15.042</v>
      </c>
      <c r="S53" s="925">
        <f>VLOOKUP($D$3&amp;"_"&amp;S$3,データシート2!$A:$SI,MATCH($R$2&amp;"_"&amp;$B53,データシート2!$A$1:$SI$1,0),0)</f>
        <v>0.88200000000000001</v>
      </c>
      <c r="T53" s="925">
        <f>VLOOKUP($D$3&amp;"_"&amp;T$3,データシート2!$A:$SI,MATCH($R$2&amp;"_"&amp;$B53,データシート2!$A$1:$SI$1,0),0)</f>
        <v>0.33700000000000002</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0.90100000000000002</v>
      </c>
      <c r="S54" s="928">
        <f>VLOOKUP($D$3&amp;"_"&amp;S$3,データシート2!$A:$SI,MATCH($R$2&amp;"_"&amp;$C54,データシート2!$A$1:$SI$1,0),0)</f>
        <v>0.88200000000000001</v>
      </c>
      <c r="T54" s="928">
        <f>VLOOKUP($D$3&amp;"_"&amp;T$3,データシート2!$A:$SI,MATCH($R$2&amp;"_"&amp;$C54,データシート2!$A$1:$SI$1,0),0)</f>
        <v>0.33700000000000002</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0.90100000000000002</v>
      </c>
      <c r="S55" s="979">
        <f>VLOOKUP($D$3&amp;"_"&amp;S$3,データシート2!$A:$SI,MATCH($R$2&amp;"_"&amp;$E55,データシート2!$A$1:$SI$1,0),0)</f>
        <v>0.88200000000000001</v>
      </c>
      <c r="T55" s="979">
        <f>VLOOKUP($D$3&amp;"_"&amp;T$3,データシート2!$A:$SI,MATCH($R$2&amp;"_"&amp;$E55,データシート2!$A$1:$SI$1,0),0)</f>
        <v>0.33700000000000002</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14.141</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3</v>
      </c>
      <c r="H77" s="734">
        <f>VLOOKUP($D$3&amp;"_"&amp;H$3,データシート2!$A:$SI,MATCH($G$2&amp;"_"&amp;$B77,データシート2!$A$1:$SI$1,0),0)</f>
        <v>3</v>
      </c>
      <c r="I77" s="734">
        <f>VLOOKUP($D$3&amp;"_"&amp;I$3,データシート2!$A:$SI,MATCH($G$2&amp;"_"&amp;$B77,データシート2!$A$1:$SI$1,0),0)</f>
        <v>3</v>
      </c>
      <c r="J77" s="734">
        <f>VLOOKUP($D$3&amp;"_"&amp;J$3,データシート2!$A:$SI,MATCH($G$2&amp;"_"&amp;$B77,データシート2!$A$1:$SI$1,0),0)</f>
        <v>3</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7.165</v>
      </c>
      <c r="S77" s="925">
        <f>VLOOKUP($D$3&amp;"_"&amp;S$3,データシート2!$A:$SI,MATCH($R$2&amp;"_"&amp;$B77,データシート2!$A$1:$SI$1,0),0)</f>
        <v>8.5410000000000004</v>
      </c>
      <c r="T77" s="925">
        <f>VLOOKUP($D$3&amp;"_"&amp;T$3,データシート2!$A:$SI,MATCH($R$2&amp;"_"&amp;$B77,データシート2!$A$1:$SI$1,0),0)</f>
        <v>9.2219999999999995</v>
      </c>
      <c r="U77" s="925">
        <f>VLOOKUP($D$3&amp;"_"&amp;U$3,データシート2!$A:$SI,MATCH($R$2&amp;"_"&amp;$B77,データシート2!$A$1:$SI$1,0),0)</f>
        <v>9.1150000000000002</v>
      </c>
      <c r="V77" s="925">
        <f>VLOOKUP($D$3&amp;"_"&amp;V$3,データシート2!$A:$SI,MATCH($R$2&amp;"_"&amp;$B77,データシート2!$A$1:$SI$1,0),0)</f>
        <v>3.278</v>
      </c>
      <c r="W77" s="925">
        <f>VLOOKUP($D$3&amp;"_"&amp;W$3,データシート2!$A:$SI,MATCH($R$2&amp;"_"&amp;$B77,データシート2!$A$1:$SI$1,0),0)</f>
        <v>3.32</v>
      </c>
      <c r="X77" s="925">
        <f>VLOOKUP($D$3&amp;"_"&amp;X$3,データシート2!$A:$SI,MATCH($R$2&amp;"_"&amp;$B77,データシート2!$A$1:$SI$1,0),0)</f>
        <v>3.0990000000000002</v>
      </c>
      <c r="Y77" s="925">
        <f>VLOOKUP($D$3&amp;"_"&amp;Y$3,データシート2!$A:$SI,MATCH($R$2&amp;"_"&amp;$B77,データシート2!$A$1:$SI$1,0),0)</f>
        <v>3.0619999999999998</v>
      </c>
      <c r="Z77" s="925">
        <f>VLOOKUP($D$3&amp;"_"&amp;Z$3,データシート2!$A:$SI,MATCH($R$2&amp;"_"&amp;$B77,データシート2!$A$1:$SI$1,0),0)</f>
        <v>3.0459999999999998</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1</v>
      </c>
      <c r="H82" s="766">
        <f>VLOOKUP($D$3&amp;"_"&amp;H$3,データシート2!$A:$SI,MATCH($G$2&amp;"_"&amp;$C82,データシート2!$A$1:$SI$1,0),0)</f>
        <v>1</v>
      </c>
      <c r="I82" s="766">
        <f>VLOOKUP($D$3&amp;"_"&amp;I$3,データシート2!$A:$SI,MATCH($G$2&amp;"_"&amp;$C82,データシート2!$A$1:$SI$1,0),0)</f>
        <v>1</v>
      </c>
      <c r="J82" s="766">
        <f>VLOOKUP($D$3&amp;"_"&amp;J$3,データシート2!$A:$SI,MATCH($G$2&amp;"_"&amp;$C82,データシート2!$A$1:$SI$1,0),0)</f>
        <v>1</v>
      </c>
      <c r="K82" s="767">
        <f>VLOOKUP($D$3&amp;"_"&amp;K$3,データシート2!$A:$SI,MATCH($G$2&amp;"_"&amp;$C82,データシート2!$A$1:$SI$1,0),0)</f>
        <v>1</v>
      </c>
      <c r="L82" s="767">
        <f>VLOOKUP($D$3&amp;"_"&amp;L$3,データシート2!$A:$SI,MATCH($G$2&amp;"_"&amp;$C82,データシート2!$A$1:$SI$1,0),0)</f>
        <v>1</v>
      </c>
      <c r="M82" s="767">
        <f>VLOOKUP($D$3&amp;"_"&amp;M$3,データシート2!$A:$SI,MATCH($G$2&amp;"_"&amp;$C82,データシート2!$A$1:$SI$1,0),0)</f>
        <v>1</v>
      </c>
      <c r="N82" s="767">
        <f>VLOOKUP($D$3&amp;"_"&amp;N$3,データシート2!$A:$SI,MATCH($G$2&amp;"_"&amp;$C82,データシート2!$A$1:$SI$1,0),0)</f>
        <v>1</v>
      </c>
      <c r="O82" s="767">
        <f>VLOOKUP($D$3&amp;"_"&amp;O$3,データシート2!$A:$SI,MATCH($G$2&amp;"_"&amp;$C82,データシート2!$A$1:$SI$1,0),0)</f>
        <v>1</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3.0019999999999998</v>
      </c>
      <c r="S82" s="938">
        <f>VLOOKUP($D$3&amp;"_"&amp;S$3,データシート2!$A:$SI,MATCH($R$2&amp;"_"&amp;$C82,データシート2!$A$1:$SI$1,0),0)</f>
        <v>3.3730000000000002</v>
      </c>
      <c r="T82" s="938">
        <f>VLOOKUP($D$3&amp;"_"&amp;T$3,データシート2!$A:$SI,MATCH($R$2&amp;"_"&amp;$C82,データシート2!$A$1:$SI$1,0),0)</f>
        <v>3.657</v>
      </c>
      <c r="U82" s="938">
        <f>VLOOKUP($D$3&amp;"_"&amp;U$3,データシート2!$A:$SI,MATCH($R$2&amp;"_"&amp;$C82,データシート2!$A$1:$SI$1,0),0)</f>
        <v>3.4239999999999999</v>
      </c>
      <c r="V82" s="938">
        <f>VLOOKUP($D$3&amp;"_"&amp;V$3,データシート2!$A:$SI,MATCH($R$2&amp;"_"&amp;$C82,データシート2!$A$1:$SI$1,0),0)</f>
        <v>3.278</v>
      </c>
      <c r="W82" s="938">
        <f>VLOOKUP($D$3&amp;"_"&amp;W$3,データシート2!$A:$SI,MATCH($R$2&amp;"_"&amp;$C82,データシート2!$A$1:$SI$1,0),0)</f>
        <v>3.32</v>
      </c>
      <c r="X82" s="938">
        <f>VLOOKUP($D$3&amp;"_"&amp;X$3,データシート2!$A:$SI,MATCH($R$2&amp;"_"&amp;$C82,データシート2!$A$1:$SI$1,0),0)</f>
        <v>3.0990000000000002</v>
      </c>
      <c r="Y82" s="938">
        <f>VLOOKUP($D$3&amp;"_"&amp;Y$3,データシート2!$A:$SI,MATCH($R$2&amp;"_"&amp;$C82,データシート2!$A$1:$SI$1,0),0)</f>
        <v>3.0619999999999998</v>
      </c>
      <c r="Z82" s="938">
        <f>VLOOKUP($D$3&amp;"_"&amp;Z$3,データシート2!$A:$SI,MATCH($R$2&amp;"_"&amp;$C82,データシート2!$A$1:$SI$1,0),0)</f>
        <v>3.0459999999999998</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2.052</v>
      </c>
      <c r="S84" s="938">
        <f>VLOOKUP($D$3&amp;"_"&amp;S$3,データシート2!$A:$SI,MATCH($R$2&amp;"_"&amp;$C84,データシート2!$A$1:$SI$1,0),0)</f>
        <v>2.5529999999999999</v>
      </c>
      <c r="T84" s="938">
        <f>VLOOKUP($D$3&amp;"_"&amp;T$3,データシート2!$A:$SI,MATCH($R$2&amp;"_"&amp;$C84,データシート2!$A$1:$SI$1,0),0)</f>
        <v>2.698</v>
      </c>
      <c r="U84" s="938">
        <f>VLOOKUP($D$3&amp;"_"&amp;U$3,データシート2!$A:$SI,MATCH($R$2&amp;"_"&amp;$C84,データシート2!$A$1:$SI$1,0),0)</f>
        <v>2.68</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1</v>
      </c>
      <c r="H88" s="766">
        <f>VLOOKUP($D$3&amp;"_"&amp;H$3,データシート2!$A:$SI,MATCH($G$2&amp;"_"&amp;$C88,データシート2!$A$1:$SI$1,0),0)</f>
        <v>1</v>
      </c>
      <c r="I88" s="766">
        <f>VLOOKUP($D$3&amp;"_"&amp;I$3,データシート2!$A:$SI,MATCH($G$2&amp;"_"&amp;$C88,データシート2!$A$1:$SI$1,0),0)</f>
        <v>1</v>
      </c>
      <c r="J88" s="766">
        <f>VLOOKUP($D$3&amp;"_"&amp;J$3,データシート2!$A:$SI,MATCH($G$2&amp;"_"&amp;$C88,データシート2!$A$1:$SI$1,0),0)</f>
        <v>1</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2.1110000000000002</v>
      </c>
      <c r="S88" s="938">
        <f>VLOOKUP($D$3&amp;"_"&amp;S$3,データシート2!$A:$SI,MATCH($R$2&amp;"_"&amp;$C88,データシート2!$A$1:$SI$1,0),0)</f>
        <v>2.6150000000000002</v>
      </c>
      <c r="T88" s="938">
        <f>VLOOKUP($D$3&amp;"_"&amp;T$3,データシート2!$A:$SI,MATCH($R$2&amp;"_"&amp;$C88,データシート2!$A$1:$SI$1,0),0)</f>
        <v>2.867</v>
      </c>
      <c r="U88" s="938">
        <f>VLOOKUP($D$3&amp;"_"&amp;U$3,データシート2!$A:$SI,MATCH($R$2&amp;"_"&amp;$C88,データシート2!$A$1:$SI$1,0),0)</f>
        <v>3.0110000000000001</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1</v>
      </c>
      <c r="H97" s="734">
        <f>VLOOKUP($D$3&amp;"_"&amp;H$3,データシート2!$A:$SI,MATCH($G$2&amp;"_"&amp;$B97,データシート2!$A$1:$SI$1,0),0)</f>
        <v>1</v>
      </c>
      <c r="I97" s="734">
        <f>VLOOKUP($D$3&amp;"_"&amp;I$3,データシート2!$A:$SI,MATCH($G$2&amp;"_"&amp;$B97,データシート2!$A$1:$SI$1,0),0)</f>
        <v>1</v>
      </c>
      <c r="J97" s="734">
        <f>VLOOKUP($D$3&amp;"_"&amp;J$3,データシート2!$A:$SI,MATCH($G$2&amp;"_"&amp;$B97,データシート2!$A$1:$SI$1,0),0)</f>
        <v>1</v>
      </c>
      <c r="K97" s="735">
        <f>VLOOKUP($D$3&amp;"_"&amp;K$3,データシート2!$A:$SI,MATCH($G$2&amp;"_"&amp;$B97,データシート2!$A$1:$SI$1,0),0)</f>
        <v>1</v>
      </c>
      <c r="L97" s="735">
        <f>VLOOKUP($D$3&amp;"_"&amp;L$3,データシート2!$A:$SI,MATCH($G$2&amp;"_"&amp;$B97,データシート2!$A$1:$SI$1,0),0)</f>
        <v>1</v>
      </c>
      <c r="M97" s="735">
        <f>VLOOKUP($D$3&amp;"_"&amp;M$3,データシート2!$A:$SI,MATCH($G$2&amp;"_"&amp;$B97,データシート2!$A$1:$SI$1,0),0)</f>
        <v>1</v>
      </c>
      <c r="N97" s="735">
        <f>VLOOKUP($D$3&amp;"_"&amp;N$3,データシート2!$A:$SI,MATCH($G$2&amp;"_"&amp;$B97,データシート2!$A$1:$SI$1,0),0)</f>
        <v>1</v>
      </c>
      <c r="O97" s="735">
        <f>VLOOKUP($D$3&amp;"_"&amp;O$3,データシート2!$A:$SI,MATCH($G$2&amp;"_"&amp;$B97,データシート2!$A$1:$SI$1,0),0)</f>
        <v>1</v>
      </c>
      <c r="P97" s="735">
        <f>VLOOKUP($D$3&amp;"_"&amp;P$3,データシート2!$A:$SI,MATCH($G$2&amp;"_"&amp;$B97,データシート2!$A$1:$SI$1,0),0)</f>
        <v>1</v>
      </c>
      <c r="Q97" s="736">
        <f>VLOOKUP($D$3&amp;"_"&amp;Q$3,データシート2!$A:$SI,MATCH($G$2&amp;"_"&amp;$B97,データシート2!$A$1:$SI$1,0),0)</f>
        <v>1</v>
      </c>
      <c r="R97" s="924">
        <f>VLOOKUP($D$3&amp;"_"&amp;R$3,データシート2!$A:$SI,MATCH($R$2&amp;"_"&amp;$B97,データシート2!$A$1:$SI$1,0),0)</f>
        <v>2.512</v>
      </c>
      <c r="S97" s="925">
        <f>VLOOKUP($D$3&amp;"_"&amp;S$3,データシート2!$A:$SI,MATCH($R$2&amp;"_"&amp;$B97,データシート2!$A$1:$SI$1,0),0)</f>
        <v>3.3159999999999998</v>
      </c>
      <c r="T97" s="925">
        <f>VLOOKUP($D$3&amp;"_"&amp;T$3,データシート2!$A:$SI,MATCH($R$2&amp;"_"&amp;$B97,データシート2!$A$1:$SI$1,0),0)</f>
        <v>3.6850000000000001</v>
      </c>
      <c r="U97" s="925">
        <f>VLOOKUP($D$3&amp;"_"&amp;U$3,データシート2!$A:$SI,MATCH($R$2&amp;"_"&amp;$B97,データシート2!$A$1:$SI$1,0),0)</f>
        <v>3.5329999999999999</v>
      </c>
      <c r="V97" s="925">
        <f>VLOOKUP($D$3&amp;"_"&amp;V$3,データシート2!$A:$SI,MATCH($R$2&amp;"_"&amp;$B97,データシート2!$A$1:$SI$1,0),0)</f>
        <v>3.3559999999999999</v>
      </c>
      <c r="W97" s="925">
        <f>VLOOKUP($D$3&amp;"_"&amp;W$3,データシート2!$A:$SI,MATCH($R$2&amp;"_"&amp;$B97,データシート2!$A$1:$SI$1,0),0)</f>
        <v>3.4430000000000001</v>
      </c>
      <c r="X97" s="925">
        <f>VLOOKUP($D$3&amp;"_"&amp;X$3,データシート2!$A:$SI,MATCH($R$2&amp;"_"&amp;$B97,データシート2!$A$1:$SI$1,0),0)</f>
        <v>3.2290000000000001</v>
      </c>
      <c r="Y97" s="925">
        <f>VLOOKUP($D$3&amp;"_"&amp;Y$3,データシート2!$A:$SI,MATCH($R$2&amp;"_"&amp;$B97,データシート2!$A$1:$SI$1,0),0)</f>
        <v>3.165</v>
      </c>
      <c r="Z97" s="925">
        <f>VLOOKUP($D$3&amp;"_"&amp;Z$3,データシート2!$A:$SI,MATCH($R$2&amp;"_"&amp;$B97,データシート2!$A$1:$SI$1,0),0)</f>
        <v>2.79</v>
      </c>
      <c r="AA97" s="925">
        <f>VLOOKUP($D$3&amp;"_"&amp;AA$3,データシート2!$A:$SI,MATCH($R$2&amp;"_"&amp;$B97,データシート2!$A$1:$SI$1,0),0)</f>
        <v>2.3380000000000001</v>
      </c>
      <c r="AB97" s="926">
        <f>VLOOKUP($D$3&amp;"_"&amp;AB$3,データシート2!$A:$SI,MATCH($R$2&amp;"_"&amp;$B97,データシート2!$A$1:$SI$1,0),0)</f>
        <v>2.1720000000000002</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1</v>
      </c>
      <c r="H99" s="766">
        <f>VLOOKUP($D$3&amp;"_"&amp;H$3,データシート2!$A:$SI,MATCH($G$2&amp;"_"&amp;$C99,データシート2!$A$1:$SI$1,0),0)</f>
        <v>1</v>
      </c>
      <c r="I99" s="766">
        <f>VLOOKUP($D$3&amp;"_"&amp;I$3,データシート2!$A:$SI,MATCH($G$2&amp;"_"&amp;$C99,データシート2!$A$1:$SI$1,0),0)</f>
        <v>1</v>
      </c>
      <c r="J99" s="766">
        <f>VLOOKUP($D$3&amp;"_"&amp;J$3,データシート2!$A:$SI,MATCH($G$2&amp;"_"&amp;$C99,データシート2!$A$1:$SI$1,0),0)</f>
        <v>1</v>
      </c>
      <c r="K99" s="767">
        <f>VLOOKUP($D$3&amp;"_"&amp;K$3,データシート2!$A:$SI,MATCH($G$2&amp;"_"&amp;$C99,データシート2!$A$1:$SI$1,0),0)</f>
        <v>1</v>
      </c>
      <c r="L99" s="767">
        <f>VLOOKUP($D$3&amp;"_"&amp;L$3,データシート2!$A:$SI,MATCH($G$2&amp;"_"&amp;$C99,データシート2!$A$1:$SI$1,0),0)</f>
        <v>1</v>
      </c>
      <c r="M99" s="767">
        <f>VLOOKUP($D$3&amp;"_"&amp;M$3,データシート2!$A:$SI,MATCH($G$2&amp;"_"&amp;$C99,データシート2!$A$1:$SI$1,0),0)</f>
        <v>1</v>
      </c>
      <c r="N99" s="767">
        <f>VLOOKUP($D$3&amp;"_"&amp;N$3,データシート2!$A:$SI,MATCH($G$2&amp;"_"&amp;$C99,データシート2!$A$1:$SI$1,0),0)</f>
        <v>1</v>
      </c>
      <c r="O99" s="767">
        <f>VLOOKUP($D$3&amp;"_"&amp;O$3,データシート2!$A:$SI,MATCH($G$2&amp;"_"&amp;$C99,データシート2!$A$1:$SI$1,0),0)</f>
        <v>1</v>
      </c>
      <c r="P99" s="767">
        <f>VLOOKUP($D$3&amp;"_"&amp;P$3,データシート2!$A:$SI,MATCH($G$2&amp;"_"&amp;$C99,データシート2!$A$1:$SI$1,0),0)</f>
        <v>1</v>
      </c>
      <c r="Q99" s="768">
        <f>VLOOKUP($D$3&amp;"_"&amp;Q$3,データシート2!$A:$SI,MATCH($G$2&amp;"_"&amp;$C99,データシート2!$A$1:$SI$1,0),0)</f>
        <v>1</v>
      </c>
      <c r="R99" s="937">
        <f>VLOOKUP($D$3&amp;"_"&amp;R$3,データシート2!$A:$SI,MATCH($R$2&amp;"_"&amp;$C99,データシート2!$A$1:$SI$1,0),0)</f>
        <v>2.512</v>
      </c>
      <c r="S99" s="938">
        <f>VLOOKUP($D$3&amp;"_"&amp;S$3,データシート2!$A:$SI,MATCH($R$2&amp;"_"&amp;$C99,データシート2!$A$1:$SI$1,0),0)</f>
        <v>3.3159999999999998</v>
      </c>
      <c r="T99" s="938">
        <f>VLOOKUP($D$3&amp;"_"&amp;T$3,データシート2!$A:$SI,MATCH($R$2&amp;"_"&amp;$C99,データシート2!$A$1:$SI$1,0),0)</f>
        <v>3.6850000000000001</v>
      </c>
      <c r="U99" s="938">
        <f>VLOOKUP($D$3&amp;"_"&amp;U$3,データシート2!$A:$SI,MATCH($R$2&amp;"_"&amp;$C99,データシート2!$A$1:$SI$1,0),0)</f>
        <v>3.5329999999999999</v>
      </c>
      <c r="V99" s="938">
        <f>VLOOKUP($D$3&amp;"_"&amp;V$3,データシート2!$A:$SI,MATCH($R$2&amp;"_"&amp;$C99,データシート2!$A$1:$SI$1,0),0)</f>
        <v>3.3559999999999999</v>
      </c>
      <c r="W99" s="938">
        <f>VLOOKUP($D$3&amp;"_"&amp;W$3,データシート2!$A:$SI,MATCH($R$2&amp;"_"&amp;$C99,データシート2!$A$1:$SI$1,0),0)</f>
        <v>3.4430000000000001</v>
      </c>
      <c r="X99" s="938">
        <f>VLOOKUP($D$3&amp;"_"&amp;X$3,データシート2!$A:$SI,MATCH($R$2&amp;"_"&amp;$C99,データシート2!$A$1:$SI$1,0),0)</f>
        <v>3.2290000000000001</v>
      </c>
      <c r="Y99" s="938">
        <f>VLOOKUP($D$3&amp;"_"&amp;Y$3,データシート2!$A:$SI,MATCH($R$2&amp;"_"&amp;$C99,データシート2!$A$1:$SI$1,0),0)</f>
        <v>3.165</v>
      </c>
      <c r="Z99" s="938">
        <f>VLOOKUP($D$3&amp;"_"&amp;Z$3,データシート2!$A:$SI,MATCH($R$2&amp;"_"&amp;$C99,データシート2!$A$1:$SI$1,0),0)</f>
        <v>2.79</v>
      </c>
      <c r="AA99" s="938">
        <f>VLOOKUP($D$3&amp;"_"&amp;AA$3,データシート2!$A:$SI,MATCH($R$2&amp;"_"&amp;$C99,データシート2!$A$1:$SI$1,0),0)</f>
        <v>2.3380000000000001</v>
      </c>
      <c r="AB99" s="939">
        <f>VLOOKUP($D$3&amp;"_"&amp;AB$3,データシート2!$A:$SI,MATCH($R$2&amp;"_"&amp;$C99,データシート2!$A$1:$SI$1,0),0)</f>
        <v>2.1720000000000002</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3.4929999999999999</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3.5339999999999998</v>
      </c>
      <c r="V110" s="925">
        <f>VLOOKUP($D$3&amp;"_"&amp;V$3,データシート2!$A:$SI,MATCH($R$2&amp;"_"&amp;$B110,データシート2!$A$1:$SI$1,0),0)</f>
        <v>3.258</v>
      </c>
      <c r="W110" s="925">
        <f>VLOOKUP($D$3&amp;"_"&amp;W$3,データシート2!$A:$SI,MATCH($R$2&amp;"_"&amp;$B110,データシート2!$A$1:$SI$1,0),0)</f>
        <v>2.5979999999999999</v>
      </c>
      <c r="X110" s="925">
        <f>VLOOKUP($D$3&amp;"_"&amp;X$3,データシート2!$A:$SI,MATCH($R$2&amp;"_"&amp;$B110,データシート2!$A$1:$SI$1,0),0)</f>
        <v>2.669</v>
      </c>
      <c r="Y110" s="925">
        <f>VLOOKUP($D$3&amp;"_"&amp;Y$3,データシート2!$A:$SI,MATCH($R$2&amp;"_"&amp;$B110,データシート2!$A$1:$SI$1,0),0)</f>
        <v>2.6030000000000002</v>
      </c>
      <c r="Z110" s="925">
        <f>VLOOKUP($D$3&amp;"_"&amp;Z$3,データシート2!$A:$SI,MATCH($R$2&amp;"_"&amp;$B110,データシート2!$A$1:$SI$1,0),0)</f>
        <v>2.4489999999999998</v>
      </c>
      <c r="AA110" s="925">
        <f>VLOOKUP($D$3&amp;"_"&amp;AA$3,データシート2!$A:$SI,MATCH($R$2&amp;"_"&amp;$B110,データシート2!$A$1:$SI$1,0),0)</f>
        <v>2.1930000000000001</v>
      </c>
      <c r="AB110" s="926">
        <f>VLOOKUP($D$3&amp;"_"&amp;AB$3,データシート2!$A:$SI,MATCH($R$2&amp;"_"&amp;$B110,データシート2!$A$1:$SI$1,0),0)</f>
        <v>2.3250000000000002</v>
      </c>
    </row>
    <row r="111" spans="2:28" s="745" customFormat="1" ht="16.5" customHeight="1">
      <c r="B111" s="737"/>
      <c r="C111" s="738">
        <v>78</v>
      </c>
      <c r="D111" s="739" t="s">
        <v>626</v>
      </c>
      <c r="E111" s="738"/>
      <c r="F111" s="740"/>
      <c r="G111" s="754">
        <f>VLOOKUP($D$3&amp;"_"&amp;G$3,データシート2!$A:$SI,MATCH($G$2&amp;"_"&amp;$C111,データシート2!$A$1:$SI$1,0),0)</f>
        <v>1</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1</v>
      </c>
      <c r="K111" s="743">
        <f>VLOOKUP($D$3&amp;"_"&amp;K$3,データシート2!$A:$SI,MATCH($G$2&amp;"_"&amp;$C111,データシート2!$A$1:$SI$1,0),0)</f>
        <v>1</v>
      </c>
      <c r="L111" s="743">
        <f>VLOOKUP($D$3&amp;"_"&amp;L$3,データシート2!$A:$SI,MATCH($G$2&amp;"_"&amp;$C111,データシート2!$A$1:$SI$1,0),0)</f>
        <v>1</v>
      </c>
      <c r="M111" s="743">
        <f>VLOOKUP($D$3&amp;"_"&amp;M$3,データシート2!$A:$SI,MATCH($G$2&amp;"_"&amp;$C111,データシート2!$A$1:$SI$1,0),0)</f>
        <v>1</v>
      </c>
      <c r="N111" s="743">
        <f>VLOOKUP($D$3&amp;"_"&amp;N$3,データシート2!$A:$SI,MATCH($G$2&amp;"_"&amp;$C111,データシート2!$A$1:$SI$1,0),0)</f>
        <v>1</v>
      </c>
      <c r="O111" s="743">
        <f>VLOOKUP($D$3&amp;"_"&amp;O$3,データシート2!$A:$SI,MATCH($G$2&amp;"_"&amp;$C111,データシート2!$A$1:$SI$1,0),0)</f>
        <v>1</v>
      </c>
      <c r="P111" s="743">
        <f>VLOOKUP($D$3&amp;"_"&amp;P$3,データシート2!$A:$SI,MATCH($G$2&amp;"_"&amp;$C111,データシート2!$A$1:$SI$1,0),0)</f>
        <v>1</v>
      </c>
      <c r="Q111" s="744">
        <f>VLOOKUP($D$3&amp;"_"&amp;Q$3,データシート2!$A:$SI,MATCH($G$2&amp;"_"&amp;$C111,データシート2!$A$1:$SI$1,0),0)</f>
        <v>1</v>
      </c>
      <c r="R111" s="933">
        <f>VLOOKUP($D$3&amp;"_"&amp;R$3,データシート2!$A:$SI,MATCH($R$2&amp;"_"&amp;$C111,データシート2!$A$1:$SI$1,0),0)</f>
        <v>3.4929999999999999</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3.5339999999999998</v>
      </c>
      <c r="V111" s="928">
        <f>VLOOKUP($D$3&amp;"_"&amp;V$3,データシート2!$A:$SI,MATCH($R$2&amp;"_"&amp;$C111,データシート2!$A$1:$SI$1,0),0)</f>
        <v>3.258</v>
      </c>
      <c r="W111" s="928">
        <f>VLOOKUP($D$3&amp;"_"&amp;W$3,データシート2!$A:$SI,MATCH($R$2&amp;"_"&amp;$C111,データシート2!$A$1:$SI$1,0),0)</f>
        <v>2.5979999999999999</v>
      </c>
      <c r="X111" s="928">
        <f>VLOOKUP($D$3&amp;"_"&amp;X$3,データシート2!$A:$SI,MATCH($R$2&amp;"_"&amp;$C111,データシート2!$A$1:$SI$1,0),0)</f>
        <v>2.669</v>
      </c>
      <c r="Y111" s="928">
        <f>VLOOKUP($D$3&amp;"_"&amp;Y$3,データシート2!$A:$SI,MATCH($R$2&amp;"_"&amp;$C111,データシート2!$A$1:$SI$1,0),0)</f>
        <v>2.6030000000000002</v>
      </c>
      <c r="Z111" s="928">
        <f>VLOOKUP($D$3&amp;"_"&amp;Z$3,データシート2!$A:$SI,MATCH($R$2&amp;"_"&amp;$C111,データシート2!$A$1:$SI$1,0),0)</f>
        <v>2.4489999999999998</v>
      </c>
      <c r="AA111" s="928">
        <f>VLOOKUP($D$3&amp;"_"&amp;AA$3,データシート2!$A:$SI,MATCH($R$2&amp;"_"&amp;$C111,データシート2!$A$1:$SI$1,0),0)</f>
        <v>2.1930000000000001</v>
      </c>
      <c r="AB111" s="929">
        <f>VLOOKUP($D$3&amp;"_"&amp;AB$3,データシート2!$A:$SI,MATCH($R$2&amp;"_"&amp;$C111,データシート2!$A$1:$SI$1,0),0)</f>
        <v>2.3250000000000002</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2</v>
      </c>
      <c r="H117" s="734">
        <f>VLOOKUP($D$3&amp;"_"&amp;H$3,データシート2!$A:$SI,MATCH($G$2&amp;"_"&amp;$B117,データシート2!$A$1:$SI$1,0),0)</f>
        <v>1</v>
      </c>
      <c r="I117" s="734">
        <f>VLOOKUP($D$3&amp;"_"&amp;I$3,データシート2!$A:$SI,MATCH($G$2&amp;"_"&amp;$B117,データシート2!$A$1:$SI$1,0),0)</f>
        <v>2</v>
      </c>
      <c r="J117" s="734">
        <f>VLOOKUP($D$3&amp;"_"&amp;J$3,データシート2!$A:$SI,MATCH($G$2&amp;"_"&amp;$B117,データシート2!$A$1:$SI$1,0),0)</f>
        <v>2</v>
      </c>
      <c r="K117" s="735">
        <f>VLOOKUP($D$3&amp;"_"&amp;K$3,データシート2!$A:$SI,MATCH($G$2&amp;"_"&amp;$B117,データシート2!$A$1:$SI$1,0),0)</f>
        <v>2</v>
      </c>
      <c r="L117" s="735">
        <f>VLOOKUP($D$3&amp;"_"&amp;L$3,データシート2!$A:$SI,MATCH($G$2&amp;"_"&amp;$B117,データシート2!$A$1:$SI$1,0),0)</f>
        <v>2</v>
      </c>
      <c r="M117" s="735">
        <f>VLOOKUP($D$3&amp;"_"&amp;M$3,データシート2!$A:$SI,MATCH($G$2&amp;"_"&amp;$B117,データシート2!$A$1:$SI$1,0),0)</f>
        <v>2</v>
      </c>
      <c r="N117" s="735">
        <f>VLOOKUP($D$3&amp;"_"&amp;N$3,データシート2!$A:$SI,MATCH($G$2&amp;"_"&amp;$B117,データシート2!$A$1:$SI$1,0),0)</f>
        <v>2</v>
      </c>
      <c r="O117" s="735">
        <f>VLOOKUP($D$3&amp;"_"&amp;O$3,データシート2!$A:$SI,MATCH($G$2&amp;"_"&amp;$B117,データシート2!$A$1:$SI$1,0),0)</f>
        <v>2</v>
      </c>
      <c r="P117" s="735">
        <f>VLOOKUP($D$3&amp;"_"&amp;P$3,データシート2!$A:$SI,MATCH($G$2&amp;"_"&amp;$B117,データシート2!$A$1:$SI$1,0),0)</f>
        <v>2</v>
      </c>
      <c r="Q117" s="736">
        <f>VLOOKUP($D$3&amp;"_"&amp;Q$3,データシート2!$A:$SI,MATCH($G$2&amp;"_"&amp;$B117,データシート2!$A$1:$SI$1,0),0)</f>
        <v>2</v>
      </c>
      <c r="R117" s="924">
        <f>VLOOKUP($D$3&amp;"_"&amp;R$3,データシート2!$A:$SI,MATCH($R$2&amp;"_"&amp;$B117,データシート2!$A$1:$SI$1,0),0)</f>
        <v>9.6129999999999995</v>
      </c>
      <c r="S117" s="925">
        <f>VLOOKUP($D$3&amp;"_"&amp;S$3,データシート2!$A:$SI,MATCH($R$2&amp;"_"&amp;$B117,データシート2!$A$1:$SI$1,0),0)</f>
        <v>7.0979999999999999</v>
      </c>
      <c r="T117" s="925">
        <f>VLOOKUP($D$3&amp;"_"&amp;T$3,データシート2!$A:$SI,MATCH($R$2&amp;"_"&amp;$B117,データシート2!$A$1:$SI$1,0),0)</f>
        <v>12.619</v>
      </c>
      <c r="U117" s="925">
        <f>VLOOKUP($D$3&amp;"_"&amp;U$3,データシート2!$A:$SI,MATCH($R$2&amp;"_"&amp;$B117,データシート2!$A$1:$SI$1,0),0)</f>
        <v>12.571999999999999</v>
      </c>
      <c r="V117" s="925">
        <f>VLOOKUP($D$3&amp;"_"&amp;V$3,データシート2!$A:$SI,MATCH($R$2&amp;"_"&amp;$B117,データシート2!$A$1:$SI$1,0),0)</f>
        <v>12.346</v>
      </c>
      <c r="W117" s="925">
        <f>VLOOKUP($D$3&amp;"_"&amp;W$3,データシート2!$A:$SI,MATCH($R$2&amp;"_"&amp;$B117,データシート2!$A$1:$SI$1,0),0)</f>
        <v>12.378</v>
      </c>
      <c r="X117" s="925">
        <f>VLOOKUP($D$3&amp;"_"&amp;X$3,データシート2!$A:$SI,MATCH($R$2&amp;"_"&amp;$B117,データシート2!$A$1:$SI$1,0),0)</f>
        <v>12.260999999999999</v>
      </c>
      <c r="Y117" s="925">
        <f>VLOOKUP($D$3&amp;"_"&amp;Y$3,データシート2!$A:$SI,MATCH($R$2&amp;"_"&amp;$B117,データシート2!$A$1:$SI$1,0),0)</f>
        <v>12.084</v>
      </c>
      <c r="Z117" s="925">
        <f>VLOOKUP($D$3&amp;"_"&amp;Z$3,データシート2!$A:$SI,MATCH($R$2&amp;"_"&amp;$B117,データシート2!$A$1:$SI$1,0),0)</f>
        <v>11.404</v>
      </c>
      <c r="AA117" s="925">
        <f>VLOOKUP($D$3&amp;"_"&amp;AA$3,データシート2!$A:$SI,MATCH($R$2&amp;"_"&amp;$B117,データシート2!$A$1:$SI$1,0),0)</f>
        <v>10.476000000000001</v>
      </c>
      <c r="AB117" s="926">
        <f>VLOOKUP($D$3&amp;"_"&amp;AB$3,データシート2!$A:$SI,MATCH($R$2&amp;"_"&amp;$B117,データシート2!$A$1:$SI$1,0),0)</f>
        <v>11.47</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2</v>
      </c>
      <c r="J118" s="742">
        <f>VLOOKUP($D$3&amp;"_"&amp;J$3,データシート2!$A:$SI,MATCH($G$2&amp;"_"&amp;$C118,データシート2!$A$1:$SI$1,0),0)</f>
        <v>2</v>
      </c>
      <c r="K118" s="743">
        <f>VLOOKUP($D$3&amp;"_"&amp;K$3,データシート2!$A:$SI,MATCH($G$2&amp;"_"&amp;$C118,データシート2!$A$1:$SI$1,0),0)</f>
        <v>2</v>
      </c>
      <c r="L118" s="743">
        <f>VLOOKUP($D$3&amp;"_"&amp;L$3,データシート2!$A:$SI,MATCH($G$2&amp;"_"&amp;$C118,データシート2!$A$1:$SI$1,0),0)</f>
        <v>2</v>
      </c>
      <c r="M118" s="743">
        <f>VLOOKUP($D$3&amp;"_"&amp;M$3,データシート2!$A:$SI,MATCH($G$2&amp;"_"&amp;$C118,データシート2!$A$1:$SI$1,0),0)</f>
        <v>2</v>
      </c>
      <c r="N118" s="743">
        <f>VLOOKUP($D$3&amp;"_"&amp;N$3,データシート2!$A:$SI,MATCH($G$2&amp;"_"&amp;$C118,データシート2!$A$1:$SI$1,0),0)</f>
        <v>2</v>
      </c>
      <c r="O118" s="743">
        <f>VLOOKUP($D$3&amp;"_"&amp;O$3,データシート2!$A:$SI,MATCH($G$2&amp;"_"&amp;$C118,データシート2!$A$1:$SI$1,0),0)</f>
        <v>2</v>
      </c>
      <c r="P118" s="743">
        <f>VLOOKUP($D$3&amp;"_"&amp;P$3,データシート2!$A:$SI,MATCH($G$2&amp;"_"&amp;$C118,データシート2!$A$1:$SI$1,0),0)</f>
        <v>2</v>
      </c>
      <c r="Q118" s="744">
        <f>VLOOKUP($D$3&amp;"_"&amp;Q$3,データシート2!$A:$SI,MATCH($G$2&amp;"_"&amp;$C118,データシート2!$A$1:$SI$1,0),0)</f>
        <v>2</v>
      </c>
      <c r="R118" s="933">
        <f>VLOOKUP($D$3&amp;"_"&amp;R$3,データシート2!$A:$SI,MATCH($R$2&amp;"_"&amp;$C118,データシート2!$A$1:$SI$1,0),0)</f>
        <v>6.5730000000000004</v>
      </c>
      <c r="S118" s="928">
        <f>VLOOKUP($D$3&amp;"_"&amp;S$3,データシート2!$A:$SI,MATCH($R$2&amp;"_"&amp;$C118,データシート2!$A$1:$SI$1,0),0)</f>
        <v>7.0979999999999999</v>
      </c>
      <c r="T118" s="928">
        <f>VLOOKUP($D$3&amp;"_"&amp;T$3,データシート2!$A:$SI,MATCH($R$2&amp;"_"&amp;$C118,データシート2!$A$1:$SI$1,0),0)</f>
        <v>12.619</v>
      </c>
      <c r="U118" s="928">
        <f>VLOOKUP($D$3&amp;"_"&amp;U$3,データシート2!$A:$SI,MATCH($R$2&amp;"_"&amp;$C118,データシート2!$A$1:$SI$1,0),0)</f>
        <v>12.571999999999999</v>
      </c>
      <c r="V118" s="928">
        <f>VLOOKUP($D$3&amp;"_"&amp;V$3,データシート2!$A:$SI,MATCH($R$2&amp;"_"&amp;$C118,データシート2!$A$1:$SI$1,0),0)</f>
        <v>12.346</v>
      </c>
      <c r="W118" s="928">
        <f>VLOOKUP($D$3&amp;"_"&amp;W$3,データシート2!$A:$SI,MATCH($R$2&amp;"_"&amp;$C118,データシート2!$A$1:$SI$1,0),0)</f>
        <v>12.378</v>
      </c>
      <c r="X118" s="928">
        <f>VLOOKUP($D$3&amp;"_"&amp;X$3,データシート2!$A:$SI,MATCH($R$2&amp;"_"&amp;$C118,データシート2!$A$1:$SI$1,0),0)</f>
        <v>12.260999999999999</v>
      </c>
      <c r="Y118" s="928">
        <f>VLOOKUP($D$3&amp;"_"&amp;Y$3,データシート2!$A:$SI,MATCH($R$2&amp;"_"&amp;$C118,データシート2!$A$1:$SI$1,0),0)</f>
        <v>12.084</v>
      </c>
      <c r="Z118" s="928">
        <f>VLOOKUP($D$3&amp;"_"&amp;Z$3,データシート2!$A:$SI,MATCH($R$2&amp;"_"&amp;$C118,データシート2!$A$1:$SI$1,0),0)</f>
        <v>11.404</v>
      </c>
      <c r="AA118" s="928">
        <f>VLOOKUP($D$3&amp;"_"&amp;AA$3,データシート2!$A:$SI,MATCH($R$2&amp;"_"&amp;$C118,データシート2!$A$1:$SI$1,0),0)</f>
        <v>10.476000000000001</v>
      </c>
      <c r="AB118" s="929">
        <f>VLOOKUP($D$3&amp;"_"&amp;AB$3,データシート2!$A:$SI,MATCH($R$2&amp;"_"&amp;$C118,データシート2!$A$1:$SI$1,0),0)</f>
        <v>11.47</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1</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3.04</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0</v>
      </c>
      <c r="R124" s="924">
        <f>VLOOKUP($D$3&amp;"_"&amp;R$3,データシート2!$A:$SI,MATCH($R$2&amp;"_"&amp;$B124,データシート2!$A$1:$SI$1,0),0)</f>
        <v>28.885999999999999</v>
      </c>
      <c r="S124" s="925">
        <f>VLOOKUP($D$3&amp;"_"&amp;S$3,データシート2!$A:$SI,MATCH($R$2&amp;"_"&amp;$B124,データシート2!$A$1:$SI$1,0),0)</f>
        <v>28.536999999999999</v>
      </c>
      <c r="T124" s="925">
        <f>VLOOKUP($D$3&amp;"_"&amp;T$3,データシート2!$A:$SI,MATCH($R$2&amp;"_"&amp;$B124,データシート2!$A$1:$SI$1,0),0)</f>
        <v>24.18</v>
      </c>
      <c r="U124" s="925">
        <f>VLOOKUP($D$3&amp;"_"&amp;U$3,データシート2!$A:$SI,MATCH($R$2&amp;"_"&amp;$B124,データシート2!$A$1:$SI$1,0),0)</f>
        <v>26.082999999999998</v>
      </c>
      <c r="V124" s="925">
        <f>VLOOKUP($D$3&amp;"_"&amp;V$3,データシート2!$A:$SI,MATCH($R$2&amp;"_"&amp;$B124,データシート2!$A$1:$SI$1,0),0)</f>
        <v>28.638999999999999</v>
      </c>
      <c r="W124" s="925">
        <f>VLOOKUP($D$3&amp;"_"&amp;W$3,データシート2!$A:$SI,MATCH($R$2&amp;"_"&amp;$B124,データシート2!$A$1:$SI$1,0),0)</f>
        <v>28.358000000000001</v>
      </c>
      <c r="X124" s="925">
        <f>VLOOKUP($D$3&amp;"_"&amp;X$3,データシート2!$A:$SI,MATCH($R$2&amp;"_"&amp;$B124,データシート2!$A$1:$SI$1,0),0)</f>
        <v>27.782</v>
      </c>
      <c r="Y124" s="925">
        <f>VLOOKUP($D$3&amp;"_"&amp;Y$3,データシート2!$A:$SI,MATCH($R$2&amp;"_"&amp;$B124,データシート2!$A$1:$SI$1,0),0)</f>
        <v>31.007999999999999</v>
      </c>
      <c r="Z124" s="925">
        <f>VLOOKUP($D$3&amp;"_"&amp;Z$3,データシート2!$A:$SI,MATCH($R$2&amp;"_"&amp;$B124,データシート2!$A$1:$SI$1,0),0)</f>
        <v>33.472999999999999</v>
      </c>
      <c r="AA124" s="925">
        <f>VLOOKUP($D$3&amp;"_"&amp;AA$3,データシート2!$A:$SI,MATCH($R$2&amp;"_"&amp;$B124,データシート2!$A$1:$SI$1,0),0)</f>
        <v>22.474</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0</v>
      </c>
      <c r="R125" s="940">
        <f>VLOOKUP($D$3&amp;"_"&amp;R$3,データシート2!$A:$SI,MATCH($R$2&amp;"_"&amp;$C125,データシート2!$A$1:$SI$1,0),0)</f>
        <v>28.885999999999999</v>
      </c>
      <c r="S125" s="941">
        <f>VLOOKUP($D$3&amp;"_"&amp;S$3,データシート2!$A:$SI,MATCH($R$2&amp;"_"&amp;$C125,データシート2!$A$1:$SI$1,0),0)</f>
        <v>28.536999999999999</v>
      </c>
      <c r="T125" s="941">
        <f>VLOOKUP($D$3&amp;"_"&amp;T$3,データシート2!$A:$SI,MATCH($R$2&amp;"_"&amp;$C125,データシート2!$A$1:$SI$1,0),0)</f>
        <v>24.18</v>
      </c>
      <c r="U125" s="941">
        <f>VLOOKUP($D$3&amp;"_"&amp;U$3,データシート2!$A:$SI,MATCH($R$2&amp;"_"&amp;$C125,データシート2!$A$1:$SI$1,0),0)</f>
        <v>26.082999999999998</v>
      </c>
      <c r="V125" s="941">
        <f>VLOOKUP($D$3&amp;"_"&amp;V$3,データシート2!$A:$SI,MATCH($R$2&amp;"_"&amp;$C125,データシート2!$A$1:$SI$1,0),0)</f>
        <v>28.638999999999999</v>
      </c>
      <c r="W125" s="941">
        <f>VLOOKUP($D$3&amp;"_"&amp;W$3,データシート2!$A:$SI,MATCH($R$2&amp;"_"&amp;$C125,データシート2!$A$1:$SI$1,0),0)</f>
        <v>28.358000000000001</v>
      </c>
      <c r="X125" s="941">
        <f>VLOOKUP($D$3&amp;"_"&amp;X$3,データシート2!$A:$SI,MATCH($R$2&amp;"_"&amp;$C125,データシート2!$A$1:$SI$1,0),0)</f>
        <v>27.782</v>
      </c>
      <c r="Y125" s="941">
        <f>VLOOKUP($D$3&amp;"_"&amp;Y$3,データシート2!$A:$SI,MATCH($R$2&amp;"_"&amp;$C125,データシート2!$A$1:$SI$1,0),0)</f>
        <v>31.007999999999999</v>
      </c>
      <c r="Z125" s="941">
        <f>VLOOKUP($D$3&amp;"_"&amp;Z$3,データシート2!$A:$SI,MATCH($R$2&amp;"_"&amp;$C125,データシート2!$A$1:$SI$1,0),0)</f>
        <v>33.472999999999999</v>
      </c>
      <c r="AA125" s="941">
        <f>VLOOKUP($D$3&amp;"_"&amp;AA$3,データシート2!$A:$SI,MATCH($R$2&amp;"_"&amp;$C125,データシート2!$A$1:$SI$1,0),0)</f>
        <v>22.474</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2025-03-04T09:22:33Z</dcterms:created>
  <dcterms:modified xsi:type="dcterms:W3CDTF">2025-03-04T09:22:34Z</dcterms:modified>
  <cp:category/>
  <cp:contentStatus/>
</cp:coreProperties>
</file>