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DED82C2-3340-4A8E-832A-E0DC1D4861E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<sst xmlns="http://schemas.openxmlformats.org/spreadsheetml/2006/main" count="16722" uniqueCount="2416">
  <si>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</si>
  <si>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</si>
  <si>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</si>
  <si>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</si>
  <si>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</si>
  <si>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</si>
  <si>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</si>
  <si>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</si>
  <si>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</si>
  <si>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</si>
  <si>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</si>
  <si>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</si>
  <si>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</si>
  <si>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</si>
  <si>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</si>
  <si>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</si>
  <si>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</si>
  <si>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</si>
  <si>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</si>
  <si>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</si>
  <si>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</si>
  <si>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</si>
  <si>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</si>
  <si>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</si>
  <si>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</si>
  <si>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</si>
  <si>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</si>
  <si>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</si>
  <si>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</si>
  <si>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</si>
  <si>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</si>
  <si>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</si>
  <si>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</si>
  <si>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</si>
  <si>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</si>
  <si>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</si>
  <si>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</si>
  <si>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</si>
  <si>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</si>
  <si>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</si>
  <si>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</si>
  <si>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</si>
  <si>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</si>
  <si>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</si>
  <si>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</si>
  <si>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</si>
  <si>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</si>
  <si>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</si>
  <si>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</si>
  <si>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</si>
  <si>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</si>
  <si>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</si>
  <si>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</si>
  <si>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</si>
  <si>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</si>
  <si>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</si>
  <si>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</si>
  <si>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</si>
  <si>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</si>
  <si>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</si>
  <si>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</si>
  <si>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</si>
  <si>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</si>
  <si>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</si>
  <si>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</si>
  <si>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</si>
  <si>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</si>
  <si>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</si>
  <si>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</si>
  <si>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</si>
  <si>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</si>
  <si>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</si>
  <si>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</si>
  <si>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</si>
  <si>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</si>
  <si>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</si>
  <si>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</si>
  <si>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</si>
  <si>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</si>
  <si>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</si>
  <si>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</si>
  <si>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</si>
  <si>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</si>
  <si>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</si>
  <si>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</si>
  <si>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</si>
  <si>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</si>
  <si>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</si>
  <si>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</si>
  <si>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</si>
  <si>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</si>
  <si>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</si>
  <si>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</si>
  <si>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</si>
  <si>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</si>
  <si>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</si>
  <si>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</si>
  <si>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</si>
  <si>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</si>
  <si>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</si>
  <si>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</si>
  <si>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</si>
  <si>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</si>
  <si>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</si>
  <si>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</si>
  <si>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</si>
  <si>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</si>
  <si>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</si>
  <si>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</si>
  <si>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</si>
  <si>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</si>
  <si>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</si>
  <si>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</si>
  <si>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</si>
  <si>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</si>
  <si>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</si>
  <si>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</si>
  <si>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</si>
  <si>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</si>
  <si>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</si>
  <si>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</si>
  <si>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</si>
  <si>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</si>
  <si>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</si>
  <si>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</si>
  <si>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</si>
  <si>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</si>
  <si>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</si>
  <si>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</si>
  <si>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</si>
  <si>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</si>
  <si>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</si>
  <si>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</si>
  <si>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</si>
  <si>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</si>
  <si>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</si>
  <si>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</si>
  <si>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</si>
  <si>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</si>
  <si>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</si>
  <si>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</si>
  <si>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</si>
  <si>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</si>
  <si>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</si>
  <si>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</si>
  <si>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</si>
  <si>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</si>
  <si>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</si>
  <si>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</si>
  <si>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</si>
  <si>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</si>
  <si>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</si>
  <si>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</si>
  <si>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</si>
  <si>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</si>
  <si>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</si>
  <si>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</si>
  <si>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</si>
  <si>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</si>
  <si>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</si>
  <si>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</si>
  <si>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</si>
  <si>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</si>
  <si>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</si>
  <si>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</si>
  <si>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</si>
  <si>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</si>
  <si>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</si>
  <si>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</si>
  <si>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</si>
  <si>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</si>
  <si>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</si>
  <si>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</si>
  <si>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</si>
  <si>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</si>
  <si>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</si>
  <si>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</si>
  <si>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</si>
  <si>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</si>
  <si>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</si>
  <si>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</si>
  <si>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</si>
  <si>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</si>
  <si>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</si>
  <si>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</si>
  <si>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</si>
  <si>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</si>
  <si>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</si>
  <si>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</si>
  <si>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</si>
  <si>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</si>
  <si>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</si>
  <si>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</si>
  <si>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</si>
  <si>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</si>
  <si>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</si>
  <si>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</si>
  <si>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</si>
  <si>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</si>
  <si>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</si>
  <si>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</si>
  <si>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</si>
  <si>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</si>
  <si>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</si>
  <si>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</si>
  <si>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</si>
  <si>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</si>
  <si>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</si>
  <si>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</si>
  <si>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</si>
  <si>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</si>
  <si>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</si>
  <si>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</si>
  <si>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</si>
  <si>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</si>
  <si>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</si>
  <si>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</si>
  <si>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</si>
  <si>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</si>
  <si>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</si>
  <si>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</si>
  <si>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</si>
  <si>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</si>
  <si>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</si>
  <si>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</si>
  <si>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</si>
  <si>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</si>
  <si>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</si>
  <si>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</si>
  <si>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</si>
  <si>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</si>
  <si>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</si>
  <si>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</si>
  <si>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</si>
  <si>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</si>
  <si>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</si>
  <si>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</si>
  <si>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</si>
  <si>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</si>
  <si>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</si>
  <si>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</si>
  <si>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</si>
  <si>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</si>
  <si>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</si>
  <si>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</si>
  <si>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</si>
  <si>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</si>
  <si>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</si>
  <si>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</si>
  <si>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</si>
  <si>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</si>
  <si>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</si>
  <si>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</si>
  <si>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</si>
  <si>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</si>
  <si>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</si>
  <si>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</si>
  <si>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</si>
  <si>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</si>
  <si>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</si>
  <si>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</si>
  <si>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</si>
  <si>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</si>
  <si>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</si>
  <si>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</si>
  <si>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</si>
  <si>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</si>
  <si>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</si>
  <si>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</si>
  <si>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</si>
  <si>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</si>
  <si>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</si>
  <si>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</si>
  <si>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</si>
  <si>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</si>
  <si>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</si>
  <si>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</si>
  <si>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</si>
  <si>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</si>
  <si>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</si>
  <si>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</si>
  <si>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</si>
  <si>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</si>
  <si>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</si>
  <si>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</si>
  <si>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</si>
  <si>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</si>
  <si>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</si>
  <si>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</si>
  <si>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</si>
  <si>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</si>
  <si>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</si>
  <si>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</si>
  <si>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</si>
  <si>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</si>
  <si>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</si>
  <si>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</si>
  <si>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</si>
  <si>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</si>
  <si>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</si>
  <si>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</si>
  <si>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</si>
  <si>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</si>
  <si>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</si>
  <si>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</si>
  <si>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</si>
  <si>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</si>
  <si>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</si>
  <si>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</si>
  <si>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</si>
  <si>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</si>
  <si>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</si>
  <si>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</si>
  <si>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</si>
  <si>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</si>
  <si>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</si>
  <si>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</si>
  <si>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</si>
  <si>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</si>
  <si>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</si>
  <si>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</si>
  <si>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</si>
  <si>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</si>
  <si>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</si>
  <si>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</si>
  <si>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</si>
  <si>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</si>
  <si>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</si>
  <si>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</si>
  <si>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</si>
  <si>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</si>
  <si>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</si>
  <si>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</si>
  <si>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</si>
  <si>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</si>
  <si>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</si>
  <si>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</si>
  <si>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</si>
  <si>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</si>
  <si>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</si>
  <si>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</si>
  <si>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</si>
  <si>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</si>
  <si>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</si>
  <si>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</si>
  <si>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</si>
  <si>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</si>
  <si>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</si>
  <si>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</si>
  <si>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</si>
  <si>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</si>
  <si>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</si>
  <si>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</si>
  <si>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</si>
  <si>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</si>
  <si>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</si>
  <si>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</si>
  <si>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</si>
  <si>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</si>
  <si>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</si>
  <si>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</si>
  <si>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</si>
  <si>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</si>
  <si>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</si>
  <si>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</si>
  <si>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</si>
  <si>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</si>
  <si>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</si>
  <si>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</si>
  <si>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</si>
  <si>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</si>
  <si>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</si>
  <si>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</si>
  <si>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</si>
  <si>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</si>
  <si>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</si>
  <si>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</si>
  <si>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</si>
  <si>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</si>
  <si>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</si>
  <si>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</si>
  <si>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</si>
  <si>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</si>
  <si>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</si>
  <si>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</si>
  <si>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</si>
  <si>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</si>
  <si>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</si>
  <si>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</si>
  <si>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</si>
  <si>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</si>
  <si>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</si>
  <si>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</si>
  <si>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</si>
  <si>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</si>
  <si>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</si>
  <si>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</si>
  <si>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</si>
  <si>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</si>
  <si>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</si>
  <si>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</si>
  <si>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</si>
  <si>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</si>
  <si>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</si>
  <si>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</si>
  <si>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</si>
  <si>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</si>
  <si>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</si>
  <si>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</si>
  <si>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</si>
  <si>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</si>
  <si>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</si>
  <si>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</si>
  <si>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</si>
  <si>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</si>
  <si>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</si>
  <si>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</si>
  <si>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</si>
  <si>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</si>
  <si>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</si>
  <si>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</si>
  <si>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</si>
  <si>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</si>
  <si>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</si>
  <si>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</si>
  <si>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</si>
  <si>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</si>
  <si>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</si>
  <si>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</si>
  <si>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</si>
  <si>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</si>
  <si>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</si>
  <si>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</si>
  <si>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</si>
  <si>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</si>
  <si>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</si>
  <si>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</si>
  <si>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</si>
  <si>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</si>
  <si>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</si>
  <si>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</si>
  <si>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</si>
  <si>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</si>
  <si>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</si>
  <si>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</si>
  <si>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</si>
  <si>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</si>
  <si>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</si>
  <si>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</si>
  <si>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</si>
  <si>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</si>
  <si>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</si>
  <si>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</si>
  <si>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</si>
  <si>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</si>
  <si>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</si>
  <si>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</si>
  <si>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</si>
  <si>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</si>
  <si>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</si>
  <si>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</si>
  <si>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</si>
  <si>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</si>
  <si>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</si>
  <si>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</si>
  <si>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</si>
  <si>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</si>
  <si>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</si>
  <si>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</si>
  <si>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</si>
  <si>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</si>
  <si>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</si>
  <si>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</si>
  <si>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</si>
  <si>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</si>
  <si>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</si>
  <si>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</si>
  <si>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</si>
  <si>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</si>
  <si>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</si>
  <si>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</si>
  <si>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</si>
  <si>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</si>
  <si>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</si>
  <si>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</si>
  <si>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</si>
  <si>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</si>
  <si>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</si>
  <si>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</si>
  <si>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</si>
  <si>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</si>
  <si>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</si>
  <si>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</si>
  <si>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</si>
  <si>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</si>
  <si>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</si>
  <si>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</si>
  <si>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</si>
  <si>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</si>
  <si>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</si>
  <si>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</si>
  <si>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</si>
  <si>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</si>
  <si>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</si>
  <si>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</si>
  <si>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</si>
  <si>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</si>
  <si>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</si>
  <si>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</si>
  <si>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</si>
  <si>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</si>
  <si>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</si>
  <si>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</si>
  <si>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</si>
  <si>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</si>
  <si>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</si>
  <si>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</si>
  <si>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</si>
  <si>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</si>
  <si>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</si>
  <si>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</si>
  <si>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</si>
  <si>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</si>
  <si>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</si>
  <si>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</si>
  <si>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</si>
  <si>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</si>
  <si>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</si>
  <si>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</si>
  <si>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</si>
  <si>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</si>
  <si>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</si>
  <si>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</si>
  <si>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</si>
  <si>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</si>
  <si>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</si>
  <si>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</si>
  <si>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</si>
  <si>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</si>
  <si>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</si>
  <si>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</si>
  <si>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</si>
  <si>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</si>
  <si>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</si>
  <si>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</si>
  <si>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</si>
  <si>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</si>
  <si>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</si>
  <si>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</si>
  <si>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</si>
  <si>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</si>
  <si>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</si>
  <si>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</si>
  <si>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</si>
  <si>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</si>
  <si>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</si>
  <si>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</si>
  <si>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</si>
  <si>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</si>
  <si>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</si>
  <si>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</si>
  <si>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</si>
  <si>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</si>
  <si>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</si>
  <si>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</si>
  <si>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</si>
  <si>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</si>
  <si>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</si>
  <si>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</si>
  <si>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</si>
  <si>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</si>
  <si>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</si>
  <si>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</si>
  <si>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</si>
  <si>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</si>
  <si>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</si>
  <si>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</si>
  <si>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</si>
  <si>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</si>
  <si>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</si>
  <si>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</si>
  <si>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</si>
  <si>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</si>
  <si>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</si>
  <si>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</si>
  <si>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</si>
  <si>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</si>
  <si>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</si>
  <si>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</si>
  <si>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</si>
  <si>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</si>
  <si>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</si>
  <si>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</si>
  <si>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</si>
  <si>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</si>
  <si>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</si>
  <si>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</si>
  <si>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</si>
  <si>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</si>
  <si>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</si>
  <si>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</si>
  <si>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</si>
  <si>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</si>
  <si>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</si>
  <si>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</si>
  <si>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</si>
  <si>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</si>
  <si>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</si>
  <si>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</si>
  <si>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</si>
  <si>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</si>
  <si>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</si>
  <si>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</si>
  <si>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</si>
  <si>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</si>
  <si>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</si>
  <si>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</si>
  <si>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</si>
  <si>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</si>
  <si>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</si>
  <si>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</si>
  <si>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</si>
  <si>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</si>
  <si>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</si>
  <si>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</si>
  <si>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</si>
  <si>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</si>
  <si>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</si>
  <si>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</si>
  <si>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</si>
  <si>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</si>
  <si>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</si>
  <si>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</si>
  <si>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</si>
  <si>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</si>
  <si>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</si>
  <si>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</si>
  <si>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</si>
  <si>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</si>
  <si>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</si>
  <si>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</si>
  <si>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</si>
  <si>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</si>
  <si>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</si>
  <si>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</si>
  <si>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</si>
  <si>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</si>
  <si>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</si>
  <si>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</si>
  <si>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</si>
  <si>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</si>
  <si>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</si>
  <si>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</si>
  <si>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</si>
  <si>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</si>
  <si>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</si>
  <si>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</si>
  <si>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</si>
  <si>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</si>
  <si>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</si>
  <si>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</si>
  <si>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</si>
  <si>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</si>
  <si>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</si>
  <si>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</si>
  <si>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</si>
  <si>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</si>
  <si>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</si>
  <si>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</si>
  <si>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</si>
  <si>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</si>
  <si>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</si>
  <si>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</si>
  <si>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</si>
  <si>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</si>
  <si>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</si>
  <si>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</si>
  <si>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</si>
  <si>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</si>
  <si>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</si>
  <si>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</si>
  <si>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</si>
  <si>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</si>
  <si>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</si>
  <si>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</si>
  <si>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</si>
  <si>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</si>
  <si>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</si>
  <si>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</si>
  <si>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</si>
  <si>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</si>
  <si>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</si>
  <si>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</si>
  <si>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</si>
  <si>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</si>
  <si>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</si>
  <si>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</si>
  <si>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</si>
  <si>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</si>
  <si>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</si>
  <si>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</si>
  <si>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</si>
  <si>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</si>
  <si>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</si>
  <si>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</si>
  <si>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</si>
  <si>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</si>
  <si>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</si>
  <si>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</si>
  <si>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</si>
  <si>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</si>
  <si>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</si>
  <si>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</si>
  <si>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</si>
  <si>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</si>
  <si>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</si>
  <si>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</si>
  <si>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</si>
  <si>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</si>
  <si>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</si>
  <si>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</si>
  <si>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</si>
  <si>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</si>
  <si>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</si>
  <si>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</si>
  <si>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</si>
  <si>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</si>
  <si>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</si>
  <si>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</si>
  <si>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</si>
  <si>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</si>
  <si>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</si>
  <si>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</si>
  <si>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</si>
  <si>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</si>
  <si>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</si>
  <si>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</si>
  <si>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</si>
  <si>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</si>
  <si>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</si>
  <si>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</si>
  <si>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</si>
  <si>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</si>
  <si>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</si>
  <si>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</si>
  <si>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</si>
  <si>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</si>
  <si>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</si>
  <si>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</si>
  <si>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</si>
  <si>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</si>
  <si>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</si>
  <si>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</si>
  <si>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</si>
  <si>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</si>
  <si>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</si>
  <si>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</si>
  <si>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</si>
  <si>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</si>
  <si>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</si>
  <si>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</si>
  <si>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</si>
  <si>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</si>
  <si>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</si>
  <si>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</si>
  <si>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</si>
  <si>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</si>
  <si>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</si>
  <si>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</si>
  <si>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</si>
  <si>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</si>
  <si>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</si>
  <si>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</si>
  <si>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</si>
  <si>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</si>
  <si>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</si>
  <si>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</si>
  <si>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</si>
  <si>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</si>
  <si>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</si>
  <si>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</si>
  <si>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</si>
  <si>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</si>
  <si>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</si>
  <si>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</si>
  <si>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</si>
  <si>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</si>
  <si>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</si>
  <si>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</si>
  <si>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</si>
  <si>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</si>
  <si>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</si>
  <si>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</si>
  <si>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</si>
  <si>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</si>
  <si>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</si>
  <si>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</si>
  <si>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</si>
  <si>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</si>
  <si>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</si>
  <si>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</si>
  <si>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</si>
  <si>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</si>
  <si>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</si>
  <si>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</si>
  <si>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</si>
  <si>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</si>
  <si>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</si>
  <si>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</si>
  <si>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</si>
  <si>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</si>
  <si>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</si>
  <si>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</si>
  <si>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</si>
  <si>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</si>
  <si>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</si>
  <si>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</si>
  <si>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</si>
  <si>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</si>
  <si>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</si>
  <si>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</si>
  <si>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</si>
  <si>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</si>
  <si>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</si>
  <si>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</si>
  <si>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</si>
  <si>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</si>
  <si>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</si>
  <si>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</si>
  <si>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</si>
  <si>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</si>
  <si>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</si>
  <si>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</si>
  <si>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</si>
  <si>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</si>
  <si>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</si>
  <si>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</si>
  <si>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</si>
  <si>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</si>
  <si>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</si>
  <si>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</si>
  <si>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</si>
  <si>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</si>
  <si>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</si>
  <si>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</si>
  <si>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</si>
  <si>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</si>
  <si>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</si>
  <si>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</si>
  <si>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</si>
  <si>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</si>
  <si>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</si>
  <si>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</si>
  <si>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</si>
  <si>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</si>
  <si>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</si>
  <si>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</si>
  <si>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</si>
  <si>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</si>
  <si>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</si>
  <si>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</si>
  <si>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</si>
  <si>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</si>
  <si>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</si>
  <si>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</si>
  <si>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</si>
  <si>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</si>
  <si>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</si>
  <si>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</si>
  <si>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</si>
  <si>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</si>
  <si>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</si>
  <si>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</si>
  <si>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</si>
  <si>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</si>
  <si>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</si>
  <si>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</si>
  <si>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</si>
  <si>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</si>
  <si>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</si>
  <si>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</si>
  <si>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</si>
  <si>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</si>
  <si>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</si>
  <si>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</si>
  <si>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</si>
  <si>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</si>
  <si>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</si>
  <si>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</si>
  <si>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</si>
  <si>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</si>
  <si>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</si>
  <si>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</si>
  <si>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</si>
  <si>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</si>
  <si>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</si>
  <si>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</si>
  <si>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</si>
  <si>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</si>
  <si>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</si>
  <si>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</si>
  <si>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</si>
  <si>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</si>
  <si>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</si>
  <si>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</si>
  <si>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</si>
  <si>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</si>
  <si>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</si>
  <si>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</si>
  <si>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</si>
  <si>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</si>
  <si>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</si>
  <si>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</si>
  <si>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</si>
  <si>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</si>
  <si>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</si>
  <si>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</si>
  <si>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</si>
  <si>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</si>
  <si>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</si>
  <si>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</si>
  <si>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</si>
  <si>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</si>
  <si>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</si>
  <si>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</si>
  <si>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</si>
  <si>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</si>
  <si>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</si>
  <si>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</si>
  <si>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</si>
  <si>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</si>
  <si>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</si>
  <si>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</si>
  <si>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</si>
  <si>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</si>
  <si>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</si>
  <si>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</si>
  <si>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</si>
  <si>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</si>
  <si>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</si>
  <si>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</si>
  <si>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</si>
  <si>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</si>
  <si>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</si>
  <si>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</si>
  <si>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</si>
  <si>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</si>
  <si>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</si>
  <si>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</si>
  <si>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</si>
  <si>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</si>
  <si>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</si>
  <si>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</si>
  <si>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</si>
  <si>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</si>
  <si>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</si>
  <si>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</si>
  <si>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</si>
  <si>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</si>
  <si>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</si>
  <si>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</si>
  <si>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</si>
  <si>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</si>
  <si>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</si>
  <si>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</si>
  <si>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</si>
  <si>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</si>
  <si>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</si>
  <si>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</si>
  <si>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</si>
  <si>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</si>
  <si>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</si>
  <si>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</si>
  <si>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</si>
  <si>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</si>
  <si>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</si>
  <si>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</si>
  <si>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</si>
  <si>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</si>
  <si>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</si>
  <si>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</si>
  <si>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</si>
  <si>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</si>
  <si>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</si>
  <si>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</si>
  <si>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</si>
  <si>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</si>
  <si>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</si>
  <si>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</si>
  <si>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</si>
  <si>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</si>
  <si>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</si>
  <si>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</si>
  <si>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</si>
  <si>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</si>
  <si>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</si>
  <si>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</si>
  <si>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</si>
  <si>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</si>
  <si>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</si>
  <si>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</si>
  <si>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</si>
  <si>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</si>
  <si>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</si>
  <si>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</si>
  <si>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</si>
  <si>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</si>
  <si>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</si>
  <si>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</si>
  <si>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</si>
  <si>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</si>
  <si>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</si>
  <si>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</si>
  <si>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</si>
  <si>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</si>
  <si>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</si>
  <si>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</si>
  <si>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</si>
  <si>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</si>
  <si>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</si>
  <si>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</si>
  <si>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</si>
  <si>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</si>
  <si>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</si>
  <si>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</si>
  <si>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</si>
  <si>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</si>
  <si>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</si>
  <si>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</si>
  <si>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</si>
  <si>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</si>
  <si>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</si>
  <si>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</si>
  <si>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</si>
  <si>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</si>
  <si>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</si>
  <si>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</si>
  <si>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</si>
  <si>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</si>
  <si>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</si>
  <si>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</si>
  <si>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</si>
  <si>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</si>
  <si>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</si>
  <si>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</si>
  <si>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</si>
  <si>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</si>
  <si>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</si>
  <si>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</si>
  <si>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</si>
  <si>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</si>
  <si>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</si>
  <si>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</si>
  <si>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</si>
  <si>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</si>
  <si>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</si>
  <si>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</si>
  <si>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</si>
  <si>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</si>
  <si>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</si>
  <si>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</si>
  <si>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</si>
  <si>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</si>
  <si>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</si>
  <si>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</si>
  <si>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</si>
  <si>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</si>
  <si>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</si>
  <si>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</si>
  <si>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</si>
  <si>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</si>
  <si>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</si>
  <si>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</si>
  <si>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</si>
  <si>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</si>
  <si>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</si>
  <si>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</si>
  <si>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</si>
  <si>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</si>
  <si>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</si>
  <si>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</si>
  <si>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</si>
  <si>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</si>
  <si>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</si>
  <si>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</si>
  <si>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</si>
  <si>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</si>
  <si>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</si>
  <si>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</si>
  <si>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</si>
  <si>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</si>
  <si>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</si>
  <si>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</si>
  <si>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</si>
  <si>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</si>
  <si>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</si>
  <si>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</si>
  <si>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</si>
  <si>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</si>
  <si>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</si>
  <si>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</si>
  <si>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</si>
  <si>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</si>
  <si>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</si>
  <si>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</si>
  <si>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</si>
  <si>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</si>
  <si>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</si>
  <si>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</si>
  <si>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</si>
  <si>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</si>
  <si>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</si>
  <si>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</si>
  <si>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</si>
  <si>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</si>
  <si>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</si>
  <si>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</si>
  <si>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</si>
  <si>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</si>
  <si>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</si>
  <si>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</si>
  <si>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</si>
  <si>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</si>
  <si>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</si>
  <si>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</si>
  <si>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</si>
  <si>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</si>
  <si>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</si>
  <si>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</si>
  <si>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</si>
  <si>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</si>
  <si>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</si>
  <si>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</si>
  <si>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</si>
  <si>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</si>
  <si>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</si>
  <si>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</si>
  <si>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</si>
  <si>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</si>
  <si>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</si>
  <si>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</si>
  <si>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</si>
  <si>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</si>
  <si>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</si>
  <si>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</si>
  <si>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</si>
  <si>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</si>
  <si>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</si>
  <si>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</si>
  <si>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</si>
  <si>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</si>
  <si>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</si>
  <si>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</si>
  <si>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</si>
  <si>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</si>
  <si>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</si>
  <si>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</si>
  <si>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</si>
  <si>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</si>
  <si>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</si>
  <si>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</si>
  <si>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</si>
  <si>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</si>
  <si>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</si>
  <si>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</si>
  <si>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</si>
  <si>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</si>
  <si>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</si>
  <si>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</si>
  <si>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</si>
  <si>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</si>
  <si>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</si>
  <si>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</si>
  <si>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</si>
  <si>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</si>
  <si>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</si>
  <si>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</si>
  <si>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</si>
  <si>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</si>
  <si>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</si>
  <si>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</si>
  <si>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</si>
  <si>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</si>
  <si>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</si>
  <si>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</si>
  <si>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</si>
  <si>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</si>
  <si>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</si>
  <si>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</si>
  <si>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</si>
  <si>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</si>
  <si>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</si>
  <si>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</si>
  <si>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</si>
  <si>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</si>
  <si>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</si>
  <si>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</si>
  <si>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</si>
  <si>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</si>
  <si>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</si>
  <si>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</si>
  <si>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</si>
  <si>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</si>
  <si>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</si>
  <si>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</si>
  <si>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</si>
  <si>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</si>
  <si>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</si>
  <si>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</si>
  <si>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</si>
  <si>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</si>
  <si>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</si>
  <si>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</si>
  <si>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</si>
  <si>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</si>
  <si>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</si>
  <si>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</si>
  <si>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</si>
  <si>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</si>
  <si>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</si>
  <si>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</si>
  <si>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</si>
  <si>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</si>
  <si>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</si>
  <si>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</si>
  <si>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</si>
  <si>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</si>
  <si>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</si>
  <si>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</si>
  <si>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</si>
  <si>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</si>
  <si>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</si>
  <si>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</si>
  <si>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</si>
  <si>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</si>
  <si>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</si>
  <si>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</si>
  <si>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</si>
  <si>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</si>
  <si>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</si>
  <si>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</si>
  <si>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</si>
  <si>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</si>
  <si>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</si>
  <si>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</si>
  <si>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</si>
  <si>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</si>
  <si>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</si>
  <si>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</si>
  <si>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</si>
  <si>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</si>
  <si>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</si>
  <si>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</si>
  <si>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</si>
  <si>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</si>
  <si>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</si>
  <si>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</si>
  <si>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</si>
  <si>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</si>
  <si>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</si>
  <si>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</si>
  <si>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</si>
  <si>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</si>
  <si>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</si>
  <si>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</si>
  <si>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</si>
  <si>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</si>
  <si>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</si>
  <si>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</si>
  <si>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</si>
  <si>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</si>
  <si>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</si>
  <si>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</si>
  <si>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</si>
  <si>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</si>
  <si>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</si>
  <si>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</si>
  <si>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</si>
  <si>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</si>
  <si>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</si>
  <si>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</si>
  <si>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</si>
  <si>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</si>
  <si>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</si>
  <si>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</si>
  <si>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</si>
  <si>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</si>
  <si>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</si>
  <si>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</si>
  <si>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</si>
  <si>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</si>
  <si>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</si>
  <si>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</si>
  <si>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</si>
  <si>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</si>
  <si>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</si>
  <si>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</si>
  <si>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</si>
  <si>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</si>
  <si>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</si>
  <si>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</si>
  <si>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</si>
  <si>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</si>
  <si>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</si>
  <si>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</si>
  <si>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</si>
  <si>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</si>
  <si>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</si>
  <si>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</si>
  <si>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</si>
  <si>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</si>
  <si>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</si>
  <si>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</si>
  <si>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</si>
  <si>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</si>
  <si>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</si>
  <si>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</si>
  <si>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</si>
  <si>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</si>
  <si>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</si>
  <si>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</si>
  <si>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</si>
  <si>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</si>
  <si>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</si>
  <si>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</si>
  <si>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</si>
  <si>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</si>
  <si>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</si>
  <si>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</si>
  <si>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</si>
  <si>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</si>
  <si>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</si>
  <si>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</si>
  <si>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</si>
  <si>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</si>
  <si>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</si>
  <si>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</si>
  <si>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</si>
  <si>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</si>
  <si>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</si>
  <si>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</si>
  <si>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</si>
  <si>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</si>
  <si>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</si>
  <si>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</si>
  <si>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</si>
  <si>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</si>
  <si>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</si>
  <si>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</si>
  <si>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</si>
  <si>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</si>
  <si>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</si>
  <si>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</si>
  <si>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</si>
  <si>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</si>
  <si>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</si>
  <si>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</si>
  <si>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</si>
  <si>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</si>
  <si>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</si>
  <si>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</si>
  <si>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</si>
  <si>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</si>
  <si>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</si>
  <si>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</si>
  <si>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</si>
  <si>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</si>
  <si>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</si>
  <si>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</si>
  <si>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</si>
  <si>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</si>
  <si>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</si>
  <si>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</si>
  <si>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</si>
  <si>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</si>
  <si>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</si>
  <si>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</si>
  <si>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</si>
  <si>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</si>
  <si>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</si>
  <si>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</si>
  <si>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</si>
  <si>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</si>
  <si>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</si>
  <si>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</si>
  <si>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</si>
  <si>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</si>
  <si>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</si>
  <si>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</si>
  <si>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</si>
  <si>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</si>
  <si>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</si>
  <si>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</si>
  <si>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</si>
  <si>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</si>
  <si>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</si>
  <si>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</si>
  <si>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</si>
  <si>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</si>
  <si>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</si>
  <si>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</si>
  <si>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</si>
  <si>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</si>
  <si>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</si>
  <si>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</si>
  <si>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</si>
  <si>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</si>
  <si>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</si>
  <si>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</si>
  <si>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</si>
  <si>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</si>
  <si>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</si>
  <si>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</si>
  <si>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</si>
  <si>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</si>
  <si>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</si>
  <si>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</si>
  <si>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</si>
  <si>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</si>
  <si>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</si>
  <si>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</si>
  <si>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</si>
  <si>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</si>
  <si>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</si>
  <si>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</si>
  <si>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</si>
  <si>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</si>
  <si>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</si>
  <si>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</si>
  <si>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</si>
  <si>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</si>
  <si>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</si>
  <si>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</si>
  <si>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</si>
  <si>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</si>
  <si>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</si>
  <si>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</si>
  <si>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</si>
  <si>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</si>
  <si>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</si>
  <si>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</si>
  <si>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</si>
  <si>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</si>
  <si>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</si>
  <si>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</si>
  <si>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</si>
  <si>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</si>
  <si>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</si>
  <si>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</si>
  <si>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</si>
  <si>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</si>
  <si>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</si>
  <si>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</si>
  <si>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</si>
  <si>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</si>
  <si>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</si>
  <si>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</si>
  <si>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</si>
  <si>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</si>
  <si>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</si>
  <si>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</si>
  <si>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</si>
  <si>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</si>
  <si>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</si>
  <si>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</si>
  <si>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</si>
  <si>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</si>
  <si>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</si>
  <si>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</si>
  <si>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</si>
  <si>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</si>
  <si>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</si>
  <si>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</si>
  <si>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</si>
  <si>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</si>
  <si>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</si>
  <si>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</si>
  <si>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</si>
  <si>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</si>
  <si>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</si>
  <si>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</si>
  <si>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</si>
  <si>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</si>
  <si>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</si>
  <si>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</si>
  <si>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</si>
  <si>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</si>
  <si>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</si>
  <si>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</si>
  <si>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</si>
  <si>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</si>
  <si>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</si>
  <si>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</si>
  <si>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</si>
  <si>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</si>
  <si>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</si>
  <si>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</si>
  <si>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</si>
  <si>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</si>
  <si>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</si>
  <si>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</si>
  <si>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</si>
  <si>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</si>
  <si>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</si>
  <si>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</si>
  <si>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</si>
  <si>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</si>
  <si>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</si>
  <si>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</si>
  <si>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</si>
  <si>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</si>
  <si>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</si>
  <si>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</si>
  <si>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</si>
  <si>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</si>
  <si>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</si>
  <si>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</si>
  <si>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</si>
  <si>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</si>
  <si>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</si>
  <si>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</si>
  <si>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</si>
  <si>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</si>
  <si>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</si>
  <si>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</si>
  <si>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</si>
  <si>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</si>
  <si>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</si>
  <si>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</si>
  <si>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</si>
  <si>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</si>
  <si>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</si>
  <si>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</si>
  <si>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</si>
  <si>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</si>
  <si>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</si>
  <si>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</si>
  <si>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</si>
  <si>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</si>
  <si>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</si>
  <si>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</si>
  <si>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</si>
  <si>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</si>
  <si>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</si>
  <si>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</si>
  <si>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</si>
  <si>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</si>
  <si>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</si>
  <si>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</si>
  <si>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</si>
  <si>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</si>
  <si>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</si>
  <si>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</si>
  <si>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</si>
  <si>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</si>
  <si>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</si>
  <si>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</si>
  <si>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</si>
  <si>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</si>
  <si>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</si>
  <si>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</si>
  <si>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</si>
  <si>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</si>
  <si>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</si>
  <si>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</si>
  <si>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</si>
  <si>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</si>
  <si>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</si>
  <si>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</si>
  <si>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</si>
  <si>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</si>
  <si>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</si>
  <si>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</si>
  <si>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</si>
  <si>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</si>
  <si>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</si>
  <si>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</si>
  <si>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</si>
  <si>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</si>
  <si>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</si>
  <si>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</si>
  <si>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</si>
  <si>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</si>
  <si>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</si>
  <si>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</si>
  <si>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</si>
  <si>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</si>
  <si>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</si>
  <si>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</si>
  <si>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</si>
  <si>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</si>
  <si>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</si>
  <si>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</si>
  <si>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</si>
  <si>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</si>
  <si>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</si>
  <si>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</si>
  <si>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</si>
  <si>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</si>
  <si>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</si>
  <si>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</si>
  <si>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</si>
  <si>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</si>
  <si>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</si>
  <si>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</si>
  <si>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</si>
  <si>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</si>
  <si>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</si>
  <si>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</si>
  <si>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</si>
  <si>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</si>
  <si>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</si>
  <si>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</si>
  <si>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</si>
  <si>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</si>
  <si>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</si>
  <si>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</si>
  <si>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</si>
  <si>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</si>
  <si>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</si>
  <si>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</si>
  <si>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</si>
  <si>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</si>
  <si>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</si>
  <si>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</si>
  <si>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</si>
  <si>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</si>
  <si>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</si>
  <si>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01213_令和6年度</t>
  </si>
  <si>
    <t>01213</t>
  </si>
  <si>
    <t>苫小牧市</t>
  </si>
  <si>
    <t>01213_令和4年度</t>
  </si>
  <si>
    <t>09206</t>
  </si>
  <si>
    <t>日光市</t>
  </si>
  <si>
    <t>09206_令和4年度</t>
  </si>
  <si>
    <t>09206_令和6年度</t>
  </si>
  <si>
    <t>13202_平成2年度</t>
  </si>
  <si>
    <t>13202</t>
  </si>
  <si>
    <t>立川市</t>
  </si>
  <si>
    <t>13202_平成17年度</t>
  </si>
  <si>
    <t>13202_平成18年度</t>
  </si>
  <si>
    <t>13202_平成19年度</t>
  </si>
  <si>
    <t>13202_平成20年度</t>
  </si>
  <si>
    <t>13202_平成21年度</t>
  </si>
  <si>
    <t>13202_平成22年度</t>
  </si>
  <si>
    <t>13202_平成23年度</t>
  </si>
  <si>
    <t>13202_平成24年度</t>
  </si>
  <si>
    <t>13202_平成25年度</t>
  </si>
  <si>
    <t>13202_平成26年度</t>
  </si>
  <si>
    <t>13202_平成27年度</t>
  </si>
  <si>
    <t>13202_平成28年度</t>
  </si>
  <si>
    <t>13202_平成29年度</t>
  </si>
  <si>
    <t>13202_平成30年度</t>
  </si>
  <si>
    <t>13202_令和元年度</t>
  </si>
  <si>
    <t>13202_令和2年度</t>
  </si>
  <si>
    <t>13202_令和3年度</t>
  </si>
  <si>
    <t>13202_令和4年度</t>
  </si>
  <si>
    <t>13202_令和5年度</t>
  </si>
  <si>
    <t>13202_令和6年度</t>
  </si>
  <si>
    <t>19201_平成2年度</t>
  </si>
  <si>
    <t>19201</t>
  </si>
  <si>
    <t>甲府市</t>
  </si>
  <si>
    <t>19201_平成17年度</t>
  </si>
  <si>
    <t>19201_平成18年度</t>
  </si>
  <si>
    <t>19201_平成19年度</t>
  </si>
  <si>
    <t>19201_平成20年度</t>
  </si>
  <si>
    <t>19201_平成21年度</t>
  </si>
  <si>
    <t>19201_平成22年度</t>
  </si>
  <si>
    <t>19201_平成23年度</t>
  </si>
  <si>
    <t>19201_平成24年度</t>
  </si>
  <si>
    <t>19201_平成25年度</t>
  </si>
  <si>
    <t>19201_平成26年度</t>
  </si>
  <si>
    <t>19201_平成27年度</t>
  </si>
  <si>
    <t>19201_平成28年度</t>
  </si>
  <si>
    <t>19201_平成29年度</t>
  </si>
  <si>
    <t>19201_平成30年度</t>
  </si>
  <si>
    <t>19201_令和元年度</t>
  </si>
  <si>
    <t>19201_令和2年度</t>
  </si>
  <si>
    <t>19201_令和3年度</t>
  </si>
  <si>
    <t>19201_令和4年度</t>
  </si>
  <si>
    <t>19201_令和5年度</t>
  </si>
  <si>
    <t>19201_令和6年度</t>
  </si>
  <si>
    <t>15222_平成2年度</t>
  </si>
  <si>
    <t>15222</t>
  </si>
  <si>
    <t>上越市</t>
  </si>
  <si>
    <t>15222_平成17年度</t>
  </si>
  <si>
    <t>15222_平成18年度</t>
  </si>
  <si>
    <t>15222_平成19年度</t>
  </si>
  <si>
    <t>15222_平成20年度</t>
  </si>
  <si>
    <t>15222_平成21年度</t>
  </si>
  <si>
    <t>15222_平成22年度</t>
  </si>
  <si>
    <t>15222_平成23年度</t>
  </si>
  <si>
    <t>15222_平成24年度</t>
  </si>
  <si>
    <t>15222_平成25年度</t>
  </si>
  <si>
    <t>15222_平成26年度</t>
  </si>
  <si>
    <t>15222_平成27年度</t>
  </si>
  <si>
    <t>15222_平成28年度</t>
  </si>
  <si>
    <t>15222_平成29年度</t>
  </si>
  <si>
    <t>15222_平成30年度</t>
  </si>
  <si>
    <t>15222_令和元年度</t>
  </si>
  <si>
    <t>15222_令和2年度</t>
  </si>
  <si>
    <t>15222_令和3年度</t>
  </si>
  <si>
    <t>15222_令和4年度</t>
  </si>
  <si>
    <t>15222_令和5年度</t>
  </si>
  <si>
    <t>15222_令和6年度</t>
  </si>
  <si>
    <t>27219_平成2年度</t>
  </si>
  <si>
    <t>27219</t>
  </si>
  <si>
    <t>和泉市</t>
  </si>
  <si>
    <t>27219_平成17年度</t>
  </si>
  <si>
    <t>27219_平成18年度</t>
  </si>
  <si>
    <t>27219_平成19年度</t>
  </si>
  <si>
    <t>27219_平成20年度</t>
  </si>
  <si>
    <t>27219_平成21年度</t>
  </si>
  <si>
    <t>27219_平成22年度</t>
  </si>
  <si>
    <t>27219_平成23年度</t>
  </si>
  <si>
    <t>27219_平成24年度</t>
  </si>
  <si>
    <t>27219_平成25年度</t>
  </si>
  <si>
    <t>27219_平成26年度</t>
  </si>
  <si>
    <t>27219_平成27年度</t>
  </si>
  <si>
    <t>27219_平成28年度</t>
  </si>
  <si>
    <t>27219_平成29年度</t>
  </si>
  <si>
    <t>27219_平成30年度</t>
  </si>
  <si>
    <t>27219_令和元年度</t>
  </si>
  <si>
    <t>27219_令和2年度</t>
  </si>
  <si>
    <t>27219_令和3年度</t>
  </si>
  <si>
    <t>27219_令和4年度</t>
  </si>
  <si>
    <t>27219_令和5年度</t>
  </si>
  <si>
    <t>27219_令和6年度</t>
  </si>
  <si>
    <t>31201_平成2年度</t>
  </si>
  <si>
    <t>31201</t>
  </si>
  <si>
    <t>鳥取市</t>
  </si>
  <si>
    <t>31201_平成17年度</t>
  </si>
  <si>
    <t>31201_平成18年度</t>
  </si>
  <si>
    <t>31201_平成19年度</t>
  </si>
  <si>
    <t>31201_平成20年度</t>
  </si>
  <si>
    <t>31201_平成21年度</t>
  </si>
  <si>
    <t>31201_平成22年度</t>
  </si>
  <si>
    <t>31201_平成23年度</t>
  </si>
  <si>
    <t>31201_平成24年度</t>
  </si>
  <si>
    <t>31201_平成25年度</t>
  </si>
  <si>
    <t>31201_平成26年度</t>
  </si>
  <si>
    <t>31201_平成27年度</t>
  </si>
  <si>
    <t>31201_平成28年度</t>
  </si>
  <si>
    <t>31201_平成29年度</t>
  </si>
  <si>
    <t>31201_平成30年度</t>
  </si>
  <si>
    <t>31201_令和元年度</t>
  </si>
  <si>
    <t>31201_令和2年度</t>
  </si>
  <si>
    <t>31201_令和3年度</t>
  </si>
  <si>
    <t>31201_令和4年度</t>
  </si>
  <si>
    <t>31201_令和5年度</t>
  </si>
  <si>
    <t>31201_令和6年度</t>
  </si>
  <si>
    <t>26204_平成2年度</t>
  </si>
  <si>
    <t>26204</t>
  </si>
  <si>
    <t>宇治市</t>
  </si>
  <si>
    <t>26204_平成17年度</t>
  </si>
  <si>
    <t>26204_平成18年度</t>
  </si>
  <si>
    <t>26204_平成19年度</t>
  </si>
  <si>
    <t>26204_平成20年度</t>
  </si>
  <si>
    <t>26204_平成21年度</t>
  </si>
  <si>
    <t>26204_平成22年度</t>
  </si>
  <si>
    <t>26204_平成23年度</t>
  </si>
  <si>
    <t>26204_平成24年度</t>
  </si>
  <si>
    <t>26204_平成25年度</t>
  </si>
  <si>
    <t>26204_平成26年度</t>
  </si>
  <si>
    <t>26204_平成27年度</t>
  </si>
  <si>
    <t>26204_平成28年度</t>
  </si>
  <si>
    <t>26204_平成29年度</t>
  </si>
  <si>
    <t>26204_平成30年度</t>
  </si>
  <si>
    <t>26204_令和元年度</t>
  </si>
  <si>
    <t>26204_令和2年度</t>
  </si>
  <si>
    <t>26204_令和3年度</t>
  </si>
  <si>
    <t>26204_令和4年度</t>
  </si>
  <si>
    <t>26204_令和5年度</t>
  </si>
  <si>
    <t>26204_令和6年度</t>
  </si>
  <si>
    <t>13102_平成2年度</t>
  </si>
  <si>
    <t>13102</t>
  </si>
  <si>
    <t>中央区</t>
  </si>
  <si>
    <t>13102_平成17年度</t>
  </si>
  <si>
    <t>13102_平成18年度</t>
  </si>
  <si>
    <t>13102_平成19年度</t>
  </si>
  <si>
    <t>13102_平成20年度</t>
  </si>
  <si>
    <t>13102_平成21年度</t>
  </si>
  <si>
    <t>13102_平成22年度</t>
  </si>
  <si>
    <t>13102_平成23年度</t>
  </si>
  <si>
    <t>13102_平成24年度</t>
  </si>
  <si>
    <t>13102_平成25年度</t>
  </si>
  <si>
    <t>13102_平成26年度</t>
  </si>
  <si>
    <t>13102_平成27年度</t>
  </si>
  <si>
    <t>13102_平成28年度</t>
  </si>
  <si>
    <t>13102_平成29年度</t>
  </si>
  <si>
    <t>13102_平成30年度</t>
  </si>
  <si>
    <t>13102_令和元年度</t>
  </si>
  <si>
    <t>13102_令和2年度</t>
  </si>
  <si>
    <t>13102_令和3年度</t>
  </si>
  <si>
    <t>13102_令和4年度</t>
  </si>
  <si>
    <t>13102_令和5年度</t>
  </si>
  <si>
    <t>13102_令和6年度</t>
  </si>
  <si>
    <t>14204_平成2年度</t>
  </si>
  <si>
    <t>14204</t>
  </si>
  <si>
    <t>鎌倉市</t>
  </si>
  <si>
    <t>14204_平成17年度</t>
  </si>
  <si>
    <t>14204_平成18年度</t>
  </si>
  <si>
    <t>14204_平成19年度</t>
  </si>
  <si>
    <t>14204_平成20年度</t>
  </si>
  <si>
    <t>14204_平成21年度</t>
  </si>
  <si>
    <t>14204_平成22年度</t>
  </si>
  <si>
    <t>14204_平成23年度</t>
  </si>
  <si>
    <t>14204_平成24年度</t>
  </si>
  <si>
    <t>14204_平成25年度</t>
  </si>
  <si>
    <t>14204_平成26年度</t>
  </si>
  <si>
    <t>14204_平成27年度</t>
  </si>
  <si>
    <t>14204_平成28年度</t>
  </si>
  <si>
    <t>14204_平成29年度</t>
  </si>
  <si>
    <t>14204_平成30年度</t>
  </si>
  <si>
    <t>14204_令和元年度</t>
  </si>
  <si>
    <t>14204_令和2年度</t>
  </si>
  <si>
    <t>14204_令和3年度</t>
  </si>
  <si>
    <t>14204_令和4年度</t>
  </si>
  <si>
    <t>14204_令和5年度</t>
  </si>
  <si>
    <t>14204_令和6年度</t>
  </si>
  <si>
    <t>12216_平成2年度</t>
  </si>
  <si>
    <t>12216</t>
  </si>
  <si>
    <t>習志野市</t>
  </si>
  <si>
    <t>12216_平成17年度</t>
  </si>
  <si>
    <t>12216_平成18年度</t>
  </si>
  <si>
    <t>12216_平成19年度</t>
  </si>
  <si>
    <t>12216_平成20年度</t>
  </si>
  <si>
    <t>12216_平成21年度</t>
  </si>
  <si>
    <t>12216_平成22年度</t>
  </si>
  <si>
    <t>12216_平成23年度</t>
  </si>
  <si>
    <t>12216_平成24年度</t>
  </si>
  <si>
    <t>12216_平成25年度</t>
  </si>
  <si>
    <t>12216_平成26年度</t>
  </si>
  <si>
    <t>12216_平成27年度</t>
  </si>
  <si>
    <t>12216_平成28年度</t>
  </si>
  <si>
    <t>12216_平成29年度</t>
  </si>
  <si>
    <t>12216_平成30年度</t>
  </si>
  <si>
    <t>12216_令和元年度</t>
  </si>
  <si>
    <t>12216_令和2年度</t>
  </si>
  <si>
    <t>12216_令和3年度</t>
  </si>
  <si>
    <t>12216_令和4年度</t>
  </si>
  <si>
    <t>12216_令和5年度</t>
  </si>
  <si>
    <t>12216_令和6年度</t>
  </si>
  <si>
    <t>32203_平成2年度</t>
  </si>
  <si>
    <t>32203</t>
  </si>
  <si>
    <t>出雲市</t>
  </si>
  <si>
    <t>32203_平成17年度</t>
  </si>
  <si>
    <t>32203_平成18年度</t>
  </si>
  <si>
    <t>32203_平成19年度</t>
  </si>
  <si>
    <t>32203_平成20年度</t>
  </si>
  <si>
    <t>32203_平成21年度</t>
  </si>
  <si>
    <t>32203_平成22年度</t>
  </si>
  <si>
    <t>32203_平成23年度</t>
  </si>
  <si>
    <t>32203_平成24年度</t>
  </si>
  <si>
    <t>32203_平成25年度</t>
  </si>
  <si>
    <t>32203_平成26年度</t>
  </si>
  <si>
    <t>32203_平成27年度</t>
  </si>
  <si>
    <t>32203_平成28年度</t>
  </si>
  <si>
    <t>32203_平成29年度</t>
  </si>
  <si>
    <t>32203_平成30年度</t>
  </si>
  <si>
    <t>32203_令和元年度</t>
  </si>
  <si>
    <t>32203_令和2年度</t>
  </si>
  <si>
    <t>32203_令和3年度</t>
  </si>
  <si>
    <t>32203_令和4年度</t>
  </si>
  <si>
    <t>32203_令和5年度</t>
  </si>
  <si>
    <t>32203_令和6年度</t>
  </si>
  <si>
    <t>12227_平成2年度</t>
  </si>
  <si>
    <t>12227</t>
  </si>
  <si>
    <t>浦安市</t>
  </si>
  <si>
    <t>12227_平成17年度</t>
  </si>
  <si>
    <t>12227_平成18年度</t>
  </si>
  <si>
    <t>12227_平成19年度</t>
  </si>
  <si>
    <t>12227_平成20年度</t>
  </si>
  <si>
    <t>12227_平成21年度</t>
  </si>
  <si>
    <t>12227_平成22年度</t>
  </si>
  <si>
    <t>12227_平成23年度</t>
  </si>
  <si>
    <t>12227_平成24年度</t>
  </si>
  <si>
    <t>12227_平成25年度</t>
  </si>
  <si>
    <t>12227_平成26年度</t>
  </si>
  <si>
    <t>12227_平成27年度</t>
  </si>
  <si>
    <t>12227_平成28年度</t>
  </si>
  <si>
    <t>12227_平成29年度</t>
  </si>
  <si>
    <t>12227_平成30年度</t>
  </si>
  <si>
    <t>12227_令和元年度</t>
  </si>
  <si>
    <t>12227_令和2年度</t>
  </si>
  <si>
    <t>12227_令和3年度</t>
  </si>
  <si>
    <t>12227_令和4年度</t>
  </si>
  <si>
    <t>12227_令和5年度</t>
  </si>
  <si>
    <t>12227_令和6年度</t>
  </si>
  <si>
    <t>12212_平成2年度</t>
  </si>
  <si>
    <t>12212</t>
  </si>
  <si>
    <t>佐倉市</t>
  </si>
  <si>
    <t>12212_平成17年度</t>
  </si>
  <si>
    <t>12212_平成18年度</t>
  </si>
  <si>
    <t>12212_平成19年度</t>
  </si>
  <si>
    <t>12212_平成20年度</t>
  </si>
  <si>
    <t>12212_平成21年度</t>
  </si>
  <si>
    <t>12212_平成22年度</t>
  </si>
  <si>
    <t>12212_平成23年度</t>
  </si>
  <si>
    <t>12212_平成24年度</t>
  </si>
  <si>
    <t>12212_平成25年度</t>
  </si>
  <si>
    <t>12212_平成26年度</t>
  </si>
  <si>
    <t>12212_平成27年度</t>
  </si>
  <si>
    <t>12212_平成28年度</t>
  </si>
  <si>
    <t>12212_平成29年度</t>
  </si>
  <si>
    <t>12212_平成30年度</t>
  </si>
  <si>
    <t>12212_令和元年度</t>
  </si>
  <si>
    <t>12212_令和2年度</t>
  </si>
  <si>
    <t>12212_令和3年度</t>
  </si>
  <si>
    <t>12212_令和4年度</t>
  </si>
  <si>
    <t>12212_令和5年度</t>
  </si>
  <si>
    <t>12212_令和6年度</t>
  </si>
  <si>
    <t>23213_平成2年度</t>
  </si>
  <si>
    <t>23213</t>
  </si>
  <si>
    <t>西尾市</t>
  </si>
  <si>
    <t>23213_平成17年度</t>
  </si>
  <si>
    <t>23213_平成18年度</t>
  </si>
  <si>
    <t>23213_平成19年度</t>
  </si>
  <si>
    <t>23213_平成20年度</t>
  </si>
  <si>
    <t>23213_平成21年度</t>
  </si>
  <si>
    <t>23213_平成22年度</t>
  </si>
  <si>
    <t>23213_平成23年度</t>
  </si>
  <si>
    <t>23213_平成24年度</t>
  </si>
  <si>
    <t>23213_平成25年度</t>
  </si>
  <si>
    <t>23213_平成26年度</t>
  </si>
  <si>
    <t>23213_平成27年度</t>
  </si>
  <si>
    <t>23213_平成28年度</t>
  </si>
  <si>
    <t>23213_平成29年度</t>
  </si>
  <si>
    <t>23213_平成30年度</t>
  </si>
  <si>
    <t>23213_令和元年度</t>
  </si>
  <si>
    <t>23213_令和2年度</t>
  </si>
  <si>
    <t>23213_令和3年度</t>
  </si>
  <si>
    <t>23213_令和4年度</t>
  </si>
  <si>
    <t>23213_令和5年度</t>
  </si>
  <si>
    <t>23213_令和6年度</t>
  </si>
  <si>
    <t>08202_平成2年度</t>
  </si>
  <si>
    <t>08202</t>
  </si>
  <si>
    <t>日立市</t>
  </si>
  <si>
    <t>08202_平成17年度</t>
  </si>
  <si>
    <t>08202_平成18年度</t>
  </si>
  <si>
    <t>08202_平成19年度</t>
  </si>
  <si>
    <t>08202_平成20年度</t>
  </si>
  <si>
    <t>08202_平成21年度</t>
  </si>
  <si>
    <t>08202_平成22年度</t>
  </si>
  <si>
    <t>08202_平成23年度</t>
  </si>
  <si>
    <t>08202_平成24年度</t>
  </si>
  <si>
    <t>08202_平成25年度</t>
  </si>
  <si>
    <t>08202_平成26年度</t>
  </si>
  <si>
    <t>08202_平成27年度</t>
  </si>
  <si>
    <t>08202_平成28年度</t>
  </si>
  <si>
    <t>08202_平成29年度</t>
  </si>
  <si>
    <t>08202_平成30年度</t>
  </si>
  <si>
    <t>08202_令和元年度</t>
  </si>
  <si>
    <t>08202_令和2年度</t>
  </si>
  <si>
    <t>08202_令和3年度</t>
  </si>
  <si>
    <t>08202_令和4年度</t>
  </si>
  <si>
    <t>08202_令和5年度</t>
  </si>
  <si>
    <t>08202_令和6年度</t>
  </si>
  <si>
    <t>09208_平成2年度</t>
  </si>
  <si>
    <t>09208</t>
  </si>
  <si>
    <t>小山市</t>
  </si>
  <si>
    <t>09208_平成17年度</t>
  </si>
  <si>
    <t>09208_平成18年度</t>
  </si>
  <si>
    <t>09208_平成19年度</t>
  </si>
  <si>
    <t>09208_平成20年度</t>
  </si>
  <si>
    <t>09208_平成21年度</t>
  </si>
  <si>
    <t>09208_平成22年度</t>
  </si>
  <si>
    <t>09208_平成23年度</t>
  </si>
  <si>
    <t>09208_平成24年度</t>
  </si>
  <si>
    <t>09208_平成25年度</t>
  </si>
  <si>
    <t>09208_平成26年度</t>
  </si>
  <si>
    <t>09208_平成27年度</t>
  </si>
  <si>
    <t>09208_平成28年度</t>
  </si>
  <si>
    <t>09208_平成29年度</t>
  </si>
  <si>
    <t>09208_平成30年度</t>
  </si>
  <si>
    <t>09208_令和元年度</t>
  </si>
  <si>
    <t>09208_令和2年度</t>
  </si>
  <si>
    <t>09208_令和3年度</t>
  </si>
  <si>
    <t>09208_令和4年度</t>
  </si>
  <si>
    <t>09208_令和5年度</t>
  </si>
  <si>
    <t>09208_令和6年度</t>
  </si>
  <si>
    <t>01213_平成2年度</t>
  </si>
  <si>
    <t>01213_平成17年度</t>
  </si>
  <si>
    <t>01213_平成18年度</t>
  </si>
  <si>
    <t>01213_平成19年度</t>
  </si>
  <si>
    <t>01213_平成20年度</t>
  </si>
  <si>
    <t>01213_平成21年度</t>
  </si>
  <si>
    <t>01213_平成22年度</t>
  </si>
  <si>
    <t>01213_平成23年度</t>
  </si>
  <si>
    <t>01213_平成24年度</t>
  </si>
  <si>
    <t>01213_平成25年度</t>
  </si>
  <si>
    <t>01213_平成26年度</t>
  </si>
  <si>
    <t>01213_平成27年度</t>
  </si>
  <si>
    <t>01213_平成28年度</t>
  </si>
  <si>
    <t>01213_平成29年度</t>
  </si>
  <si>
    <t>01213_平成30年度</t>
  </si>
  <si>
    <t>01213_令和元年度</t>
  </si>
  <si>
    <t>01213_令和2年度</t>
  </si>
  <si>
    <t>01213_令和3年度</t>
  </si>
  <si>
    <t>01213_令和5年度</t>
  </si>
  <si>
    <t>22211_平成2年度</t>
  </si>
  <si>
    <t>22211</t>
  </si>
  <si>
    <t>磐田市</t>
  </si>
  <si>
    <t>22211_平成17年度</t>
  </si>
  <si>
    <t>22211_平成18年度</t>
  </si>
  <si>
    <t>22211_平成19年度</t>
  </si>
  <si>
    <t>22211_平成20年度</t>
  </si>
  <si>
    <t>22211_平成21年度</t>
  </si>
  <si>
    <t>22211_平成22年度</t>
  </si>
  <si>
    <t>22211_平成23年度</t>
  </si>
  <si>
    <t>22211_平成24年度</t>
  </si>
  <si>
    <t>22211_平成25年度</t>
  </si>
  <si>
    <t>22211_平成26年度</t>
  </si>
  <si>
    <t>22211_平成27年度</t>
  </si>
  <si>
    <t>22211_平成28年度</t>
  </si>
  <si>
    <t>22211_平成29年度</t>
  </si>
  <si>
    <t>22211_平成30年度</t>
  </si>
  <si>
    <t>22211_令和元年度</t>
  </si>
  <si>
    <t>22211_令和2年度</t>
  </si>
  <si>
    <t>22211_令和3年度</t>
  </si>
  <si>
    <t>22211_令和4年度</t>
  </si>
  <si>
    <t>22211_令和5年度</t>
  </si>
  <si>
    <t>22211_令和6年度</t>
  </si>
  <si>
    <t>11230_平成2年度</t>
  </si>
  <si>
    <t>11230</t>
  </si>
  <si>
    <t>新座市</t>
  </si>
  <si>
    <t>11230_平成17年度</t>
  </si>
  <si>
    <t>11230_平成18年度</t>
  </si>
  <si>
    <t>11230_平成19年度</t>
  </si>
  <si>
    <t>11230_平成20年度</t>
  </si>
  <si>
    <t>11230_平成21年度</t>
  </si>
  <si>
    <t>11230_平成22年度</t>
  </si>
  <si>
    <t>11230_平成23年度</t>
  </si>
  <si>
    <t>11230_平成24年度</t>
  </si>
  <si>
    <t>11230_平成25年度</t>
  </si>
  <si>
    <t>11230_平成26年度</t>
  </si>
  <si>
    <t>11230_平成27年度</t>
  </si>
  <si>
    <t>11230_平成28年度</t>
  </si>
  <si>
    <t>11230_平成29年度</t>
  </si>
  <si>
    <t>11230_平成30年度</t>
  </si>
  <si>
    <t>11230_令和元年度</t>
  </si>
  <si>
    <t>11230_令和2年度</t>
  </si>
  <si>
    <t>11230_令和3年度</t>
  </si>
  <si>
    <t>11230_令和4年度</t>
  </si>
  <si>
    <t>11230_令和5年度</t>
  </si>
  <si>
    <t>11230_令和6年度</t>
  </si>
  <si>
    <t>16202_平成2年度</t>
  </si>
  <si>
    <t>16202</t>
  </si>
  <si>
    <t>高岡市</t>
  </si>
  <si>
    <t>16202_平成17年度</t>
  </si>
  <si>
    <t>16202_平成18年度</t>
  </si>
  <si>
    <t>16202_平成19年度</t>
  </si>
  <si>
    <t>16202_平成20年度</t>
  </si>
  <si>
    <t>16202_平成21年度</t>
  </si>
  <si>
    <t>16202_平成22年度</t>
  </si>
  <si>
    <t>16202_平成23年度</t>
  </si>
  <si>
    <t>16202_平成24年度</t>
  </si>
  <si>
    <t>16202_平成25年度</t>
  </si>
  <si>
    <t>16202_平成26年度</t>
  </si>
  <si>
    <t>16202_平成27年度</t>
  </si>
  <si>
    <t>16202_平成28年度</t>
  </si>
  <si>
    <t>16202_平成29年度</t>
  </si>
  <si>
    <t>16202_平成30年度</t>
  </si>
  <si>
    <t>16202_令和元年度</t>
  </si>
  <si>
    <t>16202_令和2年度</t>
  </si>
  <si>
    <t>16202_令和3年度</t>
  </si>
  <si>
    <t>16202_令和4年度</t>
  </si>
  <si>
    <t>16202_令和5年度</t>
  </si>
  <si>
    <t>16202_令和6年度</t>
  </si>
  <si>
    <t>01207_平成2年度</t>
  </si>
  <si>
    <t>01207</t>
  </si>
  <si>
    <t>帯広市</t>
  </si>
  <si>
    <t>01207_平成17年度</t>
  </si>
  <si>
    <t>01207_平成18年度</t>
  </si>
  <si>
    <t>01207_平成19年度</t>
  </si>
  <si>
    <t>01207_平成20年度</t>
  </si>
  <si>
    <t>01207_平成21年度</t>
  </si>
  <si>
    <t>01207_平成22年度</t>
  </si>
  <si>
    <t>01207_平成23年度</t>
  </si>
  <si>
    <t>01207_平成24年度</t>
  </si>
  <si>
    <t>01207_平成25年度</t>
  </si>
  <si>
    <t>01207_平成26年度</t>
  </si>
  <si>
    <t>01207_平成27年度</t>
  </si>
  <si>
    <t>01207_平成28年度</t>
  </si>
  <si>
    <t>01207_平成29年度</t>
  </si>
  <si>
    <t>01207_平成30年度</t>
  </si>
  <si>
    <t>01207_令和元年度</t>
  </si>
  <si>
    <t>01207_令和2年度</t>
  </si>
  <si>
    <t>01207_令和3年度</t>
  </si>
  <si>
    <t>01207_令和4年度</t>
  </si>
  <si>
    <t>01207_令和5年度</t>
  </si>
  <si>
    <t>01207_令和6年度</t>
  </si>
  <si>
    <t>02202_平成2年度</t>
  </si>
  <si>
    <t>02202</t>
  </si>
  <si>
    <t>弘前市</t>
  </si>
  <si>
    <t>02202_平成17年度</t>
  </si>
  <si>
    <t>02202_平成18年度</t>
  </si>
  <si>
    <t>02202_平成19年度</t>
  </si>
  <si>
    <t>02202_平成20年度</t>
  </si>
  <si>
    <t>02202_平成21年度</t>
  </si>
  <si>
    <t>02202_平成22年度</t>
  </si>
  <si>
    <t>02202_平成23年度</t>
  </si>
  <si>
    <t>02202_平成24年度</t>
  </si>
  <si>
    <t>02202_平成25年度</t>
  </si>
  <si>
    <t>02202_平成26年度</t>
  </si>
  <si>
    <t>02202_平成27年度</t>
  </si>
  <si>
    <t>02202_平成28年度</t>
  </si>
  <si>
    <t>02202_平成29年度</t>
  </si>
  <si>
    <t>02202_平成30年度</t>
  </si>
  <si>
    <t>02202_令和元年度</t>
  </si>
  <si>
    <t>02202_令和2年度</t>
  </si>
  <si>
    <t>02202_令和3年度</t>
  </si>
  <si>
    <t>02202_令和4年度</t>
  </si>
  <si>
    <t>02202_令和5年度</t>
  </si>
  <si>
    <t>02202_令和6年度</t>
  </si>
  <si>
    <t>45202_平成2年度</t>
  </si>
  <si>
    <t>45202</t>
  </si>
  <si>
    <t>都城市</t>
  </si>
  <si>
    <t>45202_平成17年度</t>
  </si>
  <si>
    <t>45202_平成18年度</t>
  </si>
  <si>
    <t>45202_平成19年度</t>
  </si>
  <si>
    <t>45202_平成20年度</t>
  </si>
  <si>
    <t>45202_平成21年度</t>
  </si>
  <si>
    <t>45202_平成22年度</t>
  </si>
  <si>
    <t>45202_平成23年度</t>
  </si>
  <si>
    <t>45202_平成24年度</t>
  </si>
  <si>
    <t>45202_平成25年度</t>
  </si>
  <si>
    <t>45202_平成26年度</t>
  </si>
  <si>
    <t>45202_平成27年度</t>
  </si>
  <si>
    <t>45202_平成28年度</t>
  </si>
  <si>
    <t>45202_平成29年度</t>
  </si>
  <si>
    <t>45202_平成30年度</t>
  </si>
  <si>
    <t>45202_令和元年度</t>
  </si>
  <si>
    <t>45202_令和2年度</t>
  </si>
  <si>
    <t>45202_令和3年度</t>
  </si>
  <si>
    <t>45202_令和4年度</t>
  </si>
  <si>
    <t>45202_令和5年度</t>
  </si>
  <si>
    <t>45202_令和6年度</t>
  </si>
  <si>
    <t>14211_平成2年度</t>
  </si>
  <si>
    <t>14211</t>
  </si>
  <si>
    <t>秦野市</t>
  </si>
  <si>
    <t>14211_平成17年度</t>
  </si>
  <si>
    <t>14211_平成18年度</t>
  </si>
  <si>
    <t>14211_平成19年度</t>
  </si>
  <si>
    <t>14211_平成20年度</t>
  </si>
  <si>
    <t>14211_平成21年度</t>
  </si>
  <si>
    <t>14211_平成22年度</t>
  </si>
  <si>
    <t>14211_平成23年度</t>
  </si>
  <si>
    <t>14211_平成24年度</t>
  </si>
  <si>
    <t>14211_平成25年度</t>
  </si>
  <si>
    <t>14211_平成26年度</t>
  </si>
  <si>
    <t>14211_平成27年度</t>
  </si>
  <si>
    <t>14211_平成28年度</t>
  </si>
  <si>
    <t>14211_平成29年度</t>
  </si>
  <si>
    <t>14211_平成30年度</t>
  </si>
  <si>
    <t>14211_令和元年度</t>
  </si>
  <si>
    <t>14211_令和2年度</t>
  </si>
  <si>
    <t>14211_令和3年度</t>
  </si>
  <si>
    <t>14211_令和4年度</t>
  </si>
  <si>
    <t>14211_令和5年度</t>
  </si>
  <si>
    <t>14211_令和6年度</t>
  </si>
  <si>
    <t>35202_平成2年度</t>
  </si>
  <si>
    <t>35202</t>
  </si>
  <si>
    <t>宇部市</t>
  </si>
  <si>
    <t>35202_平成17年度</t>
  </si>
  <si>
    <t>35202_平成18年度</t>
  </si>
  <si>
    <t>35202_平成19年度</t>
  </si>
  <si>
    <t>35202_平成20年度</t>
  </si>
  <si>
    <t>35202_平成21年度</t>
  </si>
  <si>
    <t>35202_平成22年度</t>
  </si>
  <si>
    <t>35202_平成23年度</t>
  </si>
  <si>
    <t>35202_平成24年度</t>
  </si>
  <si>
    <t>35202_平成25年度</t>
  </si>
  <si>
    <t>35202_平成26年度</t>
  </si>
  <si>
    <t>35202_平成27年度</t>
  </si>
  <si>
    <t>35202_平成28年度</t>
  </si>
  <si>
    <t>35202_平成29年度</t>
  </si>
  <si>
    <t>35202_平成30年度</t>
  </si>
  <si>
    <t>35202_令和元年度</t>
  </si>
  <si>
    <t>35202_令和2年度</t>
  </si>
  <si>
    <t>35202_令和3年度</t>
  </si>
  <si>
    <t>35202_令和4年度</t>
  </si>
  <si>
    <t>35202_令和5年度</t>
  </si>
  <si>
    <t>35202_令和6年度</t>
  </si>
  <si>
    <t>21202_平成2年度</t>
  </si>
  <si>
    <t>21202</t>
  </si>
  <si>
    <t>大垣市</t>
  </si>
  <si>
    <t>21202_平成17年度</t>
  </si>
  <si>
    <t>21202_平成18年度</t>
  </si>
  <si>
    <t>21202_平成19年度</t>
  </si>
  <si>
    <t>21202_平成20年度</t>
  </si>
  <si>
    <t>21202_平成21年度</t>
  </si>
  <si>
    <t>21202_平成22年度</t>
  </si>
  <si>
    <t>21202_平成23年度</t>
  </si>
  <si>
    <t>21202_平成24年度</t>
  </si>
  <si>
    <t>21202_平成25年度</t>
  </si>
  <si>
    <t>21202_平成26年度</t>
  </si>
  <si>
    <t>21202_平成27年度</t>
  </si>
  <si>
    <t>21202_平成28年度</t>
  </si>
  <si>
    <t>21202_平成29年度</t>
  </si>
  <si>
    <t>21202_平成30年度</t>
  </si>
  <si>
    <t>21202_令和元年度</t>
  </si>
  <si>
    <t>21202_令和2年度</t>
  </si>
  <si>
    <t>21202_令和3年度</t>
  </si>
  <si>
    <t>21202_令和4年度</t>
  </si>
  <si>
    <t>21202_令和5年度</t>
  </si>
  <si>
    <t>21202_令和6年度</t>
  </si>
  <si>
    <t>01206_平成2年度</t>
  </si>
  <si>
    <t>01206</t>
  </si>
  <si>
    <t>釧路市</t>
  </si>
  <si>
    <t>01206_平成17年度</t>
  </si>
  <si>
    <t>01206_平成18年度</t>
  </si>
  <si>
    <t>01206_平成19年度</t>
  </si>
  <si>
    <t>01206_平成20年度</t>
  </si>
  <si>
    <t>01206_平成21年度</t>
  </si>
  <si>
    <t>01206_平成22年度</t>
  </si>
  <si>
    <t>01206_平成23年度</t>
  </si>
  <si>
    <t>01206_平成24年度</t>
  </si>
  <si>
    <t>01206_平成25年度</t>
  </si>
  <si>
    <t>01206_平成26年度</t>
  </si>
  <si>
    <t>01206_平成27年度</t>
  </si>
  <si>
    <t>01206_平成28年度</t>
  </si>
  <si>
    <t>01206_平成29年度</t>
  </si>
  <si>
    <t>01206_平成30年度</t>
  </si>
  <si>
    <t>01206_令和元年度</t>
  </si>
  <si>
    <t>01206_令和2年度</t>
  </si>
  <si>
    <t>01206_令和3年度</t>
  </si>
  <si>
    <t>01206_令和4年度</t>
  </si>
  <si>
    <t>01206_令和5年度</t>
  </si>
  <si>
    <t>01206_令和6年度</t>
  </si>
  <si>
    <t>24204_平成2年度</t>
  </si>
  <si>
    <t>24204</t>
  </si>
  <si>
    <t>松阪市</t>
  </si>
  <si>
    <t>24204_平成17年度</t>
  </si>
  <si>
    <t>24204_平成18年度</t>
  </si>
  <si>
    <t>24204_平成19年度</t>
  </si>
  <si>
    <t>24204_平成20年度</t>
  </si>
  <si>
    <t>24204_平成21年度</t>
  </si>
  <si>
    <t>24204_平成22年度</t>
  </si>
  <si>
    <t>24204_平成23年度</t>
  </si>
  <si>
    <t>24204_平成24年度</t>
  </si>
  <si>
    <t>24204_平成25年度</t>
  </si>
  <si>
    <t>24204_平成26年度</t>
  </si>
  <si>
    <t>24204_平成27年度</t>
  </si>
  <si>
    <t>24204_平成28年度</t>
  </si>
  <si>
    <t>24204_平成29年度</t>
  </si>
  <si>
    <t>24204_平成30年度</t>
  </si>
  <si>
    <t>24204_令和元年度</t>
  </si>
  <si>
    <t>24204_令和2年度</t>
  </si>
  <si>
    <t>24204_令和3年度</t>
  </si>
  <si>
    <t>24204_令和4年度</t>
  </si>
  <si>
    <t>24204_令和5年度</t>
  </si>
  <si>
    <t>24204_令和6年度</t>
  </si>
  <si>
    <t>08221_平成2年度</t>
  </si>
  <si>
    <t>08221</t>
  </si>
  <si>
    <t>ひたちなか市</t>
  </si>
  <si>
    <t>08221_平成17年度</t>
  </si>
  <si>
    <t>08221_平成18年度</t>
  </si>
  <si>
    <t>08221_平成19年度</t>
  </si>
  <si>
    <t>08221_平成20年度</t>
  </si>
  <si>
    <t>08221_平成21年度</t>
  </si>
  <si>
    <t>08221_平成22年度</t>
  </si>
  <si>
    <t>08221_平成23年度</t>
  </si>
  <si>
    <t>08221_平成24年度</t>
  </si>
  <si>
    <t>08221_平成25年度</t>
  </si>
  <si>
    <t>08221_平成26年度</t>
  </si>
  <si>
    <t>08221_平成27年度</t>
  </si>
  <si>
    <t>08221_平成28年度</t>
  </si>
  <si>
    <t>08221_平成29年度</t>
  </si>
  <si>
    <t>08221_平成30年度</t>
  </si>
  <si>
    <t>08221_令和元年度</t>
  </si>
  <si>
    <t>08221_令和2年度</t>
  </si>
  <si>
    <t>08221_令和3年度</t>
  </si>
  <si>
    <t>08221_令和4年度</t>
  </si>
  <si>
    <t>08221_令和5年度</t>
  </si>
  <si>
    <t>08221_令和6年度</t>
  </si>
  <si>
    <t>09203_平成2年度</t>
  </si>
  <si>
    <t>09203</t>
  </si>
  <si>
    <t>栃木市</t>
  </si>
  <si>
    <t>09203_平成17年度</t>
  </si>
  <si>
    <t>09203_平成18年度</t>
  </si>
  <si>
    <t>09203_平成19年度</t>
  </si>
  <si>
    <t>09203_平成20年度</t>
  </si>
  <si>
    <t>09203_平成21年度</t>
  </si>
  <si>
    <t>09203_平成22年度</t>
  </si>
  <si>
    <t>09203_平成23年度</t>
  </si>
  <si>
    <t>09203_平成24年度</t>
  </si>
  <si>
    <t>09203_平成25年度</t>
  </si>
  <si>
    <t>09203_平成26年度</t>
  </si>
  <si>
    <t>09203_平成27年度</t>
  </si>
  <si>
    <t>09203_平成28年度</t>
  </si>
  <si>
    <t>09203_平成29年度</t>
  </si>
  <si>
    <t>09203_平成30年度</t>
  </si>
  <si>
    <t>09203_令和元年度</t>
  </si>
  <si>
    <t>09203_令和2年度</t>
  </si>
  <si>
    <t>09203_令和3年度</t>
  </si>
  <si>
    <t>09203_令和4年度</t>
  </si>
  <si>
    <t>09203_令和5年度</t>
  </si>
  <si>
    <t>09203_令和6年度</t>
  </si>
  <si>
    <t>09213</t>
  </si>
  <si>
    <t>那須塩原市</t>
  </si>
  <si>
    <t>09213_令和4年度</t>
  </si>
  <si>
    <t>09213_令和6年度</t>
  </si>
  <si>
    <t>09204</t>
  </si>
  <si>
    <t>佐野市</t>
  </si>
  <si>
    <t>09204_令和4年度</t>
  </si>
  <si>
    <t>09204_令和6年度</t>
  </si>
  <si>
    <t>09301</t>
  </si>
  <si>
    <t>上三川町</t>
  </si>
  <si>
    <t>09301_令和4年度</t>
  </si>
  <si>
    <t>09301_令和6年度</t>
  </si>
  <si>
    <t>09211</t>
  </si>
  <si>
    <t>矢板市</t>
  </si>
  <si>
    <t>09211_令和4年度</t>
  </si>
  <si>
    <t>09211_令和6年度</t>
  </si>
  <si>
    <t>09343</t>
  </si>
  <si>
    <t>茂木町</t>
  </si>
  <si>
    <t>09343_令和4年度</t>
  </si>
  <si>
    <t>09343_令和6年度</t>
  </si>
  <si>
    <t>09344</t>
  </si>
  <si>
    <t>市貝町</t>
  </si>
  <si>
    <t>09344_令和4年度</t>
  </si>
  <si>
    <t>09344_令和6年度</t>
  </si>
  <si>
    <t>09364</t>
  </si>
  <si>
    <t>野木町</t>
  </si>
  <si>
    <t>09364_令和4年度</t>
  </si>
  <si>
    <t>09364_令和6年度</t>
  </si>
  <si>
    <t>09215</t>
  </si>
  <si>
    <t>那須烏山市</t>
  </si>
  <si>
    <t>09215_令和4年度</t>
  </si>
  <si>
    <t>09215_令和6年度</t>
  </si>
  <si>
    <t>09407</t>
  </si>
  <si>
    <t>那須町</t>
  </si>
  <si>
    <t>09407_令和4年度</t>
  </si>
  <si>
    <t>09407_令和6年度</t>
  </si>
  <si>
    <t>09345</t>
  </si>
  <si>
    <t>芳賀町</t>
  </si>
  <si>
    <t>09345_令和4年度</t>
  </si>
  <si>
    <t>09345_令和6年度</t>
  </si>
  <si>
    <t>09210</t>
  </si>
  <si>
    <t>大田原市</t>
  </si>
  <si>
    <t>09210_令和4年度</t>
  </si>
  <si>
    <t>09210_令和6年度</t>
  </si>
  <si>
    <t>09214</t>
  </si>
  <si>
    <t>さくら市</t>
  </si>
  <si>
    <t>09214_令和4年度</t>
  </si>
  <si>
    <t>09214_令和6年度</t>
  </si>
  <si>
    <t>09411</t>
  </si>
  <si>
    <t>那珂川町</t>
  </si>
  <si>
    <t>09411_令和4年度</t>
  </si>
  <si>
    <t>09411_令和6年度</t>
  </si>
  <si>
    <t>09384</t>
  </si>
  <si>
    <t>塩谷町</t>
  </si>
  <si>
    <t>09384_令和4年度</t>
  </si>
  <si>
    <t>09384_令和6年度</t>
  </si>
  <si>
    <t>09342</t>
  </si>
  <si>
    <t>益子町</t>
  </si>
  <si>
    <t>09342_令和4年度</t>
  </si>
  <si>
    <t>09342_令和6年度</t>
  </si>
  <si>
    <t>09216</t>
  </si>
  <si>
    <t>下野市</t>
  </si>
  <si>
    <t>09216_令和4年度</t>
  </si>
  <si>
    <t>09216_令和6年度</t>
  </si>
  <si>
    <t>09386</t>
  </si>
  <si>
    <t>高根沢町</t>
  </si>
  <si>
    <t>09386_令和4年度</t>
  </si>
  <si>
    <t>09386_令和6年度</t>
  </si>
  <si>
    <t>09205</t>
  </si>
  <si>
    <t>鹿沼市</t>
  </si>
  <si>
    <t>09205_令和4年度</t>
  </si>
  <si>
    <t>09205_令和6年度</t>
  </si>
  <si>
    <t>09209</t>
  </si>
  <si>
    <t>真岡市</t>
  </si>
  <si>
    <t>09209_令和4年度</t>
  </si>
  <si>
    <t>09209_令和6年度</t>
  </si>
  <si>
    <t>09361</t>
  </si>
  <si>
    <t>壬生町</t>
  </si>
  <si>
    <t>09361_令和4年度</t>
  </si>
  <si>
    <t>09361_令和6年度</t>
  </si>
  <si>
    <t>09202</t>
  </si>
  <si>
    <t>足利市</t>
  </si>
  <si>
    <t>09202_令和4年度</t>
  </si>
  <si>
    <t>09202_令和6年度</t>
  </si>
  <si>
    <t>09201</t>
  </si>
  <si>
    <t>宇都宮市</t>
  </si>
  <si>
    <t>09201_令和4年度</t>
  </si>
  <si>
    <t>09201_令和6年度</t>
  </si>
  <si>
    <t>09_平成2年度</t>
  </si>
  <si>
    <t>09</t>
  </si>
  <si>
    <t>栃木県</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</si>
  <si>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</si>
  <si>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</si>
  <si>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</si>
  <si>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</si>
  <si>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</si>
  <si>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</si>
  <si>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</si>
  <si>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</si>
  <si>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</si>
  <si>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</si>
  <si>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</si>
  <si>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</si>
  <si>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</si>
  <si>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</si>
  <si>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</si>
  <si>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</si>
  <si>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</si>
  <si>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</si>
  <si>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09_令和5年度</t>
  </si>
  <si>
    <t>09_令和6年度</t>
  </si>
  <si>
    <t>09208_令和7年度</t>
  </si>
  <si>
    <t>09208_令和8年度</t>
  </si>
  <si>
    <t>09208_令和9年度</t>
  </si>
  <si>
    <t>09208_令和10年度</t>
  </si>
  <si>
    <t>09208_令和11年度</t>
  </si>
  <si>
    <t>09208_令和12年度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</si>
</sst>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8.9464584142671733</c:v>
                </c:pt>
                <c:pt idx="1">
                  <c:v>9.896139623216138</c:v>
                </c:pt>
                <c:pt idx="2">
                  <c:v>6.7816044298331226</c:v>
                </c:pt>
                <c:pt idx="3">
                  <c:v>7.1687858667542903</c:v>
                </c:pt>
                <c:pt idx="4">
                  <c:v>6.1797363396283602</c:v>
                </c:pt>
                <c:pt idx="5">
                  <c:v>11.282780521248901</c:v>
                </c:pt>
                <c:pt idx="6">
                  <c:v>8.5546689435508441</c:v>
                </c:pt>
                <c:pt idx="7">
                  <c:v>14.666177100630717</c:v>
                </c:pt>
                <c:pt idx="8">
                  <c:v>21.657838667474675</c:v>
                </c:pt>
                <c:pt idx="9">
                  <c:v>23.419873390767798</c:v>
                </c:pt>
                <c:pt idx="10">
                  <c:v>20.869092957087165</c:v>
                </c:pt>
                <c:pt idx="11">
                  <c:v>20.06095086457643</c:v>
                </c:pt>
                <c:pt idx="12">
                  <c:v>21.741836876684221</c:v>
                </c:pt>
                <c:pt idx="13">
                  <c:v>19.991981592283501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313.60605413744787</c:v>
                </c:pt>
                <c:pt idx="1">
                  <c:v>318.24414970007393</c:v>
                </c:pt>
                <c:pt idx="2">
                  <c:v>314.90220561332001</c:v>
                </c:pt>
                <c:pt idx="3">
                  <c:v>318.38771873679366</c:v>
                </c:pt>
                <c:pt idx="4">
                  <c:v>314.47969180038109</c:v>
                </c:pt>
                <c:pt idx="5">
                  <c:v>307.43103144529459</c:v>
                </c:pt>
                <c:pt idx="6">
                  <c:v>308.8657048925478</c:v>
                </c:pt>
                <c:pt idx="7">
                  <c:v>305.81038526314387</c:v>
                </c:pt>
                <c:pt idx="8">
                  <c:v>304.716501303369</c:v>
                </c:pt>
                <c:pt idx="9">
                  <c:v>302.34078645143973</c:v>
                </c:pt>
                <c:pt idx="10">
                  <c:v>297.60523469331946</c:v>
                </c:pt>
                <c:pt idx="11">
                  <c:v>271.18400353943485</c:v>
                </c:pt>
                <c:pt idx="12">
                  <c:v>271.0870357597168</c:v>
                </c:pt>
                <c:pt idx="13">
                  <c:v>280.11994579776751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196.6597904263179</c:v>
                </c:pt>
                <c:pt idx="1">
                  <c:v>234.5442869949965</c:v>
                </c:pt>
                <c:pt idx="2">
                  <c:v>236.6255623151674</c:v>
                </c:pt>
                <c:pt idx="3">
                  <c:v>238.1387502575424</c:v>
                </c:pt>
                <c:pt idx="4">
                  <c:v>276.21691105286482</c:v>
                </c:pt>
                <c:pt idx="5">
                  <c:v>255.668456894157</c:v>
                </c:pt>
                <c:pt idx="6">
                  <c:v>234.58605040802939</c:v>
                </c:pt>
                <c:pt idx="7">
                  <c:v>249.66331140581661</c:v>
                </c:pt>
                <c:pt idx="8">
                  <c:v>250.69615593471732</c:v>
                </c:pt>
                <c:pt idx="9">
                  <c:v>222.25138143224905</c:v>
                </c:pt>
                <c:pt idx="10">
                  <c:v>230.65501180609979</c:v>
                </c:pt>
                <c:pt idx="11">
                  <c:v>220.87210596387985</c:v>
                </c:pt>
                <c:pt idx="12">
                  <c:v>212.98723042989607</c:v>
                </c:pt>
                <c:pt idx="13">
                  <c:v>241.91356649393467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244.98583630015031</c:v>
                </c:pt>
                <c:pt idx="1">
                  <c:v>245.94092272257521</c:v>
                </c:pt>
                <c:pt idx="2">
                  <c:v>315.33760394150278</c:v>
                </c:pt>
                <c:pt idx="3">
                  <c:v>299.21667018623702</c:v>
                </c:pt>
                <c:pt idx="4">
                  <c:v>297.91050507413559</c:v>
                </c:pt>
                <c:pt idx="5">
                  <c:v>284.08150856546757</c:v>
                </c:pt>
                <c:pt idx="6">
                  <c:v>254.28992596130439</c:v>
                </c:pt>
                <c:pt idx="7">
                  <c:v>234.16539551289461</c:v>
                </c:pt>
                <c:pt idx="8">
                  <c:v>230.37039459830308</c:v>
                </c:pt>
                <c:pt idx="9">
                  <c:v>227.26068442649628</c:v>
                </c:pt>
                <c:pt idx="10">
                  <c:v>220.3499803036363</c:v>
                </c:pt>
                <c:pt idx="11">
                  <c:v>232.04901020414786</c:v>
                </c:pt>
                <c:pt idx="12">
                  <c:v>258.4500340396026</c:v>
                </c:pt>
                <c:pt idx="13">
                  <c:v>245.54282242123867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333.77329927392765</c:v>
                </c:pt>
                <c:pt idx="1">
                  <c:v>397.78029946690907</c:v>
                </c:pt>
                <c:pt idx="2">
                  <c:v>534.76816352817957</c:v>
                </c:pt>
                <c:pt idx="3">
                  <c:v>559.22095854077565</c:v>
                </c:pt>
                <c:pt idx="4">
                  <c:v>521.6488012714608</c:v>
                </c:pt>
                <c:pt idx="5">
                  <c:v>541.20522746636004</c:v>
                </c:pt>
                <c:pt idx="6">
                  <c:v>440.471037235425</c:v>
                </c:pt>
                <c:pt idx="7">
                  <c:v>490.80621681010433</c:v>
                </c:pt>
                <c:pt idx="8">
                  <c:v>535.68248822965859</c:v>
                </c:pt>
                <c:pt idx="9">
                  <c:v>554.83657621880377</c:v>
                </c:pt>
                <c:pt idx="10">
                  <c:v>487.90644259862739</c:v>
                </c:pt>
                <c:pt idx="11">
                  <c:v>509.63402129545574</c:v>
                </c:pt>
                <c:pt idx="12">
                  <c:v>575.51528158400174</c:v>
                </c:pt>
                <c:pt idx="13">
                  <c:v>571.59226883547376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95650</c:v>
                </c:pt>
                <c:pt idx="1">
                  <c:v>97004</c:v>
                </c:pt>
                <c:pt idx="2">
                  <c:v>98774</c:v>
                </c:pt>
                <c:pt idx="3">
                  <c:v>100836</c:v>
                </c:pt>
                <c:pt idx="4">
                  <c:v>102828</c:v>
                </c:pt>
                <c:pt idx="5">
                  <c:v>104104</c:v>
                </c:pt>
                <c:pt idx="6">
                  <c:v>106076</c:v>
                </c:pt>
                <c:pt idx="7">
                  <c:v>107381</c:v>
                </c:pt>
                <c:pt idx="8">
                  <c:v>108682</c:v>
                </c:pt>
                <c:pt idx="9">
                  <c:v>109495</c:v>
                </c:pt>
                <c:pt idx="10">
                  <c:v>110285</c:v>
                </c:pt>
                <c:pt idx="11">
                  <c:v>111379</c:v>
                </c:pt>
                <c:pt idx="12">
                  <c:v>112356</c:v>
                </c:pt>
                <c:pt idx="13">
                  <c:v>113594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23171</c:v>
                </c:pt>
                <c:pt idx="1">
                  <c:v>23067</c:v>
                </c:pt>
                <c:pt idx="2">
                  <c:v>22907</c:v>
                </c:pt>
                <c:pt idx="3">
                  <c:v>22715</c:v>
                </c:pt>
                <c:pt idx="4">
                  <c:v>22717</c:v>
                </c:pt>
                <c:pt idx="5">
                  <c:v>22746</c:v>
                </c:pt>
                <c:pt idx="6">
                  <c:v>22722</c:v>
                </c:pt>
                <c:pt idx="7">
                  <c:v>22942</c:v>
                </c:pt>
                <c:pt idx="8">
                  <c:v>23096</c:v>
                </c:pt>
                <c:pt idx="9">
                  <c:v>23438</c:v>
                </c:pt>
                <c:pt idx="10">
                  <c:v>23072</c:v>
                </c:pt>
                <c:pt idx="11">
                  <c:v>23266</c:v>
                </c:pt>
                <c:pt idx="12">
                  <c:v>23370</c:v>
                </c:pt>
                <c:pt idx="13">
                  <c:v>23548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60725</c:v>
                </c:pt>
                <c:pt idx="1">
                  <c:v>61703</c:v>
                </c:pt>
                <c:pt idx="2">
                  <c:v>62480</c:v>
                </c:pt>
                <c:pt idx="3">
                  <c:v>65475</c:v>
                </c:pt>
                <c:pt idx="4">
                  <c:v>66341</c:v>
                </c:pt>
                <c:pt idx="5">
                  <c:v>67448</c:v>
                </c:pt>
                <c:pt idx="6">
                  <c:v>68707</c:v>
                </c:pt>
                <c:pt idx="7">
                  <c:v>69582</c:v>
                </c:pt>
                <c:pt idx="8">
                  <c:v>71080</c:v>
                </c:pt>
                <c:pt idx="9">
                  <c:v>72038</c:v>
                </c:pt>
                <c:pt idx="10">
                  <c:v>73012</c:v>
                </c:pt>
                <c:pt idx="11">
                  <c:v>74201</c:v>
                </c:pt>
                <c:pt idx="12">
                  <c:v>74798</c:v>
                </c:pt>
                <c:pt idx="13">
                  <c:v>75525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375</c:v>
                </c:pt>
                <c:pt idx="1">
                  <c:v>375</c:v>
                </c:pt>
                <c:pt idx="2">
                  <c:v>375</c:v>
                </c:pt>
                <c:pt idx="3">
                  <c:v>375</c:v>
                </c:pt>
                <c:pt idx="4">
                  <c:v>375</c:v>
                </c:pt>
                <c:pt idx="5">
                  <c:v>280</c:v>
                </c:pt>
                <c:pt idx="6">
                  <c:v>280</c:v>
                </c:pt>
                <c:pt idx="7">
                  <c:v>280</c:v>
                </c:pt>
                <c:pt idx="8">
                  <c:v>280</c:v>
                </c:pt>
                <c:pt idx="9">
                  <c:v>280</c:v>
                </c:pt>
                <c:pt idx="10">
                  <c:v>280</c:v>
                </c:pt>
                <c:pt idx="11">
                  <c:v>668</c:v>
                </c:pt>
                <c:pt idx="12">
                  <c:v>668</c:v>
                </c:pt>
                <c:pt idx="13">
                  <c:v>668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5289</c:v>
                </c:pt>
                <c:pt idx="1">
                  <c:v>5289</c:v>
                </c:pt>
                <c:pt idx="2">
                  <c:v>5289</c:v>
                </c:pt>
                <c:pt idx="3">
                  <c:v>5289</c:v>
                </c:pt>
                <c:pt idx="4">
                  <c:v>5289</c:v>
                </c:pt>
                <c:pt idx="5">
                  <c:v>4880</c:v>
                </c:pt>
                <c:pt idx="6">
                  <c:v>4880</c:v>
                </c:pt>
                <c:pt idx="7">
                  <c:v>4880</c:v>
                </c:pt>
                <c:pt idx="8">
                  <c:v>4880</c:v>
                </c:pt>
                <c:pt idx="9">
                  <c:v>4880</c:v>
                </c:pt>
                <c:pt idx="10">
                  <c:v>4880</c:v>
                </c:pt>
                <c:pt idx="11">
                  <c:v>4562</c:v>
                </c:pt>
                <c:pt idx="12">
                  <c:v>4562</c:v>
                </c:pt>
                <c:pt idx="13">
                  <c:v>4562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4981.6680999999999</c:v>
                </c:pt>
                <c:pt idx="1">
                  <c:v>6807.3663999999999</c:v>
                </c:pt>
                <c:pt idx="2">
                  <c:v>7870.3503000000001</c:v>
                </c:pt>
                <c:pt idx="3">
                  <c:v>7005.9741000000004</c:v>
                </c:pt>
                <c:pt idx="4">
                  <c:v>7296.2236000000003</c:v>
                </c:pt>
                <c:pt idx="5">
                  <c:v>8138.8729000000003</c:v>
                </c:pt>
                <c:pt idx="6">
                  <c:v>7500.2371000000003</c:v>
                </c:pt>
                <c:pt idx="7">
                  <c:v>8758.8557999999994</c:v>
                </c:pt>
                <c:pt idx="8">
                  <c:v>9479.6401999999998</c:v>
                </c:pt>
                <c:pt idx="9">
                  <c:v>9836.6007000000009</c:v>
                </c:pt>
                <c:pt idx="10">
                  <c:v>9109.5637000000006</c:v>
                </c:pt>
                <c:pt idx="11">
                  <c:v>8617.7739999999994</c:v>
                </c:pt>
                <c:pt idx="12">
                  <c:v>10095.748299999999</c:v>
                </c:pt>
                <c:pt idx="13">
                  <c:v>11469.5389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4.0149999999999997</c:v>
                </c:pt>
                <c:pt idx="5">
                  <c:v>3.5339999999999998</c:v>
                </c:pt>
                <c:pt idx="6">
                  <c:v>2.8959999999999999</c:v>
                </c:pt>
                <c:pt idx="7">
                  <c:v>4.2409999999999997</c:v>
                </c:pt>
                <c:pt idx="8">
                  <c:v>2.8959999999999999</c:v>
                </c:pt>
                <c:pt idx="9">
                  <c:v>5.77</c:v>
                </c:pt>
                <c:pt idx="10">
                  <c:v>11.08</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525.90499999999997</c:v>
                </c:pt>
                <c:pt idx="1">
                  <c:v>578.20600000000002</c:v>
                </c:pt>
                <c:pt idx="2">
                  <c:v>609.63099999999997</c:v>
                </c:pt>
                <c:pt idx="3">
                  <c:v>653.34799999999996</c:v>
                </c:pt>
                <c:pt idx="4">
                  <c:v>583.20000000000005</c:v>
                </c:pt>
                <c:pt idx="5">
                  <c:v>603.54700000000003</c:v>
                </c:pt>
                <c:pt idx="6">
                  <c:v>632.70899999999995</c:v>
                </c:pt>
                <c:pt idx="7">
                  <c:v>628.43100000000004</c:v>
                </c:pt>
                <c:pt idx="8">
                  <c:v>585.18799999999999</c:v>
                </c:pt>
                <c:pt idx="9">
                  <c:v>547.09199999999998</c:v>
                </c:pt>
                <c:pt idx="10">
                  <c:v>529.99900000000002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43.046999999999997</c:v>
                </c:pt>
                <c:pt idx="1">
                  <c:v>43.738</c:v>
                </c:pt>
                <c:pt idx="2">
                  <c:v>42.477000000000004</c:v>
                </c:pt>
                <c:pt idx="3">
                  <c:v>48.178000000000004</c:v>
                </c:pt>
                <c:pt idx="4">
                  <c:v>52.225000000000001</c:v>
                </c:pt>
                <c:pt idx="5">
                  <c:v>54.257000000000005</c:v>
                </c:pt>
                <c:pt idx="6">
                  <c:v>59.203999999999994</c:v>
                </c:pt>
                <c:pt idx="7">
                  <c:v>59.606999999999999</c:v>
                </c:pt>
                <c:pt idx="8">
                  <c:v>58.955999999999996</c:v>
                </c:pt>
                <c:pt idx="9">
                  <c:v>55.588000000000001</c:v>
                </c:pt>
                <c:pt idx="10">
                  <c:v>55.427999999999997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482.858</c:v>
                </c:pt>
                <c:pt idx="1">
                  <c:v>534.46799999999996</c:v>
                </c:pt>
                <c:pt idx="2">
                  <c:v>567.154</c:v>
                </c:pt>
                <c:pt idx="3">
                  <c:v>605.16999999999996</c:v>
                </c:pt>
                <c:pt idx="4">
                  <c:v>534.99</c:v>
                </c:pt>
                <c:pt idx="5">
                  <c:v>552.82399999999996</c:v>
                </c:pt>
                <c:pt idx="6">
                  <c:v>576.40099999999995</c:v>
                </c:pt>
                <c:pt idx="7">
                  <c:v>573.06500000000005</c:v>
                </c:pt>
                <c:pt idx="8">
                  <c:v>529.12800000000004</c:v>
                </c:pt>
                <c:pt idx="9">
                  <c:v>497.274</c:v>
                </c:pt>
                <c:pt idx="10">
                  <c:v>485.65100000000001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315.33760394150278</c:v>
                </c:pt>
                <c:pt idx="1">
                  <c:v>299.21667018623702</c:v>
                </c:pt>
                <c:pt idx="2">
                  <c:v>297.91050507413559</c:v>
                </c:pt>
                <c:pt idx="3">
                  <c:v>284.08150856546757</c:v>
                </c:pt>
                <c:pt idx="4">
                  <c:v>254.28992596130439</c:v>
                </c:pt>
                <c:pt idx="5">
                  <c:v>234.16539551289461</c:v>
                </c:pt>
                <c:pt idx="6">
                  <c:v>230.37039459830308</c:v>
                </c:pt>
                <c:pt idx="7">
                  <c:v>227.26068442649628</c:v>
                </c:pt>
                <c:pt idx="8">
                  <c:v>220.3499803036363</c:v>
                </c:pt>
                <c:pt idx="9">
                  <c:v>232.04901020414786</c:v>
                </c:pt>
                <c:pt idx="10">
                  <c:v>258.4500340396026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534.76816352817957</c:v>
                </c:pt>
                <c:pt idx="1">
                  <c:v>559.22095854077565</c:v>
                </c:pt>
                <c:pt idx="2">
                  <c:v>521.6488012714608</c:v>
                </c:pt>
                <c:pt idx="3">
                  <c:v>541.20522746636004</c:v>
                </c:pt>
                <c:pt idx="4">
                  <c:v>440.471037235425</c:v>
                </c:pt>
                <c:pt idx="5">
                  <c:v>490.80621681010433</c:v>
                </c:pt>
                <c:pt idx="6">
                  <c:v>535.68248822965859</c:v>
                </c:pt>
                <c:pt idx="7">
                  <c:v>554.83657621880377</c:v>
                </c:pt>
                <c:pt idx="8">
                  <c:v>487.90644259862739</c:v>
                </c:pt>
                <c:pt idx="9">
                  <c:v>509.63402129545574</c:v>
                </c:pt>
                <c:pt idx="10">
                  <c:v>575.51528158400174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0.90292959254399563</c:v>
                </c:pt>
                <c:pt idx="1">
                  <c:v>0.95573671164727847</c:v>
                </c:pt>
                <c:pt idx="2">
                  <c:v>1</c:v>
                </c:pt>
                <c:pt idx="3">
                  <c:v>1</c:v>
                </c:pt>
                <c:pt idx="4">
                  <c:v>1</c:v>
                </c:pt>
                <c:pt idx="5">
                  <c:v>1</c:v>
                </c:pt>
                <c:pt idx="6">
                  <c:v>1</c:v>
                </c:pt>
                <c:pt idx="7">
                  <c:v>1</c:v>
                </c:pt>
                <c:pt idx="8">
                  <c:v>1</c:v>
                </c:pt>
                <c:pt idx="9">
                  <c:v>0.97574726023188685</c:v>
                </c:pt>
                <c:pt idx="10">
                  <c:v>0.8438542216695506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0.13651083620203286</c:v>
                </c:pt>
                <c:pt idx="1">
                  <c:v>0.14617501081332401</c:v>
                </c:pt>
                <c:pt idx="2">
                  <c:v>0.14258308880188539</c:v>
                </c:pt>
                <c:pt idx="3">
                  <c:v>0.16959217177944977</c:v>
                </c:pt>
                <c:pt idx="4">
                  <c:v>0.20537581189097967</c:v>
                </c:pt>
                <c:pt idx="5">
                  <c:v>0.23170374888723588</c:v>
                </c:pt>
                <c:pt idx="6">
                  <c:v>0.25699482827745301</c:v>
                </c:pt>
                <c:pt idx="7">
                  <c:v>0.2622846980788659</c:v>
                </c:pt>
                <c:pt idx="8">
                  <c:v>0.26755618456947544</c:v>
                </c:pt>
                <c:pt idx="9">
                  <c:v>0.23955284252708425</c:v>
                </c:pt>
                <c:pt idx="10">
                  <c:v>0.21446311742991181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485.65100000000001</c:v>
                </c:pt>
                <c:pt idx="2">
                  <c:v>0</c:v>
                </c:pt>
                <c:pt idx="3">
                  <c:v>0</c:v>
                </c:pt>
                <c:pt idx="4">
                  <c:v>55.427999999999997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485.65100000000001</c:v>
                </c:pt>
                <c:pt idx="4" formatCode="#,##0">
                  <c:v>55.427999999999997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c:v>
                </c:pt>
                <c:pt idx="2">
                  <c:v>17：石油製品・石炭製品製造業(N=0)</c:v>
                </c:pt>
                <c:pt idx="3">
                  <c:v>21：窯業・土石製品製造業(N=1)</c:v>
                </c:pt>
                <c:pt idx="4">
                  <c:v>22：鉄鋼業(N=2)</c:v>
                </c:pt>
                <c:pt idx="5">
                  <c:v>9：食料品製造業(N=1)</c:v>
                </c:pt>
                <c:pt idx="6">
                  <c:v>10：飲料・たばこ・飼料製造業(N=1)</c:v>
                </c:pt>
                <c:pt idx="7">
                  <c:v>11：繊維工業(N=1)</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23：非鉄金属製造業(N=3)</c:v>
                </c:pt>
                <c:pt idx="15">
                  <c:v>24：金属製品製造業(N=1)</c:v>
                </c:pt>
                <c:pt idx="16">
                  <c:v>25：はん用機械器具製造業(N=1)</c:v>
                </c:pt>
                <c:pt idx="17">
                  <c:v>26：生産用機械器具製造業(N=0)</c:v>
                </c:pt>
                <c:pt idx="18">
                  <c:v>27：業務用機械器具製造業(N=0)</c:v>
                </c:pt>
                <c:pt idx="19">
                  <c:v>28：電子部品等製造業(N=1)</c:v>
                </c:pt>
                <c:pt idx="20">
                  <c:v>29：電気機械器具製造業(N=2)</c:v>
                </c:pt>
                <c:pt idx="21">
                  <c:v>30：情報通信機械器具製造業(N=2)</c:v>
                </c:pt>
                <c:pt idx="22">
                  <c:v>31：輸送用機械器具製造業(N=3)</c:v>
                </c:pt>
                <c:pt idx="23">
                  <c:v>32：その他の製造業(N=0)</c:v>
                </c:pt>
                <c:pt idx="24">
                  <c:v>F：電気・ガス・熱供給・水道業(N=0)</c:v>
                </c:pt>
                <c:pt idx="25">
                  <c:v>G：情報通信業(N=2)</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5.5060000000000002</c:v>
                </c:pt>
                <c:pt idx="1">
                  <c:v>23.661000000000001</c:v>
                </c:pt>
                <c:pt idx="2">
                  <c:v>0</c:v>
                </c:pt>
                <c:pt idx="3">
                  <c:v>25.744</c:v>
                </c:pt>
                <c:pt idx="4">
                  <c:v>194.03800000000001</c:v>
                </c:pt>
                <c:pt idx="5">
                  <c:v>9.6020000000000003</c:v>
                </c:pt>
                <c:pt idx="6">
                  <c:v>3.1680000000000001</c:v>
                </c:pt>
                <c:pt idx="7">
                  <c:v>7.4669999999999996</c:v>
                </c:pt>
                <c:pt idx="8">
                  <c:v>0</c:v>
                </c:pt>
                <c:pt idx="9">
                  <c:v>0</c:v>
                </c:pt>
                <c:pt idx="10">
                  <c:v>0</c:v>
                </c:pt>
                <c:pt idx="11">
                  <c:v>12.962999999999999</c:v>
                </c:pt>
                <c:pt idx="12">
                  <c:v>0</c:v>
                </c:pt>
                <c:pt idx="13">
                  <c:v>0</c:v>
                </c:pt>
                <c:pt idx="14">
                  <c:v>51.101999999999997</c:v>
                </c:pt>
                <c:pt idx="15">
                  <c:v>14.878</c:v>
                </c:pt>
                <c:pt idx="16">
                  <c:v>54.264000000000003</c:v>
                </c:pt>
                <c:pt idx="17">
                  <c:v>0</c:v>
                </c:pt>
                <c:pt idx="18">
                  <c:v>0</c:v>
                </c:pt>
                <c:pt idx="19">
                  <c:v>11.555</c:v>
                </c:pt>
                <c:pt idx="20">
                  <c:v>25.594999999999999</c:v>
                </c:pt>
                <c:pt idx="21">
                  <c:v>27.399000000000001</c:v>
                </c:pt>
                <c:pt idx="22">
                  <c:v>18.709</c:v>
                </c:pt>
                <c:pt idx="23">
                  <c:v>0</c:v>
                </c:pt>
                <c:pt idx="24">
                  <c:v>0</c:v>
                </c:pt>
                <c:pt idx="25">
                  <c:v>48.695999999999998</c:v>
                </c:pt>
                <c:pt idx="26">
                  <c:v>0</c:v>
                </c:pt>
                <c:pt idx="27">
                  <c:v>3.5350000000000001</c:v>
                </c:pt>
                <c:pt idx="28">
                  <c:v>0</c:v>
                </c:pt>
                <c:pt idx="29">
                  <c:v>0</c:v>
                </c:pt>
                <c:pt idx="30">
                  <c:v>0</c:v>
                </c:pt>
                <c:pt idx="31">
                  <c:v>0</c:v>
                </c:pt>
                <c:pt idx="32">
                  <c:v>0</c:v>
                </c:pt>
                <c:pt idx="33">
                  <c:v>0</c:v>
                </c:pt>
                <c:pt idx="34">
                  <c:v>3.1970000000000001</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449.51569402942391</c:v>
                </c:pt>
                <c:pt idx="2">
                  <c:v>15.74367211715041</c:v>
                </c:pt>
                <c:pt idx="3">
                  <c:v>15.44796236355405</c:v>
                </c:pt>
                <c:pt idx="4">
                  <c:v>246.6181435791716</c:v>
                </c:pt>
                <c:pt idx="5">
                  <c:v>220.37498886901031</c:v>
                </c:pt>
                <c:pt idx="7">
                  <c:v>317.66859412889329</c:v>
                </c:pt>
                <c:pt idx="8">
                  <c:v>9.1810893233700401</c:v>
                </c:pt>
                <c:pt idx="9">
                  <c:v>0</c:v>
                </c:pt>
                <c:pt idx="10">
                  <c:v>7.1909931388275012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480.70732851012838</c:v>
                </c:pt>
                <c:pt idx="4" formatCode="#,##0">
                  <c:v>246.6181435791716</c:v>
                </c:pt>
                <c:pt idx="5" formatCode="#,##0">
                  <c:v>220.37498886901031</c:v>
                </c:pt>
                <c:pt idx="6" formatCode="#,##0">
                  <c:v>326.84968345226332</c:v>
                </c:pt>
                <c:pt idx="10" formatCode="#,##0">
                  <c:v>7.1909931388275012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529.99900000000002</c:v>
                </c:pt>
                <c:pt idx="2" formatCode="#,##0_);[Red]\(#,##0\)">
                  <c:v>0</c:v>
                </c:pt>
                <c:pt idx="3" formatCode="#,##0_);[Red]\(#,##0\)">
                  <c:v>0</c:v>
                </c:pt>
                <c:pt idx="4" formatCode="#,##0_);[Red]\(#,##0\)">
                  <c:v>0</c:v>
                </c:pt>
                <c:pt idx="5" formatCode="#,##0_);[Red]\(#,##0\)">
                  <c:v>0</c:v>
                </c:pt>
                <c:pt idx="6" formatCode="#,##0_);[Red]\(#,##0\)">
                  <c:v>0</c:v>
                </c:pt>
                <c:pt idx="7" formatCode="#,##0_);[Red]\(#,##0\)">
                  <c:v>0</c:v>
                </c:pt>
                <c:pt idx="8" formatCode="#,##0_);[Red]\(#,##0\)">
                  <c:v>11.08</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529.99900000000002</c:v>
                </c:pt>
                <c:pt idx="1">
                  <c:v>0</c:v>
                </c:pt>
                <c:pt idx="4" formatCode="#,##0_);[Red]\(#,##0\)">
                  <c:v>0</c:v>
                </c:pt>
                <c:pt idx="5" formatCode="#,##0_);[Red]\(#,##0\)">
                  <c:v>0</c:v>
                </c:pt>
                <c:pt idx="6" formatCode="#,##0_);[Red]\(#,##0\)">
                  <c:v>0</c:v>
                </c:pt>
                <c:pt idx="7" formatCode="#,##0_);[Red]\(#,##0\)">
                  <c:v>0</c:v>
                </c:pt>
                <c:pt idx="8" formatCode="#,##0_);[Red]\(#,##0\)">
                  <c:v>11.08</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小山市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10：飲料・たばこ・飼料製造業(N=1)</c:v>
                </c:pt>
                <c:pt idx="2">
                  <c:v>11：繊維工業(N=1)</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23：非鉄金属製造業(N=3)</c:v>
                </c:pt>
                <c:pt idx="10">
                  <c:v>24：金属製品製造業(N=1)</c:v>
                </c:pt>
                <c:pt idx="11">
                  <c:v>25：はん用機械器具製造業(N=1)</c:v>
                </c:pt>
                <c:pt idx="12">
                  <c:v>26：生産用機械器具製造業(N=0)</c:v>
                </c:pt>
                <c:pt idx="13">
                  <c:v>27：業務用機械器具製造業(N=0)</c:v>
                </c:pt>
                <c:pt idx="14">
                  <c:v>28：電子部品等製造業(N=1)</c:v>
                </c:pt>
                <c:pt idx="15">
                  <c:v>29：電気機械器具製造業(N=2)</c:v>
                </c:pt>
                <c:pt idx="16">
                  <c:v>30：情報通信機械器具製造業(N=2)</c:v>
                </c:pt>
                <c:pt idx="17">
                  <c:v>31：輸送用機械器具製造業(N=3)</c:v>
                </c:pt>
                <c:pt idx="18">
                  <c:v>32：その他の製造業(N=0)</c:v>
                </c:pt>
              </c:strCache>
            </c:strRef>
          </c:cat>
          <c:val>
            <c:numRef>
              <c:f>③特定事業所の現状把握!$BG$21:$BG$39</c:f>
              <c:numCache>
                <c:formatCode>[=0]#,##0;[&lt;1]0.00;#,##0</c:formatCode>
                <c:ptCount val="19"/>
                <c:pt idx="0">
                  <c:v>9.6020000000000003</c:v>
                </c:pt>
                <c:pt idx="1">
                  <c:v>3.1680000000000001</c:v>
                </c:pt>
                <c:pt idx="2">
                  <c:v>7.4669999999999996</c:v>
                </c:pt>
                <c:pt idx="3">
                  <c:v>0</c:v>
                </c:pt>
                <c:pt idx="4">
                  <c:v>0</c:v>
                </c:pt>
                <c:pt idx="5">
                  <c:v>0</c:v>
                </c:pt>
                <c:pt idx="6">
                  <c:v>6.4814999999999996</c:v>
                </c:pt>
                <c:pt idx="7">
                  <c:v>0</c:v>
                </c:pt>
                <c:pt idx="8">
                  <c:v>0</c:v>
                </c:pt>
                <c:pt idx="9">
                  <c:v>17.033999999999999</c:v>
                </c:pt>
                <c:pt idx="10">
                  <c:v>14.878</c:v>
                </c:pt>
                <c:pt idx="11">
                  <c:v>54.264000000000003</c:v>
                </c:pt>
                <c:pt idx="12">
                  <c:v>0</c:v>
                </c:pt>
                <c:pt idx="13">
                  <c:v>0</c:v>
                </c:pt>
                <c:pt idx="14">
                  <c:v>11.555</c:v>
                </c:pt>
                <c:pt idx="15">
                  <c:v>12.797499999999999</c:v>
                </c:pt>
                <c:pt idx="16">
                  <c:v>13.6995</c:v>
                </c:pt>
                <c:pt idx="17">
                  <c:v>6.2363333333333335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10：飲料・たばこ・飼料製造業(N=1)</c:v>
                </c:pt>
                <c:pt idx="2">
                  <c:v>11：繊維工業(N=1)</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23：非鉄金属製造業(N=3)</c:v>
                </c:pt>
                <c:pt idx="10">
                  <c:v>24：金属製品製造業(N=1)</c:v>
                </c:pt>
                <c:pt idx="11">
                  <c:v>25：はん用機械器具製造業(N=1)</c:v>
                </c:pt>
                <c:pt idx="12">
                  <c:v>26：生産用機械器具製造業(N=0)</c:v>
                </c:pt>
                <c:pt idx="13">
                  <c:v>27：業務用機械器具製造業(N=0)</c:v>
                </c:pt>
                <c:pt idx="14">
                  <c:v>28：電子部品等製造業(N=1)</c:v>
                </c:pt>
                <c:pt idx="15">
                  <c:v>29：電気機械器具製造業(N=2)</c:v>
                </c:pt>
                <c:pt idx="16">
                  <c:v>30：情報通信機械器具製造業(N=2)</c:v>
                </c:pt>
                <c:pt idx="17">
                  <c:v>31：輸送用機械器具製造業(N=3)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小山市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G：情報通信業(N=2)</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24.347999999999999</c:v>
                </c:pt>
                <c:pt idx="2">
                  <c:v>0</c:v>
                </c:pt>
                <c:pt idx="3">
                  <c:v>3.5350000000000001</c:v>
                </c:pt>
                <c:pt idx="4">
                  <c:v>0</c:v>
                </c:pt>
                <c:pt idx="5">
                  <c:v>0</c:v>
                </c:pt>
                <c:pt idx="6">
                  <c:v>0</c:v>
                </c:pt>
                <c:pt idx="7">
                  <c:v>0</c:v>
                </c:pt>
                <c:pt idx="8">
                  <c:v>0</c:v>
                </c:pt>
                <c:pt idx="9">
                  <c:v>0</c:v>
                </c:pt>
                <c:pt idx="10">
                  <c:v>3.1970000000000001</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G：情報通信業(N=2)</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小山市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21：窯業・土石製品製造業(N=1)</c:v>
                </c:pt>
                <c:pt idx="4">
                  <c:v>22：鉄鋼業(N=2)</c:v>
                </c:pt>
              </c:strCache>
            </c:strRef>
          </c:cat>
          <c:val>
            <c:numRef>
              <c:f>③特定事業所の現状把握!$BG$16:$BG$20</c:f>
              <c:numCache>
                <c:formatCode>[=0]#,##0;[&lt;1]0.00;#,##0</c:formatCode>
                <c:ptCount val="5"/>
                <c:pt idx="0">
                  <c:v>5.5060000000000002</c:v>
                </c:pt>
                <c:pt idx="1">
                  <c:v>23.661000000000001</c:v>
                </c:pt>
                <c:pt idx="2">
                  <c:v>0</c:v>
                </c:pt>
                <c:pt idx="3">
                  <c:v>25.744</c:v>
                </c:pt>
                <c:pt idx="4">
                  <c:v>97.019000000000005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21：窯業・土石製品製造業(N=1)</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126,377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36465.300000000221</c:v>
                </c:pt>
                <c:pt idx="1">
                  <c:v>89183.699999999924</c:v>
                </c:pt>
                <c:pt idx="2">
                  <c:v>0</c:v>
                </c:pt>
                <c:pt idx="3">
                  <c:v>0</c:v>
                </c:pt>
                <c:pt idx="4">
                  <c:v>0</c:v>
                </c:pt>
                <c:pt idx="5">
                  <c:v>728</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166,833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43762.735836000262</c:v>
                </c:pt>
                <c:pt idx="1">
                  <c:v>117968.6310119999</c:v>
                </c:pt>
                <c:pt idx="2">
                  <c:v>0</c:v>
                </c:pt>
                <c:pt idx="3">
                  <c:v>0</c:v>
                </c:pt>
                <c:pt idx="4">
                  <c:v>0</c:v>
                </c:pt>
                <c:pt idx="5">
                  <c:v>5101.8239999999996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85.551649631999993</c:v>
                </c:pt>
                <c:pt idx="1">
                  <c:v>0</c:v>
                </c:pt>
                <c:pt idx="2">
                  <c:v>1.9856159999999999E-3</c:v>
                </c:pt>
                <c:pt idx="3">
                  <c:v>1.1814659999999999E-2</c:v>
                </c:pt>
                <c:pt idx="4">
                  <c:v>16.769608770000001</c:v>
                </c:pt>
                <c:pt idx="5">
                  <c:v>74.570660860000004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1,745,833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1745772</c:v>
                </c:pt>
                <c:pt idx="1">
                  <c:v>0</c:v>
                </c:pt>
                <c:pt idx="2">
                  <c:v>7</c:v>
                </c:pt>
                <c:pt idx="3">
                  <c:v>54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728</c:v>
                </c:pt>
                <c:pt idx="2">
                  <c:v>728.00000000000011</c:v>
                </c:pt>
                <c:pt idx="3">
                  <c:v>728</c:v>
                </c:pt>
                <c:pt idx="4">
                  <c:v>728</c:v>
                </c:pt>
                <c:pt idx="5">
                  <c:v>728</c:v>
                </c:pt>
                <c:pt idx="6">
                  <c:v>728</c:v>
                </c:pt>
                <c:pt idx="7">
                  <c:v>728</c:v>
                </c:pt>
                <c:pt idx="8">
                  <c:v>728</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53510.400000000001</c:v>
                </c:pt>
                <c:pt idx="1">
                  <c:v>61699.199999999997</c:v>
                </c:pt>
                <c:pt idx="2">
                  <c:v>70746.799999999974</c:v>
                </c:pt>
                <c:pt idx="3">
                  <c:v>74921.3</c:v>
                </c:pt>
                <c:pt idx="4">
                  <c:v>78418.100000000049</c:v>
                </c:pt>
                <c:pt idx="5">
                  <c:v>82566.299999999916</c:v>
                </c:pt>
                <c:pt idx="6">
                  <c:v>84648.399999999936</c:v>
                </c:pt>
                <c:pt idx="7">
                  <c:v>87070.699999999924</c:v>
                </c:pt>
                <c:pt idx="8">
                  <c:v>89183.699999999924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19653.5</c:v>
                </c:pt>
                <c:pt idx="1">
                  <c:v>21724</c:v>
                </c:pt>
                <c:pt idx="2">
                  <c:v>23622.3</c:v>
                </c:pt>
                <c:pt idx="3">
                  <c:v>25619.500000000007</c:v>
                </c:pt>
                <c:pt idx="4">
                  <c:v>27443.49999999996</c:v>
                </c:pt>
                <c:pt idx="5">
                  <c:v>29446.29999999997</c:v>
                </c:pt>
                <c:pt idx="6">
                  <c:v>31547.29999999997</c:v>
                </c:pt>
                <c:pt idx="7">
                  <c:v>34100.300000000119</c:v>
                </c:pt>
                <c:pt idx="8">
                  <c:v>36465.300000000221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7.5364226307253937E-2</c:v>
                </c:pt>
                <c:pt idx="1">
                  <c:v>8.4173776437843739E-2</c:v>
                </c:pt>
                <c:pt idx="2">
                  <c:v>8.8192743437686974E-2</c:v>
                </c:pt>
                <c:pt idx="3">
                  <c:v>9.3346729602950082E-2</c:v>
                </c:pt>
                <c:pt idx="4">
                  <c:v>0.10282288650980813</c:v>
                </c:pt>
                <c:pt idx="5">
                  <c:v>0.10730562577538176</c:v>
                </c:pt>
                <c:pt idx="6">
                  <c:v>0.10071018244932907</c:v>
                </c:pt>
                <c:pt idx="7">
                  <c:v>0.1036994998886806</c:v>
                </c:pt>
                <c:pt idx="8">
                  <c:v>0.10732337196170412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494.73012557529933</c:v>
                </c:pt>
                <c:pt idx="2">
                  <c:v>12.259007390426181</c:v>
                </c:pt>
                <c:pt idx="3">
                  <c:v>14.65966830573524</c:v>
                </c:pt>
                <c:pt idx="4">
                  <c:v>297.91050507413559</c:v>
                </c:pt>
                <c:pt idx="5">
                  <c:v>276.21691105286482</c:v>
                </c:pt>
                <c:pt idx="7">
                  <c:v>301.68016429809478</c:v>
                </c:pt>
                <c:pt idx="8">
                  <c:v>12.799527502286301</c:v>
                </c:pt>
                <c:pt idx="9">
                  <c:v>0</c:v>
                </c:pt>
                <c:pt idx="10">
                  <c:v>6.1797363396283602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521.6488012714608</c:v>
                </c:pt>
                <c:pt idx="4" formatCode="#,##0">
                  <c:v>297.91050507413559</c:v>
                </c:pt>
                <c:pt idx="5" formatCode="#,##0">
                  <c:v>276.21691105286482</c:v>
                </c:pt>
                <c:pt idx="6" formatCode="#,##0">
                  <c:v>314.47969180038109</c:v>
                </c:pt>
                <c:pt idx="10" formatCode="#,##0">
                  <c:v>6.1797363396283602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4794</c:v>
                </c:pt>
                <c:pt idx="1">
                  <c:v>5236</c:v>
                </c:pt>
                <c:pt idx="2">
                  <c:v>5627</c:v>
                </c:pt>
                <c:pt idx="3">
                  <c:v>6047</c:v>
                </c:pt>
                <c:pt idx="4">
                  <c:v>6403</c:v>
                </c:pt>
                <c:pt idx="5">
                  <c:v>6778</c:v>
                </c:pt>
                <c:pt idx="6">
                  <c:v>7162</c:v>
                </c:pt>
                <c:pt idx="7">
                  <c:v>7640</c:v>
                </c:pt>
                <c:pt idx="8">
                  <c:v>8072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1554490.7674679728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166833.19084800014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2376818.0529999998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2376434.7119999998</c:v>
                </c:pt>
                <c:pt idx="1">
                  <c:v>0</c:v>
                </c:pt>
                <c:pt idx="2">
                  <c:v>55.155999999999999</c:v>
                </c:pt>
                <c:pt idx="3">
                  <c:v>328.185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161731.36684800015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排出量比較シート!$DN$21:$DN$50</c:f>
              <c:numCache>
                <c:formatCode>0.0%;;</c:formatCode>
                <c:ptCount val="30"/>
                <c:pt idx="0">
                  <c:v>0.04</c:v>
                </c:pt>
                <c:pt idx="1">
                  <c:v>0.59</c:v>
                </c:pt>
                <c:pt idx="2">
                  <c:v>0.68</c:v>
                </c:pt>
                <c:pt idx="3">
                  <c:v>0.19</c:v>
                </c:pt>
                <c:pt idx="4">
                  <c:v>0.75</c:v>
                </c:pt>
                <c:pt idx="5">
                  <c:v>0.87</c:v>
                </c:pt>
                <c:pt idx="6">
                  <c:v>0</c:v>
                </c:pt>
                <c:pt idx="7">
                  <c:v>0.64</c:v>
                </c:pt>
                <c:pt idx="8">
                  <c:v>0.6</c:v>
                </c:pt>
                <c:pt idx="9">
                  <c:v>0.87</c:v>
                </c:pt>
                <c:pt idx="10">
                  <c:v>0.01</c:v>
                </c:pt>
                <c:pt idx="11">
                  <c:v>0.83</c:v>
                </c:pt>
                <c:pt idx="12">
                  <c:v>0.95</c:v>
                </c:pt>
                <c:pt idx="13">
                  <c:v>0.69</c:v>
                </c:pt>
                <c:pt idx="14">
                  <c:v>0.9</c:v>
                </c:pt>
                <c:pt idx="15">
                  <c:v>0.6</c:v>
                </c:pt>
                <c:pt idx="16">
                  <c:v>0.96</c:v>
                </c:pt>
                <c:pt idx="17">
                  <c:v>0.9</c:v>
                </c:pt>
                <c:pt idx="18">
                  <c:v>0.95</c:v>
                </c:pt>
                <c:pt idx="19">
                  <c:v>0.35</c:v>
                </c:pt>
                <c:pt idx="20">
                  <c:v>0.53</c:v>
                </c:pt>
                <c:pt idx="21">
                  <c:v>0.81</c:v>
                </c:pt>
                <c:pt idx="22">
                  <c:v>0.94</c:v>
                </c:pt>
                <c:pt idx="23">
                  <c:v>0.91</c:v>
                </c:pt>
                <c:pt idx="24">
                  <c:v>0.96</c:v>
                </c:pt>
                <c:pt idx="25">
                  <c:v>0.85</c:v>
                </c:pt>
                <c:pt idx="26">
                  <c:v>0.89</c:v>
                </c:pt>
                <c:pt idx="27">
                  <c:v>0.9</c:v>
                </c:pt>
                <c:pt idx="28">
                  <c:v>0.77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排出量比較シート!$DO$21:$DO$50</c:f>
              <c:numCache>
                <c:formatCode>0.0%;;</c:formatCode>
                <c:ptCount val="30"/>
                <c:pt idx="0">
                  <c:v>0</c:v>
                </c:pt>
                <c:pt idx="1">
                  <c:v>0</c:v>
                </c:pt>
                <c:pt idx="2">
                  <c:v>0</c:v>
                </c:pt>
                <c:pt idx="3">
                  <c:v>0</c:v>
                </c:pt>
                <c:pt idx="4">
                  <c:v>0</c:v>
                </c:pt>
                <c:pt idx="5">
                  <c:v>0</c:v>
                </c:pt>
                <c:pt idx="6">
                  <c:v>0.01</c:v>
                </c:pt>
                <c:pt idx="7">
                  <c:v>0</c:v>
                </c:pt>
                <c:pt idx="8">
                  <c:v>0</c:v>
                </c:pt>
                <c:pt idx="9">
                  <c:v>0</c:v>
                </c:pt>
                <c:pt idx="10">
                  <c:v>0</c:v>
                </c:pt>
                <c:pt idx="11">
                  <c:v>0</c:v>
                </c:pt>
                <c:pt idx="12">
                  <c:v>0</c:v>
                </c:pt>
                <c:pt idx="13">
                  <c:v>0</c:v>
                </c:pt>
                <c:pt idx="14">
                  <c:v>0</c:v>
                </c:pt>
                <c:pt idx="15">
                  <c:v>0.02</c:v>
                </c:pt>
                <c:pt idx="16">
                  <c:v>0</c:v>
                </c:pt>
                <c:pt idx="17">
                  <c:v>0</c:v>
                </c:pt>
                <c:pt idx="18">
                  <c:v>0</c:v>
                </c:pt>
                <c:pt idx="19">
                  <c:v>0</c:v>
                </c:pt>
                <c:pt idx="20">
                  <c:v>0</c:v>
                </c:pt>
                <c:pt idx="21">
                  <c:v>0</c:v>
                </c:pt>
                <c:pt idx="22">
                  <c:v>0</c:v>
                </c:pt>
                <c:pt idx="23">
                  <c:v>0</c:v>
                </c:pt>
                <c:pt idx="24">
                  <c:v>0</c:v>
                </c:pt>
                <c:pt idx="25">
                  <c:v>0.03</c:v>
                </c:pt>
                <c:pt idx="26">
                  <c:v>0</c:v>
                </c:pt>
                <c:pt idx="27">
                  <c:v>0</c:v>
                </c:pt>
                <c:pt idx="28">
                  <c:v>0.19</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0.01</c:v>
                </c:pt>
                <c:pt idx="16">
                  <c:v>0</c:v>
                </c:pt>
                <c:pt idx="17">
                  <c:v>0</c:v>
                </c:pt>
                <c:pt idx="18">
                  <c:v>0</c:v>
                </c:pt>
                <c:pt idx="19">
                  <c:v>0.09</c:v>
                </c:pt>
                <c:pt idx="20">
                  <c:v>0</c:v>
                </c:pt>
                <c:pt idx="21">
                  <c:v>0.05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排出量比較シート!$DQ$21:$DQ$50</c:f>
              <c:numCache>
                <c:formatCode>0.0%;;</c:formatCode>
                <c:ptCount val="30"/>
                <c:pt idx="0">
                  <c:v>0.94</c:v>
                </c:pt>
                <c:pt idx="1">
                  <c:v>0.41</c:v>
                </c:pt>
                <c:pt idx="2">
                  <c:v>0.03</c:v>
                </c:pt>
                <c:pt idx="3">
                  <c:v>0.81</c:v>
                </c:pt>
                <c:pt idx="4">
                  <c:v>0.25</c:v>
                </c:pt>
                <c:pt idx="5">
                  <c:v>0.13</c:v>
                </c:pt>
                <c:pt idx="6">
                  <c:v>0.97</c:v>
                </c:pt>
                <c:pt idx="7">
                  <c:v>0.36</c:v>
                </c:pt>
                <c:pt idx="8">
                  <c:v>0.4</c:v>
                </c:pt>
                <c:pt idx="9">
                  <c:v>0.13</c:v>
                </c:pt>
                <c:pt idx="10">
                  <c:v>0.99</c:v>
                </c:pt>
                <c:pt idx="11">
                  <c:v>0.17</c:v>
                </c:pt>
                <c:pt idx="12">
                  <c:v>0.05</c:v>
                </c:pt>
                <c:pt idx="13">
                  <c:v>0.25</c:v>
                </c:pt>
                <c:pt idx="14">
                  <c:v>0.1</c:v>
                </c:pt>
                <c:pt idx="15">
                  <c:v>0.04</c:v>
                </c:pt>
                <c:pt idx="16">
                  <c:v>0.04</c:v>
                </c:pt>
                <c:pt idx="17">
                  <c:v>0.1</c:v>
                </c:pt>
                <c:pt idx="18">
                  <c:v>0.05</c:v>
                </c:pt>
                <c:pt idx="19">
                  <c:v>0.56000000000000005</c:v>
                </c:pt>
                <c:pt idx="20">
                  <c:v>0.47</c:v>
                </c:pt>
                <c:pt idx="21">
                  <c:v>0.15</c:v>
                </c:pt>
                <c:pt idx="22">
                  <c:v>0.06</c:v>
                </c:pt>
                <c:pt idx="23">
                  <c:v>0.03</c:v>
                </c:pt>
                <c:pt idx="24">
                  <c:v>0.03</c:v>
                </c:pt>
                <c:pt idx="25">
                  <c:v>0.06</c:v>
                </c:pt>
                <c:pt idx="26">
                  <c:v>0.11</c:v>
                </c:pt>
                <c:pt idx="27">
                  <c:v>0.09</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排出量比較シート!$DR$21:$DR$50</c:f>
              <c:numCache>
                <c:formatCode>0.0%;;</c:formatCode>
                <c:ptCount val="30"/>
                <c:pt idx="0">
                  <c:v>0.02</c:v>
                </c:pt>
                <c:pt idx="1">
                  <c:v>0</c:v>
                </c:pt>
                <c:pt idx="2">
                  <c:v>0.28999999999999998</c:v>
                </c:pt>
                <c:pt idx="3">
                  <c:v>0</c:v>
                </c:pt>
                <c:pt idx="4">
                  <c:v>0</c:v>
                </c:pt>
                <c:pt idx="5">
                  <c:v>0</c:v>
                </c:pt>
                <c:pt idx="6">
                  <c:v>0.02</c:v>
                </c:pt>
                <c:pt idx="7">
                  <c:v>0</c:v>
                </c:pt>
                <c:pt idx="8">
                  <c:v>0</c:v>
                </c:pt>
                <c:pt idx="9">
                  <c:v>0</c:v>
                </c:pt>
                <c:pt idx="10">
                  <c:v>0</c:v>
                </c:pt>
                <c:pt idx="11">
                  <c:v>0</c:v>
                </c:pt>
                <c:pt idx="12">
                  <c:v>0</c:v>
                </c:pt>
                <c:pt idx="13">
                  <c:v>0.05</c:v>
                </c:pt>
                <c:pt idx="14">
                  <c:v>0</c:v>
                </c:pt>
                <c:pt idx="15">
                  <c:v>0.34</c:v>
                </c:pt>
                <c:pt idx="16">
                  <c:v>0</c:v>
                </c:pt>
                <c:pt idx="17">
                  <c:v>0</c:v>
                </c:pt>
                <c:pt idx="18">
                  <c:v>0</c:v>
                </c:pt>
                <c:pt idx="19">
                  <c:v>0</c:v>
                </c:pt>
                <c:pt idx="20">
                  <c:v>0</c:v>
                </c:pt>
                <c:pt idx="21">
                  <c:v>0</c:v>
                </c:pt>
                <c:pt idx="22">
                  <c:v>0</c:v>
                </c:pt>
                <c:pt idx="23">
                  <c:v>0.06</c:v>
                </c:pt>
                <c:pt idx="24">
                  <c:v>0</c:v>
                </c:pt>
                <c:pt idx="25">
                  <c:v>7.0000000000000007E-2</c:v>
                </c:pt>
                <c:pt idx="26">
                  <c:v>0</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排出量比較シート!$DF$21:$DF$50</c:f>
              <c:numCache>
                <c:formatCode>#,##0;;</c:formatCode>
                <c:ptCount val="30"/>
                <c:pt idx="0">
                  <c:v>1</c:v>
                </c:pt>
                <c:pt idx="1">
                  <c:v>8</c:v>
                </c:pt>
                <c:pt idx="2">
                  <c:v>24</c:v>
                </c:pt>
                <c:pt idx="3">
                  <c:v>3</c:v>
                </c:pt>
                <c:pt idx="4">
                  <c:v>9</c:v>
                </c:pt>
                <c:pt idx="5">
                  <c:v>7</c:v>
                </c:pt>
                <c:pt idx="6">
                  <c:v>0</c:v>
                </c:pt>
                <c:pt idx="7">
                  <c:v>6</c:v>
                </c:pt>
                <c:pt idx="8">
                  <c:v>8</c:v>
                </c:pt>
                <c:pt idx="9">
                  <c:v>13</c:v>
                </c:pt>
                <c:pt idx="10">
                  <c:v>1</c:v>
                </c:pt>
                <c:pt idx="11">
                  <c:v>14</c:v>
                </c:pt>
                <c:pt idx="12">
                  <c:v>34</c:v>
                </c:pt>
                <c:pt idx="13">
                  <c:v>20</c:v>
                </c:pt>
                <c:pt idx="14">
                  <c:v>23</c:v>
                </c:pt>
                <c:pt idx="15">
                  <c:v>26</c:v>
                </c:pt>
                <c:pt idx="16">
                  <c:v>39</c:v>
                </c:pt>
                <c:pt idx="17">
                  <c:v>7</c:v>
                </c:pt>
                <c:pt idx="18">
                  <c:v>27</c:v>
                </c:pt>
                <c:pt idx="19">
                  <c:v>3</c:v>
                </c:pt>
                <c:pt idx="20">
                  <c:v>4</c:v>
                </c:pt>
                <c:pt idx="21">
                  <c:v>10</c:v>
                </c:pt>
                <c:pt idx="22">
                  <c:v>12</c:v>
                </c:pt>
                <c:pt idx="23">
                  <c:v>19</c:v>
                </c:pt>
                <c:pt idx="24">
                  <c:v>34</c:v>
                </c:pt>
                <c:pt idx="25">
                  <c:v>11</c:v>
                </c:pt>
                <c:pt idx="26">
                  <c:v>20</c:v>
                </c:pt>
                <c:pt idx="27">
                  <c:v>18</c:v>
                </c:pt>
                <c:pt idx="28">
                  <c:v>24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2</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排出量比較シート!$DI$21:$DI$50</c:f>
              <c:numCache>
                <c:formatCode>#,##0;;</c:formatCode>
                <c:ptCount val="30"/>
                <c:pt idx="0">
                  <c:v>16</c:v>
                </c:pt>
                <c:pt idx="1">
                  <c:v>8</c:v>
                </c:pt>
                <c:pt idx="2">
                  <c:v>4</c:v>
                </c:pt>
                <c:pt idx="3">
                  <c:v>9</c:v>
                </c:pt>
                <c:pt idx="4">
                  <c:v>10</c:v>
                </c:pt>
                <c:pt idx="5">
                  <c:v>3</c:v>
                </c:pt>
                <c:pt idx="6">
                  <c:v>59</c:v>
                </c:pt>
                <c:pt idx="7">
                  <c:v>2</c:v>
                </c:pt>
                <c:pt idx="8">
                  <c:v>12</c:v>
                </c:pt>
                <c:pt idx="9">
                  <c:v>5</c:v>
                </c:pt>
                <c:pt idx="10">
                  <c:v>21</c:v>
                </c:pt>
                <c:pt idx="11">
                  <c:v>6</c:v>
                </c:pt>
                <c:pt idx="12">
                  <c:v>2</c:v>
                </c:pt>
                <c:pt idx="13">
                  <c:v>5</c:v>
                </c:pt>
                <c:pt idx="14">
                  <c:v>4</c:v>
                </c:pt>
                <c:pt idx="15">
                  <c:v>9</c:v>
                </c:pt>
                <c:pt idx="16">
                  <c:v>4</c:v>
                </c:pt>
                <c:pt idx="17">
                  <c:v>2</c:v>
                </c:pt>
                <c:pt idx="18">
                  <c:v>4</c:v>
                </c:pt>
                <c:pt idx="19">
                  <c:v>9</c:v>
                </c:pt>
                <c:pt idx="20">
                  <c:v>9</c:v>
                </c:pt>
                <c:pt idx="21">
                  <c:v>4</c:v>
                </c:pt>
                <c:pt idx="22">
                  <c:v>2</c:v>
                </c:pt>
                <c:pt idx="23">
                  <c:v>9</c:v>
                </c:pt>
                <c:pt idx="24">
                  <c:v>9</c:v>
                </c:pt>
                <c:pt idx="25">
                  <c:v>9</c:v>
                </c:pt>
                <c:pt idx="26">
                  <c:v>5</c:v>
                </c:pt>
                <c:pt idx="27">
                  <c:v>6</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排出量比較シート!$DJ$21:$DJ$50</c:f>
              <c:numCache>
                <c:formatCode>#,##0;;</c:formatCode>
                <c:ptCount val="30"/>
                <c:pt idx="0">
                  <c:v>2</c:v>
                </c:pt>
                <c:pt idx="1">
                  <c:v>0</c:v>
                </c:pt>
                <c:pt idx="2">
                  <c:v>5</c:v>
                </c:pt>
                <c:pt idx="3">
                  <c:v>0</c:v>
                </c:pt>
                <c:pt idx="4">
                  <c:v>0</c:v>
                </c:pt>
                <c:pt idx="5">
                  <c:v>0</c:v>
                </c:pt>
                <c:pt idx="6">
                  <c:v>8</c:v>
                </c:pt>
                <c:pt idx="7">
                  <c:v>0</c:v>
                </c:pt>
                <c:pt idx="8">
                  <c:v>0</c:v>
                </c:pt>
                <c:pt idx="9">
                  <c:v>0</c:v>
                </c:pt>
                <c:pt idx="10">
                  <c:v>0</c:v>
                </c:pt>
                <c:pt idx="11">
                  <c:v>0</c:v>
                </c:pt>
                <c:pt idx="12">
                  <c:v>0</c:v>
                </c:pt>
                <c:pt idx="13">
                  <c:v>1</c:v>
                </c:pt>
                <c:pt idx="14">
                  <c:v>0</c:v>
                </c:pt>
                <c:pt idx="15">
                  <c:v>7</c:v>
                </c:pt>
                <c:pt idx="16">
                  <c:v>0</c:v>
                </c:pt>
                <c:pt idx="17">
                  <c:v>0</c:v>
                </c:pt>
                <c:pt idx="18">
                  <c:v>0</c:v>
                </c:pt>
                <c:pt idx="19">
                  <c:v>0</c:v>
                </c:pt>
                <c:pt idx="20">
                  <c:v>0</c:v>
                </c:pt>
                <c:pt idx="21">
                  <c:v>0</c:v>
                </c:pt>
                <c:pt idx="22">
                  <c:v>0</c:v>
                </c:pt>
                <c:pt idx="23">
                  <c:v>2</c:v>
                </c:pt>
                <c:pt idx="24">
                  <c:v>0</c:v>
                </c:pt>
                <c:pt idx="25">
                  <c:v>3</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排出量比較シート!$DL$21:$DL$50</c:f>
              <c:numCache>
                <c:formatCode>#,##0;;</c:formatCode>
                <c:ptCount val="30"/>
                <c:pt idx="0">
                  <c:v>19</c:v>
                </c:pt>
                <c:pt idx="1">
                  <c:v>16</c:v>
                </c:pt>
                <c:pt idx="2">
                  <c:v>33</c:v>
                </c:pt>
                <c:pt idx="3">
                  <c:v>12</c:v>
                </c:pt>
                <c:pt idx="4">
                  <c:v>19</c:v>
                </c:pt>
                <c:pt idx="5">
                  <c:v>10</c:v>
                </c:pt>
                <c:pt idx="6">
                  <c:v>68</c:v>
                </c:pt>
                <c:pt idx="7">
                  <c:v>8</c:v>
                </c:pt>
                <c:pt idx="8">
                  <c:v>20</c:v>
                </c:pt>
                <c:pt idx="9">
                  <c:v>18</c:v>
                </c:pt>
                <c:pt idx="10">
                  <c:v>22</c:v>
                </c:pt>
                <c:pt idx="11">
                  <c:v>20</c:v>
                </c:pt>
                <c:pt idx="12">
                  <c:v>36</c:v>
                </c:pt>
                <c:pt idx="13">
                  <c:v>26</c:v>
                </c:pt>
                <c:pt idx="14">
                  <c:v>27</c:v>
                </c:pt>
                <c:pt idx="15">
                  <c:v>44</c:v>
                </c:pt>
                <c:pt idx="16">
                  <c:v>43</c:v>
                </c:pt>
                <c:pt idx="17">
                  <c:v>9</c:v>
                </c:pt>
                <c:pt idx="18">
                  <c:v>31</c:v>
                </c:pt>
                <c:pt idx="19">
                  <c:v>14</c:v>
                </c:pt>
                <c:pt idx="20">
                  <c:v>13</c:v>
                </c:pt>
                <c:pt idx="21">
                  <c:v>15</c:v>
                </c:pt>
                <c:pt idx="22">
                  <c:v>14</c:v>
                </c:pt>
                <c:pt idx="23">
                  <c:v>30</c:v>
                </c:pt>
                <c:pt idx="24">
                  <c:v>44</c:v>
                </c:pt>
                <c:pt idx="25">
                  <c:v>24</c:v>
                </c:pt>
                <c:pt idx="26">
                  <c:v>25</c:v>
                </c:pt>
                <c:pt idx="27">
                  <c:v>25</c:v>
                </c:pt>
                <c:pt idx="28">
                  <c:v>27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排出量比較シート!$CX$21:$CX$50</c:f>
              <c:numCache>
                <c:formatCode>[=0]#;[&lt;1]0.00;#,##0</c:formatCode>
                <c:ptCount val="30"/>
                <c:pt idx="0">
                  <c:v>3.73</c:v>
                </c:pt>
                <c:pt idx="1">
                  <c:v>62.993000000000002</c:v>
                </c:pt>
                <c:pt idx="2">
                  <c:v>672.28899999999999</c:v>
                </c:pt>
                <c:pt idx="3">
                  <c:v>13.135999999999999</c:v>
                </c:pt>
                <c:pt idx="4">
                  <c:v>195.602</c:v>
                </c:pt>
                <c:pt idx="5">
                  <c:v>179.107</c:v>
                </c:pt>
                <c:pt idx="6">
                  <c:v>0</c:v>
                </c:pt>
                <c:pt idx="7">
                  <c:v>50.447000000000003</c:v>
                </c:pt>
                <c:pt idx="8">
                  <c:v>119.747</c:v>
                </c:pt>
                <c:pt idx="9">
                  <c:v>412.572</c:v>
                </c:pt>
                <c:pt idx="10">
                  <c:v>2.7410000000000001</c:v>
                </c:pt>
                <c:pt idx="11">
                  <c:v>150.45099999999999</c:v>
                </c:pt>
                <c:pt idx="12">
                  <c:v>772.83299999999997</c:v>
                </c:pt>
                <c:pt idx="13">
                  <c:v>257.57299999999998</c:v>
                </c:pt>
                <c:pt idx="14">
                  <c:v>485.65100000000001</c:v>
                </c:pt>
                <c:pt idx="15">
                  <c:v>1680.453</c:v>
                </c:pt>
                <c:pt idx="16">
                  <c:v>489.827</c:v>
                </c:pt>
                <c:pt idx="17">
                  <c:v>50.63</c:v>
                </c:pt>
                <c:pt idx="18">
                  <c:v>450.35</c:v>
                </c:pt>
                <c:pt idx="19">
                  <c:v>39.140999999999998</c:v>
                </c:pt>
                <c:pt idx="20">
                  <c:v>82.671999999999997</c:v>
                </c:pt>
                <c:pt idx="21">
                  <c:v>125.69199999999999</c:v>
                </c:pt>
                <c:pt idx="22">
                  <c:v>105.815</c:v>
                </c:pt>
                <c:pt idx="23">
                  <c:v>3118.7829999999999</c:v>
                </c:pt>
                <c:pt idx="24">
                  <c:v>1261.6669999999999</c:v>
                </c:pt>
                <c:pt idx="25">
                  <c:v>779.36900000000003</c:v>
                </c:pt>
                <c:pt idx="26">
                  <c:v>406.61500000000001</c:v>
                </c:pt>
                <c:pt idx="27">
                  <c:v>602.90599999999995</c:v>
                </c:pt>
                <c:pt idx="28">
                  <c:v>272.52600000000001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排出量比較シート!$CY$21:$CY$50</c:f>
              <c:numCache>
                <c:formatCode>[=0]#;[&lt;1]0.00;#,##0</c:formatCode>
                <c:ptCount val="30"/>
                <c:pt idx="0">
                  <c:v>0</c:v>
                </c:pt>
                <c:pt idx="1">
                  <c:v>0</c:v>
                </c:pt>
                <c:pt idx="2">
                  <c:v>0</c:v>
                </c:pt>
                <c:pt idx="3">
                  <c:v>0</c:v>
                </c:pt>
                <c:pt idx="4">
                  <c:v>0</c:v>
                </c:pt>
                <c:pt idx="5">
                  <c:v>0</c:v>
                </c:pt>
                <c:pt idx="6">
                  <c:v>3.1059999999999999</c:v>
                </c:pt>
                <c:pt idx="7">
                  <c:v>0</c:v>
                </c:pt>
                <c:pt idx="8">
                  <c:v>0</c:v>
                </c:pt>
                <c:pt idx="9">
                  <c:v>0</c:v>
                </c:pt>
                <c:pt idx="10">
                  <c:v>0</c:v>
                </c:pt>
                <c:pt idx="11">
                  <c:v>0</c:v>
                </c:pt>
                <c:pt idx="12">
                  <c:v>0</c:v>
                </c:pt>
                <c:pt idx="13">
                  <c:v>0</c:v>
                </c:pt>
                <c:pt idx="14">
                  <c:v>0</c:v>
                </c:pt>
                <c:pt idx="15">
                  <c:v>45.606000000000002</c:v>
                </c:pt>
                <c:pt idx="16">
                  <c:v>0</c:v>
                </c:pt>
                <c:pt idx="17">
                  <c:v>0</c:v>
                </c:pt>
                <c:pt idx="18">
                  <c:v>0</c:v>
                </c:pt>
                <c:pt idx="19">
                  <c:v>0</c:v>
                </c:pt>
                <c:pt idx="20">
                  <c:v>0</c:v>
                </c:pt>
                <c:pt idx="21">
                  <c:v>0</c:v>
                </c:pt>
                <c:pt idx="22">
                  <c:v>0</c:v>
                </c:pt>
                <c:pt idx="23">
                  <c:v>0</c:v>
                </c:pt>
                <c:pt idx="24">
                  <c:v>0</c:v>
                </c:pt>
                <c:pt idx="25">
                  <c:v>25.446999999999999</c:v>
                </c:pt>
                <c:pt idx="26">
                  <c:v>0</c:v>
                </c:pt>
                <c:pt idx="27">
                  <c:v>0</c:v>
                </c:pt>
                <c:pt idx="28">
                  <c:v>67.058000000000007</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17.140999999999998</c:v>
                </c:pt>
                <c:pt idx="16">
                  <c:v>0</c:v>
                </c:pt>
                <c:pt idx="17">
                  <c:v>0</c:v>
                </c:pt>
                <c:pt idx="18">
                  <c:v>0</c:v>
                </c:pt>
                <c:pt idx="19">
                  <c:v>10.717000000000001</c:v>
                </c:pt>
                <c:pt idx="20">
                  <c:v>0</c:v>
                </c:pt>
                <c:pt idx="21">
                  <c:v>7.6760000000000002</c:v>
                </c:pt>
                <c:pt idx="22">
                  <c:v>0</c:v>
                </c:pt>
                <c:pt idx="23">
                  <c:v>0</c:v>
                </c:pt>
                <c:pt idx="24">
                  <c:v>5.1269999999999998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排出量比較シート!$DA$21:$DA$50</c:f>
              <c:numCache>
                <c:formatCode>[=0]#;[&lt;1]0.00;#,##0</c:formatCode>
                <c:ptCount val="30"/>
                <c:pt idx="0">
                  <c:v>89.793000000000006</c:v>
                </c:pt>
                <c:pt idx="1">
                  <c:v>44.158999999999999</c:v>
                </c:pt>
                <c:pt idx="2">
                  <c:v>33.953000000000003</c:v>
                </c:pt>
                <c:pt idx="3">
                  <c:v>54.242000000000004</c:v>
                </c:pt>
                <c:pt idx="4">
                  <c:v>65.664000000000001</c:v>
                </c:pt>
                <c:pt idx="5">
                  <c:v>27.619999999999997</c:v>
                </c:pt>
                <c:pt idx="6">
                  <c:v>387.72300000000007</c:v>
                </c:pt>
                <c:pt idx="7">
                  <c:v>28.673000000000002</c:v>
                </c:pt>
                <c:pt idx="8">
                  <c:v>81.123999999999995</c:v>
                </c:pt>
                <c:pt idx="9">
                  <c:v>59.417999999999999</c:v>
                </c:pt>
                <c:pt idx="10">
                  <c:v>230.68799999999999</c:v>
                </c:pt>
                <c:pt idx="11">
                  <c:v>31.102999999999998</c:v>
                </c:pt>
                <c:pt idx="12">
                  <c:v>39.024000000000001</c:v>
                </c:pt>
                <c:pt idx="13">
                  <c:v>92.903999999999996</c:v>
                </c:pt>
                <c:pt idx="14">
                  <c:v>55.427999999999997</c:v>
                </c:pt>
                <c:pt idx="15">
                  <c:v>102.971</c:v>
                </c:pt>
                <c:pt idx="16">
                  <c:v>19.067</c:v>
                </c:pt>
                <c:pt idx="17">
                  <c:v>5.7379999999999995</c:v>
                </c:pt>
                <c:pt idx="18">
                  <c:v>24.975000000000001</c:v>
                </c:pt>
                <c:pt idx="19">
                  <c:v>63.377000000000002</c:v>
                </c:pt>
                <c:pt idx="20">
                  <c:v>73.454999999999998</c:v>
                </c:pt>
                <c:pt idx="21">
                  <c:v>22.704000000000001</c:v>
                </c:pt>
                <c:pt idx="22">
                  <c:v>6.6859999999999999</c:v>
                </c:pt>
                <c:pt idx="23">
                  <c:v>106.919</c:v>
                </c:pt>
                <c:pt idx="24">
                  <c:v>43.966000000000001</c:v>
                </c:pt>
                <c:pt idx="25">
                  <c:v>51.247999999999998</c:v>
                </c:pt>
                <c:pt idx="26">
                  <c:v>49.378</c:v>
                </c:pt>
                <c:pt idx="27">
                  <c:v>61.646999999999998</c:v>
                </c:pt>
                <c:pt idx="28">
                  <c:v>14.6</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排出量比較シート!$DB$21:$DB$50</c:f>
              <c:numCache>
                <c:formatCode>[=0]#;[&lt;1]0.00;#,##0</c:formatCode>
                <c:ptCount val="30"/>
                <c:pt idx="0">
                  <c:v>1.768</c:v>
                </c:pt>
                <c:pt idx="1">
                  <c:v>0</c:v>
                </c:pt>
                <c:pt idx="2">
                  <c:v>282.68799999999999</c:v>
                </c:pt>
                <c:pt idx="3">
                  <c:v>0</c:v>
                </c:pt>
                <c:pt idx="4">
                  <c:v>0</c:v>
                </c:pt>
                <c:pt idx="5">
                  <c:v>0</c:v>
                </c:pt>
                <c:pt idx="6">
                  <c:v>8.98</c:v>
                </c:pt>
                <c:pt idx="7">
                  <c:v>0</c:v>
                </c:pt>
                <c:pt idx="8">
                  <c:v>0</c:v>
                </c:pt>
                <c:pt idx="9">
                  <c:v>0</c:v>
                </c:pt>
                <c:pt idx="10">
                  <c:v>0</c:v>
                </c:pt>
                <c:pt idx="11">
                  <c:v>0</c:v>
                </c:pt>
                <c:pt idx="12">
                  <c:v>0</c:v>
                </c:pt>
                <c:pt idx="13">
                  <c:v>20.364999999999998</c:v>
                </c:pt>
                <c:pt idx="14">
                  <c:v>0</c:v>
                </c:pt>
                <c:pt idx="15">
                  <c:v>937.43399999999997</c:v>
                </c:pt>
                <c:pt idx="16">
                  <c:v>0</c:v>
                </c:pt>
                <c:pt idx="17">
                  <c:v>0</c:v>
                </c:pt>
                <c:pt idx="18">
                  <c:v>0</c:v>
                </c:pt>
                <c:pt idx="19">
                  <c:v>0</c:v>
                </c:pt>
                <c:pt idx="20">
                  <c:v>0</c:v>
                </c:pt>
                <c:pt idx="21">
                  <c:v>0</c:v>
                </c:pt>
                <c:pt idx="22">
                  <c:v>0</c:v>
                </c:pt>
                <c:pt idx="23">
                  <c:v>202.10400000000001</c:v>
                </c:pt>
                <c:pt idx="24">
                  <c:v>0</c:v>
                </c:pt>
                <c:pt idx="25">
                  <c:v>61.616</c:v>
                </c:pt>
                <c:pt idx="26">
                  <c:v>0</c:v>
                </c:pt>
                <c:pt idx="27">
                  <c:v>7.8410000000000002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排出量比較シート!$DD$21:$DD$50</c:f>
              <c:numCache>
                <c:formatCode>[=0]#;[&lt;1]0.00;#,##0</c:formatCode>
                <c:ptCount val="30"/>
                <c:pt idx="0">
                  <c:v>95.291000000000011</c:v>
                </c:pt>
                <c:pt idx="1">
                  <c:v>107.152</c:v>
                </c:pt>
                <c:pt idx="2">
                  <c:v>988.93</c:v>
                </c:pt>
                <c:pt idx="3">
                  <c:v>67.378</c:v>
                </c:pt>
                <c:pt idx="4">
                  <c:v>261.26600000000002</c:v>
                </c:pt>
                <c:pt idx="5">
                  <c:v>206.727</c:v>
                </c:pt>
                <c:pt idx="6">
                  <c:v>399.80900000000008</c:v>
                </c:pt>
                <c:pt idx="7">
                  <c:v>79.12</c:v>
                </c:pt>
                <c:pt idx="8">
                  <c:v>200.87099999999998</c:v>
                </c:pt>
                <c:pt idx="9">
                  <c:v>471.99</c:v>
                </c:pt>
                <c:pt idx="10">
                  <c:v>233.429</c:v>
                </c:pt>
                <c:pt idx="11">
                  <c:v>181.554</c:v>
                </c:pt>
                <c:pt idx="12">
                  <c:v>811.85699999999997</c:v>
                </c:pt>
                <c:pt idx="13">
                  <c:v>370.84199999999998</c:v>
                </c:pt>
                <c:pt idx="14">
                  <c:v>541.07899999999995</c:v>
                </c:pt>
                <c:pt idx="15">
                  <c:v>2783.605</c:v>
                </c:pt>
                <c:pt idx="16">
                  <c:v>508.89400000000001</c:v>
                </c:pt>
                <c:pt idx="17">
                  <c:v>56.368000000000002</c:v>
                </c:pt>
                <c:pt idx="18">
                  <c:v>475.32500000000005</c:v>
                </c:pt>
                <c:pt idx="19">
                  <c:v>113.235</c:v>
                </c:pt>
                <c:pt idx="20">
                  <c:v>156.12700000000001</c:v>
                </c:pt>
                <c:pt idx="21">
                  <c:v>156.072</c:v>
                </c:pt>
                <c:pt idx="22">
                  <c:v>112.501</c:v>
                </c:pt>
                <c:pt idx="23">
                  <c:v>3427.8059999999996</c:v>
                </c:pt>
                <c:pt idx="24">
                  <c:v>1310.7599999999998</c:v>
                </c:pt>
                <c:pt idx="25">
                  <c:v>917.68000000000006</c:v>
                </c:pt>
                <c:pt idx="26">
                  <c:v>455.99299999999999</c:v>
                </c:pt>
                <c:pt idx="27">
                  <c:v>672.39400000000001</c:v>
                </c:pt>
                <c:pt idx="28">
                  <c:v>354.18400000000003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排出量比較シート!$CU$21:$CU$50</c:f>
              <c:numCache>
                <c:formatCode>\(0%\);;</c:formatCode>
                <c:ptCount val="30"/>
                <c:pt idx="0">
                  <c:v>0.23575064077740746</c:v>
                </c:pt>
                <c:pt idx="1">
                  <c:v>0.11252959506841062</c:v>
                </c:pt>
                <c:pt idx="2">
                  <c:v>0.12331755928171384</c:v>
                </c:pt>
                <c:pt idx="3">
                  <c:v>0.37883629004200831</c:v>
                </c:pt>
                <c:pt idx="4">
                  <c:v>0.18664812719953808</c:v>
                </c:pt>
                <c:pt idx="5">
                  <c:v>0.18818739098068063</c:v>
                </c:pt>
                <c:pt idx="6">
                  <c:v>0.16140952723823951</c:v>
                </c:pt>
                <c:pt idx="7">
                  <c:v>0.11771785904972375</c:v>
                </c:pt>
                <c:pt idx="8">
                  <c:v>0.35116423458966678</c:v>
                </c:pt>
                <c:pt idx="9">
                  <c:v>0.19998337595444493</c:v>
                </c:pt>
                <c:pt idx="10">
                  <c:v>0.61271695598885134</c:v>
                </c:pt>
                <c:pt idx="11">
                  <c:v>0.15988431366253381</c:v>
                </c:pt>
                <c:pt idx="12">
                  <c:v>0.24249495832750068</c:v>
                </c:pt>
                <c:pt idx="13">
                  <c:v>0.36688608996634275</c:v>
                </c:pt>
                <c:pt idx="14">
                  <c:v>0.21446311742991181</c:v>
                </c:pt>
                <c:pt idx="15">
                  <c:v>0.35901513869601404</c:v>
                </c:pt>
                <c:pt idx="16">
                  <c:v>0.10364294282146319</c:v>
                </c:pt>
                <c:pt idx="17">
                  <c:v>3.5367389596488212E-2</c:v>
                </c:pt>
                <c:pt idx="18">
                  <c:v>0.10042367265704899</c:v>
                </c:pt>
                <c:pt idx="19">
                  <c:v>0.19085099721726831</c:v>
                </c:pt>
                <c:pt idx="20">
                  <c:v>0.25324909973464227</c:v>
                </c:pt>
                <c:pt idx="21">
                  <c:v>0.11436986750967482</c:v>
                </c:pt>
                <c:pt idx="22">
                  <c:v>4.4213728123006925E-2</c:v>
                </c:pt>
                <c:pt idx="23">
                  <c:v>0.45628793074752799</c:v>
                </c:pt>
                <c:pt idx="24">
                  <c:v>0.17819310178416126</c:v>
                </c:pt>
                <c:pt idx="25">
                  <c:v>0.18005379270953842</c:v>
                </c:pt>
                <c:pt idx="26">
                  <c:v>0.22196001672674956</c:v>
                </c:pt>
                <c:pt idx="27">
                  <c:v>0.31827330087630346</c:v>
                </c:pt>
                <c:pt idx="28">
                  <c:v>7.6615878471510024E-2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排出量比較シート!$CM$21:$CM$50</c:f>
              <c:numCache>
                <c:formatCode>\(0%\);;</c:formatCode>
                <c:ptCount val="30"/>
                <c:pt idx="0">
                  <c:v>6.0844861429622372E-2</c:v>
                </c:pt>
                <c:pt idx="1">
                  <c:v>0.50700989312659295</c:v>
                </c:pt>
                <c:pt idx="2">
                  <c:v>0.96374659542070518</c:v>
                </c:pt>
                <c:pt idx="3">
                  <c:v>0.12053559682081855</c:v>
                </c:pt>
                <c:pt idx="4">
                  <c:v>0.67919454523176148</c:v>
                </c:pt>
                <c:pt idx="5">
                  <c:v>0.60168382675423404</c:v>
                </c:pt>
                <c:pt idx="6">
                  <c:v>1.9353781686997178E-2</c:v>
                </c:pt>
                <c:pt idx="7">
                  <c:v>0.15217213076282696</c:v>
                </c:pt>
                <c:pt idx="8">
                  <c:v>0.19445899492494445</c:v>
                </c:pt>
                <c:pt idx="9">
                  <c:v>0.59158333481852265</c:v>
                </c:pt>
                <c:pt idx="10">
                  <c:v>7.4375240893777604E-3</c:v>
                </c:pt>
                <c:pt idx="11">
                  <c:v>0.15100481677117453</c:v>
                </c:pt>
                <c:pt idx="12">
                  <c:v>0.66513979330906181</c:v>
                </c:pt>
                <c:pt idx="13">
                  <c:v>0.11394140080239125</c:v>
                </c:pt>
                <c:pt idx="14">
                  <c:v>0.8438542216695506</c:v>
                </c:pt>
                <c:pt idx="15">
                  <c:v>0.64998208736992036</c:v>
                </c:pt>
                <c:pt idx="16">
                  <c:v>0.66878362690781623</c:v>
                </c:pt>
                <c:pt idx="17">
                  <c:v>0.68108502791576619</c:v>
                </c:pt>
                <c:pt idx="18">
                  <c:v>1</c:v>
                </c:pt>
                <c:pt idx="19">
                  <c:v>0.12599843273819611</c:v>
                </c:pt>
                <c:pt idx="20">
                  <c:v>0.15363606707928149</c:v>
                </c:pt>
                <c:pt idx="21">
                  <c:v>0.19900641599678573</c:v>
                </c:pt>
                <c:pt idx="22">
                  <c:v>0.19191305853773724</c:v>
                </c:pt>
                <c:pt idx="23">
                  <c:v>1</c:v>
                </c:pt>
                <c:pt idx="24">
                  <c:v>1</c:v>
                </c:pt>
                <c:pt idx="25">
                  <c:v>1</c:v>
                </c:pt>
                <c:pt idx="26">
                  <c:v>0.7900644859306406</c:v>
                </c:pt>
                <c:pt idx="27">
                  <c:v>0.35821382978601646</c:v>
                </c:pt>
                <c:pt idx="28">
                  <c:v>0.65581820109643696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排出量比較シート!$BV$21:$BV$50</c:f>
              <c:numCache>
                <c:formatCode>0%</c:formatCode>
                <c:ptCount val="30"/>
                <c:pt idx="0">
                  <c:v>7.3809593399169024E-2</c:v>
                </c:pt>
                <c:pt idx="1">
                  <c:v>0.11179390537070173</c:v>
                </c:pt>
                <c:pt idx="2">
                  <c:v>0.4329091833102916</c:v>
                </c:pt>
                <c:pt idx="3">
                  <c:v>0.16850881841663093</c:v>
                </c:pt>
                <c:pt idx="4">
                  <c:v>0.22582238165019944</c:v>
                </c:pt>
                <c:pt idx="5">
                  <c:v>0.36339112128092599</c:v>
                </c:pt>
                <c:pt idx="6">
                  <c:v>5.3811900294806495E-2</c:v>
                </c:pt>
                <c:pt idx="7">
                  <c:v>0.35964014401193894</c:v>
                </c:pt>
                <c:pt idx="8">
                  <c:v>0.49396953563755686</c:v>
                </c:pt>
                <c:pt idx="9">
                  <c:v>0.44391828912591763</c:v>
                </c:pt>
                <c:pt idx="10">
                  <c:v>0.34597415088053191</c:v>
                </c:pt>
                <c:pt idx="11">
                  <c:v>0.62535714828163302</c:v>
                </c:pt>
                <c:pt idx="12">
                  <c:v>0.64186434411925453</c:v>
                </c:pt>
                <c:pt idx="13">
                  <c:v>0.72897696754494923</c:v>
                </c:pt>
                <c:pt idx="14">
                  <c:v>0.42955908594908454</c:v>
                </c:pt>
                <c:pt idx="15">
                  <c:v>0.6834777318503662</c:v>
                </c:pt>
                <c:pt idx="16">
                  <c:v>0.52436520414275589</c:v>
                </c:pt>
                <c:pt idx="17">
                  <c:v>0.12429471190971823</c:v>
                </c:pt>
                <c:pt idx="18">
                  <c:v>0.31513894256531405</c:v>
                </c:pt>
                <c:pt idx="19">
                  <c:v>0.27892359899955133</c:v>
                </c:pt>
                <c:pt idx="20">
                  <c:v>0.35986863916856032</c:v>
                </c:pt>
                <c:pt idx="21">
                  <c:v>0.48942155323687542</c:v>
                </c:pt>
                <c:pt idx="22">
                  <c:v>0.51333827199040527</c:v>
                </c:pt>
                <c:pt idx="23">
                  <c:v>0.60509359549130604</c:v>
                </c:pt>
                <c:pt idx="24">
                  <c:v>0.40373424005939329</c:v>
                </c:pt>
                <c:pt idx="25">
                  <c:v>0.3073057992440702</c:v>
                </c:pt>
                <c:pt idx="26">
                  <c:v>0.40395731289174736</c:v>
                </c:pt>
                <c:pt idx="27">
                  <c:v>0.70206216297113433</c:v>
                </c:pt>
                <c:pt idx="28">
                  <c:v>0.43143369041676916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排出量比較シート!$BZ$21:$BZ$50</c:f>
              <c:numCache>
                <c:formatCode>0%</c:formatCode>
                <c:ptCount val="30"/>
                <c:pt idx="0">
                  <c:v>0.4585825102517575</c:v>
                </c:pt>
                <c:pt idx="1">
                  <c:v>0.35309758213750381</c:v>
                </c:pt>
                <c:pt idx="2">
                  <c:v>0.17086648406738508</c:v>
                </c:pt>
                <c:pt idx="3">
                  <c:v>0.22139047681729734</c:v>
                </c:pt>
                <c:pt idx="4">
                  <c:v>0.2758618089797395</c:v>
                </c:pt>
                <c:pt idx="5">
                  <c:v>0.17916915405888251</c:v>
                </c:pt>
                <c:pt idx="6">
                  <c:v>0.8054435615121095</c:v>
                </c:pt>
                <c:pt idx="7">
                  <c:v>0.26424009687583733</c:v>
                </c:pt>
                <c:pt idx="8">
                  <c:v>0.18531161436197871</c:v>
                </c:pt>
                <c:pt idx="9">
                  <c:v>0.1891225664597119</c:v>
                </c:pt>
                <c:pt idx="10">
                  <c:v>0.35345009837533575</c:v>
                </c:pt>
                <c:pt idx="11">
                  <c:v>0.12210129326377291</c:v>
                </c:pt>
                <c:pt idx="12">
                  <c:v>8.8899556281473807E-2</c:v>
                </c:pt>
                <c:pt idx="13">
                  <c:v>8.1657897100399737E-2</c:v>
                </c:pt>
                <c:pt idx="14">
                  <c:v>0.19290462640713937</c:v>
                </c:pt>
                <c:pt idx="15">
                  <c:v>7.3093828339382994E-2</c:v>
                </c:pt>
                <c:pt idx="16">
                  <c:v>0.13171019951399093</c:v>
                </c:pt>
                <c:pt idx="17">
                  <c:v>0.2712711418939423</c:v>
                </c:pt>
                <c:pt idx="18">
                  <c:v>0.19660816602025763</c:v>
                </c:pt>
                <c:pt idx="19">
                  <c:v>0.2340737939038873</c:v>
                </c:pt>
                <c:pt idx="20">
                  <c:v>0.19397787235455027</c:v>
                </c:pt>
                <c:pt idx="21">
                  <c:v>0.1449737226614706</c:v>
                </c:pt>
                <c:pt idx="22">
                  <c:v>0.14078946896142444</c:v>
                </c:pt>
                <c:pt idx="23">
                  <c:v>0.10607560337571843</c:v>
                </c:pt>
                <c:pt idx="24">
                  <c:v>0.20250272814886688</c:v>
                </c:pt>
                <c:pt idx="25">
                  <c:v>0.1883994155386155</c:v>
                </c:pt>
                <c:pt idx="26">
                  <c:v>0.17461171010733534</c:v>
                </c:pt>
                <c:pt idx="27">
                  <c:v>8.0794174748593378E-2</c:v>
                </c:pt>
                <c:pt idx="28">
                  <c:v>0.15877582284451153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排出量比較シート!$CA$21:$CA$50</c:f>
              <c:numCache>
                <c:formatCode>0%</c:formatCode>
                <c:ptCount val="30"/>
                <c:pt idx="0">
                  <c:v>0.26348964199745861</c:v>
                </c:pt>
                <c:pt idx="1">
                  <c:v>0.23384931859578842</c:v>
                </c:pt>
                <c:pt idx="2">
                  <c:v>0.1645967508933546</c:v>
                </c:pt>
                <c:pt idx="3">
                  <c:v>0.24380721896087981</c:v>
                </c:pt>
                <c:pt idx="4">
                  <c:v>0.22940886361696239</c:v>
                </c:pt>
                <c:pt idx="5">
                  <c:v>0.2254890630077479</c:v>
                </c:pt>
                <c:pt idx="6">
                  <c:v>7.4816218423358991E-2</c:v>
                </c:pt>
                <c:pt idx="7">
                  <c:v>0.22501312379510127</c:v>
                </c:pt>
                <c:pt idx="8">
                  <c:v>0.15966148059721966</c:v>
                </c:pt>
                <c:pt idx="9">
                  <c:v>0.15999571750555511</c:v>
                </c:pt>
                <c:pt idx="10">
                  <c:v>0.18506640282227976</c:v>
                </c:pt>
                <c:pt idx="11">
                  <c:v>0.11875251710618438</c:v>
                </c:pt>
                <c:pt idx="12">
                  <c:v>9.3586746496977083E-2</c:v>
                </c:pt>
                <c:pt idx="13">
                  <c:v>8.5265249738177978E-2</c:v>
                </c:pt>
                <c:pt idx="14">
                  <c:v>0.15897162586279528</c:v>
                </c:pt>
                <c:pt idx="15">
                  <c:v>0.10132090866997542</c:v>
                </c:pt>
                <c:pt idx="16">
                  <c:v>0.13482720864480491</c:v>
                </c:pt>
                <c:pt idx="17">
                  <c:v>0.32214762803992275</c:v>
                </c:pt>
                <c:pt idx="18">
                  <c:v>0.25934622163774851</c:v>
                </c:pt>
                <c:pt idx="19">
                  <c:v>0.27727501104660174</c:v>
                </c:pt>
                <c:pt idx="20">
                  <c:v>0.24749870054184023</c:v>
                </c:pt>
                <c:pt idx="21">
                  <c:v>0.10430993665627469</c:v>
                </c:pt>
                <c:pt idx="22">
                  <c:v>0.17011248040222532</c:v>
                </c:pt>
                <c:pt idx="23">
                  <c:v>0.12882608446512658</c:v>
                </c:pt>
                <c:pt idx="24">
                  <c:v>0.17358642661999216</c:v>
                </c:pt>
                <c:pt idx="25">
                  <c:v>0.27166657748448986</c:v>
                </c:pt>
                <c:pt idx="26">
                  <c:v>0.17204210807888118</c:v>
                </c:pt>
                <c:pt idx="27">
                  <c:v>9.4381939529872685E-2</c:v>
                </c:pt>
                <c:pt idx="28">
                  <c:v>0.15812042440516891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排出量比較シート!$CB$21:$CB$50</c:f>
              <c:numCache>
                <c:formatCode>0%</c:formatCode>
                <c:ptCount val="30"/>
                <c:pt idx="0">
                  <c:v>0.19435470488005974</c:v>
                </c:pt>
                <c:pt idx="1">
                  <c:v>0.27532400934447782</c:v>
                </c:pt>
                <c:pt idx="2">
                  <c:v>0.22006180822066523</c:v>
                </c:pt>
                <c:pt idx="3">
                  <c:v>0.33331874957555269</c:v>
                </c:pt>
                <c:pt idx="4">
                  <c:v>0.24815025811106423</c:v>
                </c:pt>
                <c:pt idx="5">
                  <c:v>0.21229726172482385</c:v>
                </c:pt>
                <c:pt idx="6">
                  <c:v>5.3526026026353347E-2</c:v>
                </c:pt>
                <c:pt idx="7">
                  <c:v>0.13431450055636784</c:v>
                </c:pt>
                <c:pt idx="8">
                  <c:v>0.13199118577691102</c:v>
                </c:pt>
                <c:pt idx="9">
                  <c:v>0.19252983073559923</c:v>
                </c:pt>
                <c:pt idx="10">
                  <c:v>0.10109508579853381</c:v>
                </c:pt>
                <c:pt idx="11">
                  <c:v>0.12316168884925578</c:v>
                </c:pt>
                <c:pt idx="12">
                  <c:v>0.16546699449910701</c:v>
                </c:pt>
                <c:pt idx="13">
                  <c:v>9.3779609397429062E-2</c:v>
                </c:pt>
                <c:pt idx="14">
                  <c:v>0.20233676327948921</c:v>
                </c:pt>
                <c:pt idx="15">
                  <c:v>0.13757033022916562</c:v>
                </c:pt>
                <c:pt idx="16">
                  <c:v>0.1976548942830908</c:v>
                </c:pt>
                <c:pt idx="17">
                  <c:v>0.26409175847765898</c:v>
                </c:pt>
                <c:pt idx="18">
                  <c:v>0.21646948303583005</c:v>
                </c:pt>
                <c:pt idx="19">
                  <c:v>0.20172972762373165</c:v>
                </c:pt>
                <c:pt idx="20">
                  <c:v>0.18512073740130619</c:v>
                </c:pt>
                <c:pt idx="21">
                  <c:v>0.2470785612324948</c:v>
                </c:pt>
                <c:pt idx="22">
                  <c:v>0.16042368627021666</c:v>
                </c:pt>
                <c:pt idx="23">
                  <c:v>0.15373109536255164</c:v>
                </c:pt>
                <c:pt idx="24">
                  <c:v>0.20359241860299473</c:v>
                </c:pt>
                <c:pt idx="25">
                  <c:v>0.2228964146514659</c:v>
                </c:pt>
                <c:pt idx="26">
                  <c:v>0.23404224706898369</c:v>
                </c:pt>
                <c:pt idx="27">
                  <c:v>0.11378458064117779</c:v>
                </c:pt>
                <c:pt idx="28">
                  <c:v>0.23505062567125848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排出量比較シート!$CH$21:$CH$50</c:f>
              <c:numCache>
                <c:formatCode>0%</c:formatCode>
                <c:ptCount val="30"/>
                <c:pt idx="0">
                  <c:v>9.7635494715551316E-3</c:v>
                </c:pt>
                <c:pt idx="1">
                  <c:v>2.5935184551528337E-2</c:v>
                </c:pt>
                <c:pt idx="2">
                  <c:v>1.1565773508303482E-2</c:v>
                </c:pt>
                <c:pt idx="3">
                  <c:v>3.2974736229639194E-2</c:v>
                </c:pt>
                <c:pt idx="4">
                  <c:v>2.0756687642034592E-2</c:v>
                </c:pt>
                <c:pt idx="5">
                  <c:v>1.965339992761973E-2</c:v>
                </c:pt>
                <c:pt idx="6">
                  <c:v>1.2402293743371727E-2</c:v>
                </c:pt>
                <c:pt idx="7">
                  <c:v>1.6792134760754633E-2</c:v>
                </c:pt>
                <c:pt idx="8">
                  <c:v>2.9066183626333675E-2</c:v>
                </c:pt>
                <c:pt idx="9">
                  <c:v>1.4433596173216141E-2</c:v>
                </c:pt>
                <c:pt idx="10">
                  <c:v>1.4414262123318825E-2</c:v>
                </c:pt>
                <c:pt idx="11">
                  <c:v>1.0627352499153768E-2</c:v>
                </c:pt>
                <c:pt idx="12">
                  <c:v>1.018235860318752E-2</c:v>
                </c:pt>
                <c:pt idx="13">
                  <c:v>1.0320276219043852E-2</c:v>
                </c:pt>
                <c:pt idx="14">
                  <c:v>1.6227898501491662E-2</c:v>
                </c:pt>
                <c:pt idx="15">
                  <c:v>4.5372009111096E-3</c:v>
                </c:pt>
                <c:pt idx="16">
                  <c:v>1.1442493415357538E-2</c:v>
                </c:pt>
                <c:pt idx="17">
                  <c:v>1.8194759678757694E-2</c:v>
                </c:pt>
                <c:pt idx="18">
                  <c:v>1.2437186740849669E-2</c:v>
                </c:pt>
                <c:pt idx="19">
                  <c:v>7.9978684262279921E-3</c:v>
                </c:pt>
                <c:pt idx="20">
                  <c:v>1.3534050533743064E-2</c:v>
                </c:pt>
                <c:pt idx="21">
                  <c:v>1.4216226212884412E-2</c:v>
                </c:pt>
                <c:pt idx="22">
                  <c:v>1.5336092375728333E-2</c:v>
                </c:pt>
                <c:pt idx="23">
                  <c:v>6.2736213052972476E-3</c:v>
                </c:pt>
                <c:pt idx="24">
                  <c:v>1.6584186568752997E-2</c:v>
                </c:pt>
                <c:pt idx="25">
                  <c:v>9.7317930813586567E-3</c:v>
                </c:pt>
                <c:pt idx="26">
                  <c:v>1.5346621853052411E-2</c:v>
                </c:pt>
                <c:pt idx="27">
                  <c:v>8.9771421092218976E-3</c:v>
                </c:pt>
                <c:pt idx="28">
                  <c:v>1.6619436662291924E-2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排出量比較シート!$BW$21:$BW$50</c15:sqref>
                        </c15:formulaRef>
                      </c:ext>
                    </c:extLst>
                    <c:numCache>
                      <c:formatCode>0%</c:formatCode>
                      <c:ptCount val="30"/>
                      <c:pt idx="0">
                        <c:v>4.792697000008371E-2</c:v>
                      </c:pt>
                      <c:pt idx="1">
                        <c:v>9.2225403181763296E-2</c:v>
                      </c:pt>
                      <c:pt idx="2">
                        <c:v>0.38001395680174255</c:v>
                      </c:pt>
                      <c:pt idx="3">
                        <c:v>0.15141732971831459</c:v>
                      </c:pt>
                      <c:pt idx="4">
                        <c:v>0.18114380088222318</c:v>
                      </c:pt>
                      <c:pt idx="5">
                        <c:v>0.34686734789914631</c:v>
                      </c:pt>
                      <c:pt idx="6">
                        <c:v>1.4365343448031271E-2</c:v>
                      </c:pt>
                      <c:pt idx="7">
                        <c:v>0.35271847168592402</c:v>
                      </c:pt>
                      <c:pt idx="8">
                        <c:v>0.48833462604610917</c:v>
                      </c:pt>
                      <c:pt idx="9">
                        <c:v>0.38715330068604009</c:v>
                      </c:pt>
                      <c:pt idx="10">
                        <c:v>0.34039100712149484</c:v>
                      </c:pt>
                      <c:pt idx="11">
                        <c:v>0.61064589986844453</c:v>
                      </c:pt>
                      <c:pt idx="12">
                        <c:v>0.62185679057886878</c:v>
                      </c:pt>
                      <c:pt idx="13">
                        <c:v>0.72290041403492411</c:v>
                      </c:pt>
                      <c:pt idx="14">
                        <c:v>0.40450255560638859</c:v>
                      </c:pt>
                      <c:pt idx="15">
                        <c:v>0.67239527967463342</c:v>
                      </c:pt>
                      <c:pt idx="16">
                        <c:v>0.50896152215286872</c:v>
                      </c:pt>
                      <c:pt idx="17">
                        <c:v>0.10560714831880234</c:v>
                      </c:pt>
                      <c:pt idx="18">
                        <c:v>0.28113648187900864</c:v>
                      </c:pt>
                      <c:pt idx="19">
                        <c:v>0.22512775705999111</c:v>
                      </c:pt>
                      <c:pt idx="20">
                        <c:v>0.32541841016415141</c:v>
                      </c:pt>
                      <c:pt idx="21">
                        <c:v>0.403502633889744</c:v>
                      </c:pt>
                      <c:pt idx="22">
                        <c:v>0.49611199667780675</c:v>
                      </c:pt>
                      <c:pt idx="23">
                        <c:v>0.59249249801057202</c:v>
                      </c:pt>
                      <c:pt idx="24">
                        <c:v>0.38687088217539728</c:v>
                      </c:pt>
                      <c:pt idx="25">
                        <c:v>0.27930243053490478</c:v>
                      </c:pt>
                      <c:pt idx="26">
                        <c:v>0.36484039777300131</c:v>
                      </c:pt>
                      <c:pt idx="27">
                        <c:v>0.69710498482041028</c:v>
                      </c:pt>
                      <c:pt idx="28">
                        <c:v>0.40091961083730027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1.7576565698790791E-2</c:v>
                      </c:pt>
                      <c:pt idx="1">
                        <c:v>1.5108215222391122E-2</c:v>
                      </c:pt>
                      <c:pt idx="2">
                        <c:v>1.8918741666436492E-2</c:v>
                      </c:pt>
                      <c:pt idx="3">
                        <c:v>6.2565053555204558E-3</c:v>
                      </c:pt>
                      <c:pt idx="4">
                        <c:v>1.0415209168787314E-2</c:v>
                      </c:pt>
                      <c:pt idx="5">
                        <c:v>7.0462905844364907E-3</c:v>
                      </c:pt>
                      <c:pt idx="6">
                        <c:v>2.7709300913424693E-2</c:v>
                      </c:pt>
                      <c:pt idx="7">
                        <c:v>4.4940210572685475E-3</c:v>
                      </c:pt>
                      <c:pt idx="8">
                        <c:v>4.7855773290122515E-3</c:v>
                      </c:pt>
                      <c:pt idx="9">
                        <c:v>1.0852506360355741E-2</c:v>
                      </c:pt>
                      <c:pt idx="10">
                        <c:v>5.0364554931677224E-3</c:v>
                      </c:pt>
                      <c:pt idx="11">
                        <c:v>3.9452845960615138E-3</c:v>
                      </c:pt>
                      <c:pt idx="12">
                        <c:v>5.2787186887695396E-3</c:v>
                      </c:pt>
                      <c:pt idx="13">
                        <c:v>3.4218351080382782E-3</c:v>
                      </c:pt>
                      <c:pt idx="14">
                        <c:v>1.0422203149779669E-2</c:v>
                      </c:pt>
                      <c:pt idx="15">
                        <c:v>5.3533173978308471E-3</c:v>
                      </c:pt>
                      <c:pt idx="16">
                        <c:v>5.023495970362361E-3</c:v>
                      </c:pt>
                      <c:pt idx="17">
                        <c:v>1.6012096429857074E-2</c:v>
                      </c:pt>
                      <c:pt idx="18">
                        <c:v>1.0356812990060188E-2</c:v>
                      </c:pt>
                      <c:pt idx="19">
                        <c:v>1.382082707434684E-2</c:v>
                      </c:pt>
                      <c:pt idx="20">
                        <c:v>1.1213068805095747E-2</c:v>
                      </c:pt>
                      <c:pt idx="21">
                        <c:v>7.819365304116449E-3</c:v>
                      </c:pt>
                      <c:pt idx="22">
                        <c:v>4.9927909613696397E-3</c:v>
                      </c:pt>
                      <c:pt idx="23">
                        <c:v>8.3591532943595916E-3</c:v>
                      </c:pt>
                      <c:pt idx="24">
                        <c:v>9.9562547940876822E-3</c:v>
                      </c:pt>
                      <c:pt idx="25">
                        <c:v>1.0510795394897696E-2</c:v>
                      </c:pt>
                      <c:pt idx="26">
                        <c:v>8.627699715112189E-3</c:v>
                      </c:pt>
                      <c:pt idx="27">
                        <c:v>3.487933426152228E-3</c:v>
                      </c:pt>
                      <c:pt idx="28">
                        <c:v>1.1511980894373408E-2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8.3060577002945259E-3</c:v>
                      </c:pt>
                      <c:pt idx="1">
                        <c:v>4.46028696654733E-3</c:v>
                      </c:pt>
                      <c:pt idx="2">
                        <c:v>3.3976484842112534E-2</c:v>
                      </c:pt>
                      <c:pt idx="3">
                        <c:v>1.0834983342795866E-2</c:v>
                      </c:pt>
                      <c:pt idx="4">
                        <c:v>3.4263371599188942E-2</c:v>
                      </c:pt>
                      <c:pt idx="5">
                        <c:v>9.4774827973431695E-3</c:v>
                      </c:pt>
                      <c:pt idx="6">
                        <c:v>1.1737255933350531E-2</c:v>
                      </c:pt>
                      <c:pt idx="7">
                        <c:v>2.4276512687463917E-3</c:v>
                      </c:pt>
                      <c:pt idx="8">
                        <c:v>8.4933226243554363E-4</c:v>
                      </c:pt>
                      <c:pt idx="9">
                        <c:v>4.591248207952188E-2</c:v>
                      </c:pt>
                      <c:pt idx="10">
                        <c:v>5.4668826586938427E-4</c:v>
                      </c:pt>
                      <c:pt idx="11">
                        <c:v>1.0765963817126975E-2</c:v>
                      </c:pt>
                      <c:pt idx="12">
                        <c:v>1.4728834851616236E-2</c:v>
                      </c:pt>
                      <c:pt idx="13">
                        <c:v>2.6547184019868773E-3</c:v>
                      </c:pt>
                      <c:pt idx="14">
                        <c:v>1.4634327192916224E-2</c:v>
                      </c:pt>
                      <c:pt idx="15">
                        <c:v>5.7291347779019012E-3</c:v>
                      </c:pt>
                      <c:pt idx="16">
                        <c:v>1.0380186019524855E-2</c:v>
                      </c:pt>
                      <c:pt idx="17">
                        <c:v>2.6754671610588303E-3</c:v>
                      </c:pt>
                      <c:pt idx="18">
                        <c:v>2.3645647696245217E-2</c:v>
                      </c:pt>
                      <c:pt idx="19">
                        <c:v>3.997501486521339E-2</c:v>
                      </c:pt>
                      <c:pt idx="20">
                        <c:v>2.323716019931317E-2</c:v>
                      </c:pt>
                      <c:pt idx="21">
                        <c:v>7.8099554043014927E-2</c:v>
                      </c:pt>
                      <c:pt idx="22">
                        <c:v>1.2233484351228818E-2</c:v>
                      </c:pt>
                      <c:pt idx="23">
                        <c:v>4.2419441863743796E-3</c:v>
                      </c:pt>
                      <c:pt idx="24">
                        <c:v>6.9071030899083346E-3</c:v>
                      </c:pt>
                      <c:pt idx="25">
                        <c:v>1.7492573314267717E-2</c:v>
                      </c:pt>
                      <c:pt idx="26">
                        <c:v>3.0489215403633915E-2</c:v>
                      </c:pt>
                      <c:pt idx="27">
                        <c:v>1.4692447245718255E-3</c:v>
                      </c:pt>
                      <c:pt idx="28">
                        <c:v>1.9002098685095472E-2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0.18134080164900146</c:v>
                      </c:pt>
                      <c:pt idx="1">
                        <c:v>0.26553918171605534</c:v>
                      </c:pt>
                      <c:pt idx="2">
                        <c:v>0.20954200542535786</c:v>
                      </c:pt>
                      <c:pt idx="3">
                        <c:v>0.31665169870993243</c:v>
                      </c:pt>
                      <c:pt idx="4">
                        <c:v>0.23862856462105292</c:v>
                      </c:pt>
                      <c:pt idx="5">
                        <c:v>0.19921729059295248</c:v>
                      </c:pt>
                      <c:pt idx="6">
                        <c:v>3.2355485289143997E-2</c:v>
                      </c:pt>
                      <c:pt idx="7">
                        <c:v>0.1230999135620847</c:v>
                      </c:pt>
                      <c:pt idx="8">
                        <c:v>8.8498650298650366E-2</c:v>
                      </c:pt>
                      <c:pt idx="9">
                        <c:v>0.18555018522149291</c:v>
                      </c:pt>
                      <c:pt idx="10">
                        <c:v>9.1850511695710499E-2</c:v>
                      </c:pt>
                      <c:pt idx="11">
                        <c:v>0.11684986826642678</c:v>
                      </c:pt>
                      <c:pt idx="12">
                        <c:v>0.15968917284691758</c:v>
                      </c:pt>
                      <c:pt idx="13">
                        <c:v>8.1471456446172749E-2</c:v>
                      </c:pt>
                      <c:pt idx="14">
                        <c:v>0.19503056004899003</c:v>
                      </c:pt>
                      <c:pt idx="15">
                        <c:v>8.2934937801113787E-2</c:v>
                      </c:pt>
                      <c:pt idx="16">
                        <c:v>0.19062489674000616</c:v>
                      </c:pt>
                      <c:pt idx="17">
                        <c:v>0.24787539137110373</c:v>
                      </c:pt>
                      <c:pt idx="18">
                        <c:v>0.20644441153037921</c:v>
                      </c:pt>
                      <c:pt idx="19">
                        <c:v>0.19493706343219905</c:v>
                      </c:pt>
                      <c:pt idx="20">
                        <c:v>0.17862378223739184</c:v>
                      </c:pt>
                      <c:pt idx="21">
                        <c:v>0.24014651836918938</c:v>
                      </c:pt>
                      <c:pt idx="22">
                        <c:v>0.15172693277026367</c:v>
                      </c:pt>
                      <c:pt idx="23">
                        <c:v>0.1116770691671496</c:v>
                      </c:pt>
                      <c:pt idx="24">
                        <c:v>0.19593021059388405</c:v>
                      </c:pt>
                      <c:pt idx="25">
                        <c:v>0.1717324831609929</c:v>
                      </c:pt>
                      <c:pt idx="26">
                        <c:v>0.22423965217521843</c:v>
                      </c:pt>
                      <c:pt idx="27">
                        <c:v>9.8246109714244634E-2</c:v>
                      </c:pt>
                      <c:pt idx="28">
                        <c:v>0.22741625510090935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0.10253056790271975</c:v>
                      </c:pt>
                      <c:pt idx="1">
                        <c:v>0.15596395866485174</c:v>
                      </c:pt>
                      <c:pt idx="2">
                        <c:v>0.1057889195376516</c:v>
                      </c:pt>
                      <c:pt idx="3">
                        <c:v>0.1836262458474523</c:v>
                      </c:pt>
                      <c:pt idx="4">
                        <c:v>0.12576248219721509</c:v>
                      </c:pt>
                      <c:pt idx="5">
                        <c:v>0.12851658565062121</c:v>
                      </c:pt>
                      <c:pt idx="6">
                        <c:v>1.7934256237432552E-2</c:v>
                      </c:pt>
                      <c:pt idx="7">
                        <c:v>8.6478106328695292E-2</c:v>
                      </c:pt>
                      <c:pt idx="8">
                        <c:v>6.138220409091006E-2</c:v>
                      </c:pt>
                      <c:pt idx="9">
                        <c:v>9.8235659936115979E-2</c:v>
                      </c:pt>
                      <c:pt idx="10">
                        <c:v>5.8183544972182921E-2</c:v>
                      </c:pt>
                      <c:pt idx="11">
                        <c:v>7.2711753083180397E-2</c:v>
                      </c:pt>
                      <c:pt idx="12">
                        <c:v>8.7919014463098563E-2</c:v>
                      </c:pt>
                      <c:pt idx="13">
                        <c:v>5.0653617128985182E-2</c:v>
                      </c:pt>
                      <c:pt idx="14">
                        <c:v>0.11397907516779907</c:v>
                      </c:pt>
                      <c:pt idx="15">
                        <c:v>3.8226527421023879E-2</c:v>
                      </c:pt>
                      <c:pt idx="16">
                        <c:v>0.11344224517073372</c:v>
                      </c:pt>
                      <c:pt idx="17">
                        <c:v>0.13304503683198135</c:v>
                      </c:pt>
                      <c:pt idx="18">
                        <c:v>0.12414553002798075</c:v>
                      </c:pt>
                      <c:pt idx="19">
                        <c:v>0.10782704854110145</c:v>
                      </c:pt>
                      <c:pt idx="20">
                        <c:v>8.7119533477304417E-2</c:v>
                      </c:pt>
                      <c:pt idx="21">
                        <c:v>0.11001650839429322</c:v>
                      </c:pt>
                      <c:pt idx="22">
                        <c:v>9.9887205527224812E-2</c:v>
                      </c:pt>
                      <c:pt idx="23">
                        <c:v>6.3623352881054696E-2</c:v>
                      </c:pt>
                      <c:pt idx="24">
                        <c:v>0.11640413214127097</c:v>
                      </c:pt>
                      <c:pt idx="25">
                        <c:v>9.4130006671712826E-2</c:v>
                      </c:pt>
                      <c:pt idx="26">
                        <c:v>0.11824686041732771</c:v>
                      </c:pt>
                      <c:pt idx="27">
                        <c:v>6.1757057858369026E-2</c:v>
                      </c:pt>
                      <c:pt idx="28">
                        <c:v>0.12508305836530803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7.8810233746281697E-2</c:v>
                      </c:pt>
                      <c:pt idx="1">
                        <c:v>0.10957522305120361</c:v>
                      </c:pt>
                      <c:pt idx="2">
                        <c:v>0.10375308588770626</c:v>
                      </c:pt>
                      <c:pt idx="3">
                        <c:v>0.13302545286248013</c:v>
                      </c:pt>
                      <c:pt idx="4">
                        <c:v>0.11286608242383779</c:v>
                      </c:pt>
                      <c:pt idx="5">
                        <c:v>7.0700704942331286E-2</c:v>
                      </c:pt>
                      <c:pt idx="6">
                        <c:v>1.4421229051711448E-2</c:v>
                      </c:pt>
                      <c:pt idx="7">
                        <c:v>3.6621807233389411E-2</c:v>
                      </c:pt>
                      <c:pt idx="8">
                        <c:v>2.7116446207740303E-2</c:v>
                      </c:pt>
                      <c:pt idx="9">
                        <c:v>8.7314525285376948E-2</c:v>
                      </c:pt>
                      <c:pt idx="10">
                        <c:v>3.3666966723527578E-2</c:v>
                      </c:pt>
                      <c:pt idx="11">
                        <c:v>4.4138115183246389E-2</c:v>
                      </c:pt>
                      <c:pt idx="12">
                        <c:v>7.1770158383819005E-2</c:v>
                      </c:pt>
                      <c:pt idx="13">
                        <c:v>3.0817839317187564E-2</c:v>
                      </c:pt>
                      <c:pt idx="14">
                        <c:v>8.1051484881190947E-2</c:v>
                      </c:pt>
                      <c:pt idx="15">
                        <c:v>4.4708410380089915E-2</c:v>
                      </c:pt>
                      <c:pt idx="16">
                        <c:v>7.7182651569272454E-2</c:v>
                      </c:pt>
                      <c:pt idx="17">
                        <c:v>0.11483035453912241</c:v>
                      </c:pt>
                      <c:pt idx="18">
                        <c:v>8.2298881502398447E-2</c:v>
                      </c:pt>
                      <c:pt idx="19">
                        <c:v>8.7110014891097584E-2</c:v>
                      </c:pt>
                      <c:pt idx="20">
                        <c:v>9.1504248760087392E-2</c:v>
                      </c:pt>
                      <c:pt idx="21">
                        <c:v>0.13013000997489615</c:v>
                      </c:pt>
                      <c:pt idx="22">
                        <c:v>5.1839727243038841E-2</c:v>
                      </c:pt>
                      <c:pt idx="23">
                        <c:v>4.8053716286094894E-2</c:v>
                      </c:pt>
                      <c:pt idx="24">
                        <c:v>7.9526078452613044E-2</c:v>
                      </c:pt>
                      <c:pt idx="25">
                        <c:v>7.7602476489280078E-2</c:v>
                      </c:pt>
                      <c:pt idx="26">
                        <c:v>0.10599279175789071</c:v>
                      </c:pt>
                      <c:pt idx="27">
                        <c:v>3.6489051855875601E-2</c:v>
                      </c:pt>
                      <c:pt idx="28">
                        <c:v>0.10233319673560133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1.3013903231058291E-2</c:v>
                      </c:pt>
                      <c:pt idx="1">
                        <c:v>9.784827628422501E-3</c:v>
                      </c:pt>
                      <c:pt idx="2">
                        <c:v>6.776586479691398E-3</c:v>
                      </c:pt>
                      <c:pt idx="3">
                        <c:v>1.6667050865620283E-2</c:v>
                      </c:pt>
                      <c:pt idx="4">
                        <c:v>8.4495847004497898E-3</c:v>
                      </c:pt>
                      <c:pt idx="5">
                        <c:v>1.3079971131871362E-2</c:v>
                      </c:pt>
                      <c:pt idx="6">
                        <c:v>3.3559743482850647E-3</c:v>
                      </c:pt>
                      <c:pt idx="7">
                        <c:v>1.1214586994283132E-2</c:v>
                      </c:pt>
                      <c:pt idx="8">
                        <c:v>8.2137366705430197E-3</c:v>
                      </c:pt>
                      <c:pt idx="9">
                        <c:v>6.4924958682293279E-3</c:v>
                      </c:pt>
                      <c:pt idx="10">
                        <c:v>9.2445741028232917E-3</c:v>
                      </c:pt>
                      <c:pt idx="11">
                        <c:v>6.3118205828290065E-3</c:v>
                      </c:pt>
                      <c:pt idx="12">
                        <c:v>5.511225994347905E-3</c:v>
                      </c:pt>
                      <c:pt idx="13">
                        <c:v>3.2497523020443338E-3</c:v>
                      </c:pt>
                      <c:pt idx="14">
                        <c:v>7.3062032304991942E-3</c:v>
                      </c:pt>
                      <c:pt idx="15">
                        <c:v>2.5225334799992422E-3</c:v>
                      </c:pt>
                      <c:pt idx="16">
                        <c:v>7.0299975430846299E-3</c:v>
                      </c:pt>
                      <c:pt idx="17">
                        <c:v>1.6216367106555215E-2</c:v>
                      </c:pt>
                      <c:pt idx="18">
                        <c:v>7.7183940288292289E-3</c:v>
                      </c:pt>
                      <c:pt idx="19">
                        <c:v>6.7926641915325922E-3</c:v>
                      </c:pt>
                      <c:pt idx="20">
                        <c:v>6.4969551639143608E-3</c:v>
                      </c:pt>
                      <c:pt idx="21">
                        <c:v>6.9320428633054335E-3</c:v>
                      </c:pt>
                      <c:pt idx="22">
                        <c:v>8.6967534999529972E-3</c:v>
                      </c:pt>
                      <c:pt idx="23">
                        <c:v>4.2756928106757351E-3</c:v>
                      </c:pt>
                      <c:pt idx="24">
                        <c:v>7.6622080091106907E-3</c:v>
                      </c:pt>
                      <c:pt idx="25">
                        <c:v>6.3038003724391369E-3</c:v>
                      </c:pt>
                      <c:pt idx="26">
                        <c:v>7.3610881111837115E-3</c:v>
                      </c:pt>
                      <c:pt idx="27">
                        <c:v>3.8271194695535739E-3</c:v>
                      </c:pt>
                      <c:pt idx="28">
                        <c:v>7.6343705703491105E-3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3.7432163156159424E-3</c:v>
                      </c:pt>
                      <c:pt idx="3">
                        <c:v>0</c:v>
                      </c:pt>
                      <c:pt idx="4">
                        <c:v>1.0721087895615297E-3</c:v>
                      </c:pt>
                      <c:pt idx="5">
                        <c:v>0</c:v>
                      </c:pt>
                      <c:pt idx="6">
                        <c:v>1.7814566388924289E-2</c:v>
                      </c:pt>
                      <c:pt idx="7">
                        <c:v>0</c:v>
                      </c:pt>
                      <c:pt idx="8">
                        <c:v>3.5278798807717636E-2</c:v>
                      </c:pt>
                      <c:pt idx="9">
                        <c:v>4.8714964587698328E-4</c:v>
                      </c:pt>
                      <c:pt idx="10">
                        <c:v>0</c:v>
                      </c:pt>
                      <c:pt idx="11">
                        <c:v>0</c:v>
                      </c:pt>
                      <c:pt idx="12">
                        <c:v>2.6659565784152296E-4</c:v>
                      </c:pt>
                      <c:pt idx="13">
                        <c:v>9.0584006492119909E-3</c:v>
                      </c:pt>
                      <c:pt idx="14">
                        <c:v>0</c:v>
                      </c:pt>
                      <c:pt idx="15">
                        <c:v>5.2112858948052614E-2</c:v>
                      </c:pt>
                      <c:pt idx="16">
                        <c:v>0</c:v>
                      </c:pt>
                      <c:pt idx="17">
                        <c:v>0</c:v>
                      </c:pt>
                      <c:pt idx="18">
                        <c:v>2.306677476621612E-3</c:v>
                      </c:pt>
                      <c:pt idx="19">
                        <c:v>0</c:v>
                      </c:pt>
                      <c:pt idx="20">
                        <c:v>0</c:v>
                      </c:pt>
                      <c:pt idx="21">
                        <c:v>0</c:v>
                      </c:pt>
                      <c:pt idx="22">
                        <c:v>0</c:v>
                      </c:pt>
                      <c:pt idx="23">
                        <c:v>3.7778333384726304E-2</c:v>
                      </c:pt>
                      <c:pt idx="24">
                        <c:v>0</c:v>
                      </c:pt>
                      <c:pt idx="25">
                        <c:v>4.4860131118033893E-2</c:v>
                      </c:pt>
                      <c:pt idx="26">
                        <c:v>2.4415067825815334E-3</c:v>
                      </c:pt>
                      <c:pt idx="27">
                        <c:v>1.1711351457379586E-2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排出量比較シート!$BE$21:$BE$50</c:f>
              <c:numCache>
                <c:formatCode>#,##0_);[Red]\(#,##0\)</c:formatCode>
                <c:ptCount val="30"/>
                <c:pt idx="0">
                  <c:v>61.30345130811731</c:v>
                </c:pt>
                <c:pt idx="1">
                  <c:v>124.24412393915867</c:v>
                </c:pt>
                <c:pt idx="2">
                  <c:v>697.5785991820029</c:v>
                </c:pt>
                <c:pt idx="3">
                  <c:v>108.9802543519757</c:v>
                </c:pt>
                <c:pt idx="4">
                  <c:v>287.99112326977649</c:v>
                </c:pt>
                <c:pt idx="5">
                  <c:v>297.6762745413775</c:v>
                </c:pt>
                <c:pt idx="6">
                  <c:v>160.48543123160076</c:v>
                </c:pt>
                <c:pt idx="7">
                  <c:v>331.51273986316119</c:v>
                </c:pt>
                <c:pt idx="8">
                  <c:v>615.79563365643685</c:v>
                </c:pt>
                <c:pt idx="9">
                  <c:v>697.40301275823276</c:v>
                </c:pt>
                <c:pt idx="10">
                  <c:v>368.53662146986312</c:v>
                </c:pt>
                <c:pt idx="11">
                  <c:v>996.33245625526126</c:v>
                </c:pt>
                <c:pt idx="12">
                  <c:v>1161.9106355901004</c:v>
                </c:pt>
                <c:pt idx="13">
                  <c:v>2260.5742792886076</c:v>
                </c:pt>
                <c:pt idx="14">
                  <c:v>575.51528158400174</c:v>
                </c:pt>
                <c:pt idx="15">
                  <c:v>2681.9200619107264</c:v>
                </c:pt>
                <c:pt idx="16">
                  <c:v>732.41476060764376</c:v>
                </c:pt>
                <c:pt idx="17">
                  <c:v>74.337267631526487</c:v>
                </c:pt>
                <c:pt idx="18">
                  <c:v>398.629943499398</c:v>
                </c:pt>
                <c:pt idx="19">
                  <c:v>395.70333468827084</c:v>
                </c:pt>
                <c:pt idx="20">
                  <c:v>538.10281382260587</c:v>
                </c:pt>
                <c:pt idx="21">
                  <c:v>670.16934771667911</c:v>
                </c:pt>
                <c:pt idx="22">
                  <c:v>551.36946285076704</c:v>
                </c:pt>
                <c:pt idx="23">
                  <c:v>1336.6661567939536</c:v>
                </c:pt>
                <c:pt idx="24">
                  <c:v>491.91580029248337</c:v>
                </c:pt>
                <c:pt idx="25">
                  <c:v>464.26490157222025</c:v>
                </c:pt>
                <c:pt idx="26">
                  <c:v>514.66052105991832</c:v>
                </c:pt>
                <c:pt idx="27">
                  <c:v>1683.0896795920846</c:v>
                </c:pt>
                <c:pt idx="28">
                  <c:v>517.80203634522911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排出量比較シート!$BI$21:$BI$50</c:f>
              <c:numCache>
                <c:formatCode>#,##0_);[Red]\(#,##0\)</c:formatCode>
                <c:ptCount val="30"/>
                <c:pt idx="0">
                  <c:v>380.88125531239314</c:v>
                </c:pt>
                <c:pt idx="1">
                  <c:v>392.42121126583828</c:v>
                </c:pt>
                <c:pt idx="2">
                  <c:v>275.32980864822167</c:v>
                </c:pt>
                <c:pt idx="3">
                  <c:v>143.18058070409577</c:v>
                </c:pt>
                <c:pt idx="4">
                  <c:v>351.80636947833523</c:v>
                </c:pt>
                <c:pt idx="5">
                  <c:v>146.76860046821881</c:v>
                </c:pt>
                <c:pt idx="6">
                  <c:v>2402.1072772719494</c:v>
                </c:pt>
                <c:pt idx="7">
                  <c:v>243.57391674859286</c:v>
                </c:pt>
                <c:pt idx="8">
                  <c:v>231.01441436595297</c:v>
                </c:pt>
                <c:pt idx="9">
                  <c:v>297.11469624122697</c:v>
                </c:pt>
                <c:pt idx="10">
                  <c:v>376.5001078315147</c:v>
                </c:pt>
                <c:pt idx="11">
                  <c:v>194.53440608094164</c:v>
                </c:pt>
                <c:pt idx="12">
                  <c:v>160.92705707842504</c:v>
                </c:pt>
                <c:pt idx="13">
                  <c:v>253.22300992256967</c:v>
                </c:pt>
                <c:pt idx="14">
                  <c:v>258.4500340396026</c:v>
                </c:pt>
                <c:pt idx="15">
                  <c:v>286.81520331984609</c:v>
                </c:pt>
                <c:pt idx="16">
                  <c:v>183.96814564446598</c:v>
                </c:pt>
                <c:pt idx="17">
                  <c:v>162.23985047993907</c:v>
                </c:pt>
                <c:pt idx="18">
                  <c:v>248.69634160155309</c:v>
                </c:pt>
                <c:pt idx="19">
                  <c:v>332.07581267102552</c:v>
                </c:pt>
                <c:pt idx="20">
                  <c:v>290.05038942672297</c:v>
                </c:pt>
                <c:pt idx="21">
                  <c:v>198.51382618834822</c:v>
                </c:pt>
                <c:pt idx="22">
                  <c:v>151.22000075177766</c:v>
                </c:pt>
                <c:pt idx="23">
                  <c:v>234.32353300433917</c:v>
                </c:pt>
                <c:pt idx="24">
                  <c:v>246.73233452804698</c:v>
                </c:pt>
                <c:pt idx="25">
                  <c:v>284.6260510750414</c:v>
                </c:pt>
                <c:pt idx="26">
                  <c:v>222.46349017349485</c:v>
                </c:pt>
                <c:pt idx="27">
                  <c:v>193.69202452818695</c:v>
                </c:pt>
                <c:pt idx="28">
                  <c:v>190.56102065616957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排出量比較シート!$BJ$21:$BJ$50</c:f>
              <c:numCache>
                <c:formatCode>#,##0_);[Red]\(#,##0\)</c:formatCode>
                <c:ptCount val="30"/>
                <c:pt idx="0">
                  <c:v>218.84451186485359</c:v>
                </c:pt>
                <c:pt idx="1">
                  <c:v>259.89255520111152</c:v>
                </c:pt>
                <c:pt idx="2">
                  <c:v>265.22692367049581</c:v>
                </c:pt>
                <c:pt idx="3">
                  <c:v>157.67823301395947</c:v>
                </c:pt>
                <c:pt idx="4">
                  <c:v>292.56496118011609</c:v>
                </c:pt>
                <c:pt idx="5">
                  <c:v>184.71211951841249</c:v>
                </c:pt>
                <c:pt idx="6">
                  <c:v>223.12746829253334</c:v>
                </c:pt>
                <c:pt idx="7">
                  <c:v>207.41487961367955</c:v>
                </c:pt>
                <c:pt idx="8">
                  <c:v>199.03827163752428</c:v>
                </c:pt>
                <c:pt idx="9">
                  <c:v>251.35593227414677</c:v>
                </c:pt>
                <c:pt idx="10">
                  <c:v>197.13538329415573</c:v>
                </c:pt>
                <c:pt idx="11">
                  <c:v>189.19906389494872</c:v>
                </c:pt>
                <c:pt idx="12">
                  <c:v>169.41186576475278</c:v>
                </c:pt>
                <c:pt idx="13">
                  <c:v>264.40949310700933</c:v>
                </c:pt>
                <c:pt idx="14">
                  <c:v>212.98723042989607</c:v>
                </c:pt>
                <c:pt idx="15">
                  <c:v>397.57634373452038</c:v>
                </c:pt>
                <c:pt idx="16">
                  <c:v>188.32187369186602</c:v>
                </c:pt>
                <c:pt idx="17">
                  <c:v>192.66768533048744</c:v>
                </c:pt>
                <c:pt idx="18">
                  <c:v>328.05583732899458</c:v>
                </c:pt>
                <c:pt idx="19">
                  <c:v>393.3645159119144</c:v>
                </c:pt>
                <c:pt idx="20">
                  <c:v>370.07878065368777</c:v>
                </c:pt>
                <c:pt idx="21">
                  <c:v>142.83253720023689</c:v>
                </c:pt>
                <c:pt idx="22">
                  <c:v>182.71543748318012</c:v>
                </c:pt>
                <c:pt idx="23">
                  <c:v>284.57988730982714</c:v>
                </c:pt>
                <c:pt idx="24">
                  <c:v>211.50028285469219</c:v>
                </c:pt>
                <c:pt idx="25">
                  <c:v>410.42263818824551</c:v>
                </c:pt>
                <c:pt idx="26">
                  <c:v>219.1896969367445</c:v>
                </c:pt>
                <c:pt idx="27">
                  <c:v>226.26667087476164</c:v>
                </c:pt>
                <c:pt idx="28">
                  <c:v>189.77441855705842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排出量比較シート!$BK$21:$BK$50</c:f>
              <c:numCache>
                <c:formatCode>#,##0_);[Red]\(#,##0\)</c:formatCode>
                <c:ptCount val="30"/>
                <c:pt idx="0">
                  <c:v>161.4236529211444</c:v>
                </c:pt>
                <c:pt idx="1">
                  <c:v>305.98618258295721</c:v>
                </c:pt>
                <c:pt idx="2">
                  <c:v>354.60187455067279</c:v>
                </c:pt>
                <c:pt idx="3">
                  <c:v>215.56831535791676</c:v>
                </c:pt>
                <c:pt idx="4">
                  <c:v>316.46584829572066</c:v>
                </c:pt>
                <c:pt idx="5">
                  <c:v>173.90589440606243</c:v>
                </c:pt>
                <c:pt idx="6">
                  <c:v>159.63285670813332</c:v>
                </c:pt>
                <c:pt idx="7">
                  <c:v>123.80978270689222</c:v>
                </c:pt>
                <c:pt idx="8">
                  <c:v>164.54374211083967</c:v>
                </c:pt>
                <c:pt idx="9">
                  <c:v>302.46756506748363</c:v>
                </c:pt>
                <c:pt idx="10">
                  <c:v>107.68793354236126</c:v>
                </c:pt>
                <c:pt idx="11">
                  <c:v>196.22385113036577</c:v>
                </c:pt>
                <c:pt idx="12">
                  <c:v>299.53036417913364</c:v>
                </c:pt>
                <c:pt idx="13">
                  <c:v>290.81271749849702</c:v>
                </c:pt>
                <c:pt idx="14">
                  <c:v>271.0870357597168</c:v>
                </c:pt>
                <c:pt idx="15">
                  <c:v>539.81660465575749</c:v>
                </c:pt>
                <c:pt idx="16">
                  <c:v>276.07736160896633</c:v>
                </c:pt>
                <c:pt idx="17">
                  <c:v>157.94605762064791</c:v>
                </c:pt>
                <c:pt idx="18">
                  <c:v>273.81959553929948</c:v>
                </c:pt>
                <c:pt idx="19">
                  <c:v>286.18993234271153</c:v>
                </c:pt>
                <c:pt idx="20">
                  <c:v>276.80653119067699</c:v>
                </c:pt>
                <c:pt idx="21">
                  <c:v>338.32690268917372</c:v>
                </c:pt>
                <c:pt idx="22">
                  <c:v>172.30883912938134</c:v>
                </c:pt>
                <c:pt idx="23">
                  <c:v>339.59564925016485</c:v>
                </c:pt>
                <c:pt idx="24">
                  <c:v>248.06002957747978</c:v>
                </c:pt>
                <c:pt idx="25">
                  <c:v>336.74269168859632</c:v>
                </c:pt>
                <c:pt idx="26">
                  <c:v>298.1807754990096</c:v>
                </c:pt>
                <c:pt idx="27">
                  <c:v>272.78161888600977</c:v>
                </c:pt>
                <c:pt idx="28">
                  <c:v>282.10521180954845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排出量比較シート!$BQ$21:$BQ$50</c:f>
              <c:numCache>
                <c:formatCode>#,##0_);[Red]\(#,##0\)</c:formatCode>
                <c:ptCount val="30"/>
                <c:pt idx="0">
                  <c:v>8.1092342073600019</c:v>
                </c:pt>
                <c:pt idx="1">
                  <c:v>28.823523725377601</c:v>
                </c:pt>
                <c:pt idx="2">
                  <c:v>18.6367866366</c:v>
                </c:pt>
                <c:pt idx="3">
                  <c:v>21.325858048629691</c:v>
                </c:pt>
                <c:pt idx="4">
                  <c:v>26.47098903885</c:v>
                </c:pt>
                <c:pt idx="5">
                  <c:v>16.09932254784756</c:v>
                </c:pt>
                <c:pt idx="6">
                  <c:v>36.987867902113322</c:v>
                </c:pt>
                <c:pt idx="7">
                  <c:v>15.4788243064</c:v>
                </c:pt>
                <c:pt idx="8">
                  <c:v>36.234681843387008</c:v>
                </c:pt>
                <c:pt idx="9">
                  <c:v>22.67541955966</c:v>
                </c:pt>
                <c:pt idx="10">
                  <c:v>15.354278492740001</c:v>
                </c:pt>
                <c:pt idx="11">
                  <c:v>16.931726531098722</c:v>
                </c:pt>
                <c:pt idx="12">
                  <c:v>18.432229278400001</c:v>
                </c:pt>
                <c:pt idx="13">
                  <c:v>32.003413022079997</c:v>
                </c:pt>
                <c:pt idx="14">
                  <c:v>21.741836876684221</c:v>
                </c:pt>
                <c:pt idx="15">
                  <c:v>17.80366730527</c:v>
                </c:pt>
                <c:pt idx="16">
                  <c:v>15.982469869000001</c:v>
                </c:pt>
                <c:pt idx="17">
                  <c:v>10.881788122358291</c:v>
                </c:pt>
                <c:pt idx="18">
                  <c:v>15.73221959634148</c:v>
                </c:pt>
                <c:pt idx="19">
                  <c:v>11.34641607238669</c:v>
                </c:pt>
                <c:pt idx="20">
                  <c:v>20.237136226847781</c:v>
                </c:pt>
                <c:pt idx="21">
                  <c:v>19.466406792000001</c:v>
                </c:pt>
                <c:pt idx="22">
                  <c:v>16.472282463274279</c:v>
                </c:pt>
                <c:pt idx="23">
                  <c:v>13.858578808000001</c:v>
                </c:pt>
                <c:pt idx="24">
                  <c:v>20.206419467835719</c:v>
                </c:pt>
                <c:pt idx="25">
                  <c:v>14.702390804703869</c:v>
                </c:pt>
                <c:pt idx="26">
                  <c:v>19.552314433574999</c:v>
                </c:pt>
                <c:pt idx="27">
                  <c:v>21.521363823852909</c:v>
                </c:pt>
                <c:pt idx="28">
                  <c:v>19.9464676445</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排出量比較シート!$BR$21:$BR$50</c:f>
              <c:numCache>
                <c:formatCode>#,##0_);[Red]\(#,##0\)</c:formatCode>
                <c:ptCount val="30"/>
                <c:pt idx="0">
                  <c:v>830.56210561386843</c:v>
                </c:pt>
                <c:pt idx="1">
                  <c:v>1111.3675967144432</c:v>
                </c:pt>
                <c:pt idx="2">
                  <c:v>1611.3739926879932</c:v>
                </c:pt>
                <c:pt idx="3">
                  <c:v>646.7332414765774</c:v>
                </c:pt>
                <c:pt idx="4">
                  <c:v>1275.2992912627983</c:v>
                </c:pt>
                <c:pt idx="5">
                  <c:v>819.1622114819188</c:v>
                </c:pt>
                <c:pt idx="6">
                  <c:v>2982.34090140633</c:v>
                </c:pt>
                <c:pt idx="7">
                  <c:v>921.79014323872582</c:v>
                </c:pt>
                <c:pt idx="8">
                  <c:v>1246.6267436141409</c:v>
                </c:pt>
                <c:pt idx="9">
                  <c:v>1571.0166259007501</c:v>
                </c:pt>
                <c:pt idx="10">
                  <c:v>1065.2143246306348</c:v>
                </c:pt>
                <c:pt idx="11">
                  <c:v>1593.2215038926163</c:v>
                </c:pt>
                <c:pt idx="12">
                  <c:v>1810.2121518908118</c:v>
                </c:pt>
                <c:pt idx="13">
                  <c:v>3101.0229128387641</c:v>
                </c:pt>
                <c:pt idx="14">
                  <c:v>1339.7814186899013</c:v>
                </c:pt>
                <c:pt idx="15">
                  <c:v>3923.9318809261208</c:v>
                </c:pt>
                <c:pt idx="16">
                  <c:v>1396.7646114219419</c:v>
                </c:pt>
                <c:pt idx="17">
                  <c:v>598.07264918495923</c:v>
                </c:pt>
                <c:pt idx="18">
                  <c:v>1264.9339375655868</c:v>
                </c:pt>
                <c:pt idx="19">
                  <c:v>1418.6800116863089</c:v>
                </c:pt>
                <c:pt idx="20">
                  <c:v>1495.2756513205413</c:v>
                </c:pt>
                <c:pt idx="21">
                  <c:v>1369.309020586438</c:v>
                </c:pt>
                <c:pt idx="22">
                  <c:v>1074.0860226783805</c:v>
                </c:pt>
                <c:pt idx="23">
                  <c:v>2209.023805166285</c:v>
                </c:pt>
                <c:pt idx="24">
                  <c:v>1218.4148667205379</c:v>
                </c:pt>
                <c:pt idx="25">
                  <c:v>1510.7586733288072</c:v>
                </c:pt>
                <c:pt idx="26">
                  <c:v>1274.0467981027423</c:v>
                </c:pt>
                <c:pt idx="27">
                  <c:v>2397.3513577048957</c:v>
                </c:pt>
                <c:pt idx="28">
                  <c:v>1200.1891550125056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排出量比較シート!$BF$21:$BF$68</c15:sqref>
                        </c15:formulaRef>
                      </c:ext>
                    </c:extLst>
                    <c:numCache>
                      <c:formatCode>#,##0_);[Red]\(#,##0\)</c:formatCode>
                      <c:ptCount val="48"/>
                      <c:pt idx="0">
                        <c:v>39.806325118962228</c:v>
                      </c:pt>
                      <c:pt idx="1">
                        <c:v>102.49632469013683</c:v>
                      </c:pt>
                      <c:pt idx="2">
                        <c:v>612.3446068487865</c:v>
                      </c:pt>
                      <c:pt idx="3">
                        <c:v>97.926620464453293</c:v>
                      </c:pt>
                      <c:pt idx="4">
                        <c:v>231.01256088174867</c:v>
                      </c:pt>
                      <c:pt idx="5">
                        <c:v>284.14062379593281</c:v>
                      </c:pt>
                      <c:pt idx="6">
                        <c:v>42.842351327813098</c:v>
                      </c:pt>
                      <c:pt idx="7">
                        <c:v>325.13241053831234</c:v>
                      </c:pt>
                      <c:pt idx="8">
                        <c:v>608.77100466189029</c:v>
                      </c:pt>
                      <c:pt idx="9">
                        <c:v>608.22427215012124</c:v>
                      </c:pt>
                      <c:pt idx="10">
                        <c:v>362.5893767612647</c:v>
                      </c:pt>
                      <c:pt idx="11">
                        <c:v>972.89417893426321</c:v>
                      </c:pt>
                      <c:pt idx="12">
                        <c:v>1125.692719041688</c:v>
                      </c:pt>
                      <c:pt idx="13">
                        <c:v>2241.7307476229289</c:v>
                      </c:pt>
                      <c:pt idx="14">
                        <c:v>541.94500781401803</c:v>
                      </c:pt>
                      <c:pt idx="15">
                        <c:v>2638.4332744995295</c:v>
                      </c:pt>
                      <c:pt idx="16">
                        <c:v>710.89944271857178</c:v>
                      </c:pt>
                      <c:pt idx="17">
                        <c:v>63.16074696789503</c:v>
                      </c:pt>
                      <c:pt idx="18">
                        <c:v>355.61907701655065</c:v>
                      </c:pt>
                      <c:pt idx="19">
                        <c:v>319.3842490167807</c:v>
                      </c:pt>
                      <c:pt idx="20">
                        <c:v>486.59022520989657</c:v>
                      </c:pt>
                      <c:pt idx="21">
                        <c:v>552.51979641561343</c:v>
                      </c:pt>
                      <c:pt idx="22">
                        <c:v>532.86696131469535</c:v>
                      </c:pt>
                      <c:pt idx="23">
                        <c:v>1308.8300324877914</c:v>
                      </c:pt>
                      <c:pt idx="24">
                        <c:v>471.36923434379361</c:v>
                      </c:pt>
                      <c:pt idx="25">
                        <c:v>421.95856941242408</c:v>
                      </c:pt>
                      <c:pt idx="26">
                        <c:v>464.82374060122316</c:v>
                      </c:pt>
                      <c:pt idx="27">
                        <c:v>1671.2055818220613</c:v>
                      </c:pt>
                      <c:pt idx="28">
                        <c:v>481.17936895876198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14.598429416248175</c:v>
                      </c:pt>
                      <c:pt idx="1">
                        <c:v>16.790780842353389</c:v>
                      </c:pt>
                      <c:pt idx="2">
                        <c:v>30.485168295678466</c:v>
                      </c:pt>
                      <c:pt idx="3">
                        <c:v>4.0462899888913109</c:v>
                      </c:pt>
                      <c:pt idx="4">
                        <c:v>13.282508871308261</c:v>
                      </c:pt>
                      <c:pt idx="5">
                        <c:v>5.7720549778912176</c:v>
                      </c:pt>
                      <c:pt idx="6">
                        <c:v>82.63858146348224</c:v>
                      </c:pt>
                      <c:pt idx="7">
                        <c:v>4.1425443140974245</c:v>
                      </c:pt>
                      <c:pt idx="8">
                        <c:v>5.9658286819802013</c:v>
                      </c:pt>
                      <c:pt idx="9">
                        <c:v>17.049467924812507</c:v>
                      </c:pt>
                      <c:pt idx="10">
                        <c:v>5.3649045366869057</c:v>
                      </c:pt>
                      <c:pt idx="11">
                        <c:v>6.2857122574214985</c:v>
                      </c:pt>
                      <c:pt idx="12">
                        <c:v>9.5556007168237524</c:v>
                      </c:pt>
                      <c:pt idx="13">
                        <c:v>10.611189073982809</c:v>
                      </c:pt>
                      <c:pt idx="14">
                        <c:v>13.963474121886163</c:v>
                      </c:pt>
                      <c:pt idx="15">
                        <c:v>21.006052806064922</c:v>
                      </c:pt>
                      <c:pt idx="16">
                        <c:v>7.016641397022874</c:v>
                      </c:pt>
                      <c:pt idx="17">
                        <c:v>9.576396930809647</c:v>
                      </c:pt>
                      <c:pt idx="18">
                        <c:v>13.100684236147252</c:v>
                      </c:pt>
                      <c:pt idx="19">
                        <c:v>19.607331115348831</c:v>
                      </c:pt>
                      <c:pt idx="20">
                        <c:v>16.766628760841588</c:v>
                      </c:pt>
                      <c:pt idx="21">
                        <c:v>10.70712744618727</c:v>
                      </c:pt>
                      <c:pt idx="22">
                        <c:v>5.3626869857620836</c:v>
                      </c:pt>
                      <c:pt idx="23">
                        <c:v>18.465568618274514</c:v>
                      </c:pt>
                      <c:pt idx="24">
                        <c:v>12.13084885797406</c:v>
                      </c:pt>
                      <c:pt idx="25">
                        <c:v>15.879275306426178</c:v>
                      </c:pt>
                      <c:pt idx="26">
                        <c:v>10.992093197030625</c:v>
                      </c:pt>
                      <c:pt idx="27">
                        <c:v>8.3618019347703321</c:v>
                      </c:pt>
                      <c:pt idx="28">
                        <c:v>13.816554622138129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6.8986967729069075</c:v>
                      </c:pt>
                      <c:pt idx="1">
                        <c:v>4.9570184066684604</c:v>
                      </c:pt>
                      <c:pt idx="2">
                        <c:v>54.748824037537958</c:v>
                      </c:pt>
                      <c:pt idx="3">
                        <c:v>7.0073438986310927</c:v>
                      </c:pt>
                      <c:pt idx="4">
                        <c:v>43.696053516719552</c:v>
                      </c:pt>
                      <c:pt idx="5">
                        <c:v>7.7635957675534728</c:v>
                      </c:pt>
                      <c:pt idx="6">
                        <c:v>35.004498440305419</c:v>
                      </c:pt>
                      <c:pt idx="7">
                        <c:v>2.237785010751411</c:v>
                      </c:pt>
                      <c:pt idx="8">
                        <c:v>1.0588003125664527</c:v>
                      </c:pt>
                      <c:pt idx="9">
                        <c:v>72.129272683299121</c:v>
                      </c:pt>
                      <c:pt idx="10">
                        <c:v>0.58234017191154908</c:v>
                      </c:pt>
                      <c:pt idx="11">
                        <c:v>17.152565063576532</c:v>
                      </c:pt>
                      <c:pt idx="12">
                        <c:v>26.662315831588611</c:v>
                      </c:pt>
                      <c:pt idx="13">
                        <c:v>8.2323425916960158</c:v>
                      </c:pt>
                      <c:pt idx="14">
                        <c:v>19.6067996480975</c:v>
                      </c:pt>
                      <c:pt idx="15">
                        <c:v>22.480734605131861</c:v>
                      </c:pt>
                      <c:pt idx="16">
                        <c:v>14.498676492049109</c:v>
                      </c:pt>
                      <c:pt idx="17">
                        <c:v>1.6001237328218167</c:v>
                      </c:pt>
                      <c:pt idx="18">
                        <c:v>29.91018224670011</c:v>
                      </c:pt>
                      <c:pt idx="19">
                        <c:v>56.711754556141308</c:v>
                      </c:pt>
                      <c:pt idx="20">
                        <c:v>34.745959851867759</c:v>
                      </c:pt>
                      <c:pt idx="21">
                        <c:v>106.94242385487836</c:v>
                      </c:pt>
                      <c:pt idx="22">
                        <c:v>13.139814550309568</c:v>
                      </c:pt>
                      <c:pt idx="23">
                        <c:v>9.3705556878877321</c:v>
                      </c:pt>
                      <c:pt idx="24">
                        <c:v>8.4157170907156793</c:v>
                      </c:pt>
                      <c:pt idx="25">
                        <c:v>26.427056853369994</c:v>
                      </c:pt>
                      <c:pt idx="26">
                        <c:v>38.844687261664596</c:v>
                      </c:pt>
                      <c:pt idx="27">
                        <c:v>3.5222958352530211</c:v>
                      </c:pt>
                      <c:pt idx="28">
                        <c:v>22.806112764328976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150.61479805130151</c:v>
                      </c:pt>
                      <c:pt idx="1">
                        <c:v>295.11164221729223</c:v>
                      </c:pt>
                      <c:pt idx="2">
                        <c:v>337.65053791810806</c:v>
                      </c:pt>
                      <c:pt idx="3">
                        <c:v>204.78917952573917</c:v>
                      </c:pt>
                      <c:pt idx="4">
                        <c:v>304.32283933628764</c:v>
                      </c:pt>
                      <c:pt idx="5">
                        <c:v>163.19127632755902</c:v>
                      </c:pt>
                      <c:pt idx="6">
                        <c:v>96.495087162664959</c:v>
                      </c:pt>
                      <c:pt idx="7">
                        <c:v>113.47228695506882</c:v>
                      </c:pt>
                      <c:pt idx="8">
                        <c:v>110.32478423605312</c:v>
                      </c:pt>
                      <c:pt idx="9">
                        <c:v>291.50242592192905</c:v>
                      </c:pt>
                      <c:pt idx="10">
                        <c:v>97.840480782924487</c:v>
                      </c:pt>
                      <c:pt idx="11">
                        <c:v>186.16772284909058</c:v>
                      </c:pt>
                      <c:pt idx="12">
                        <c:v>289.07128121288247</c:v>
                      </c:pt>
                      <c:pt idx="13">
                        <c:v>252.64485318192712</c:v>
                      </c:pt>
                      <c:pt idx="14">
                        <c:v>261.29832043032184</c:v>
                      </c:pt>
                      <c:pt idx="15">
                        <c:v>325.43104648041526</c:v>
                      </c:pt>
                      <c:pt idx="16">
                        <c:v>266.2581098224025</c:v>
                      </c:pt>
                      <c:pt idx="17">
                        <c:v>148.24749198507459</c:v>
                      </c:pt>
                      <c:pt idx="18">
                        <c:v>261.138542365533</c:v>
                      </c:pt>
                      <c:pt idx="19">
                        <c:v>276.55331542808688</c:v>
                      </c:pt>
                      <c:pt idx="20">
                        <c:v>267.09179232635461</c:v>
                      </c:pt>
                      <c:pt idx="21">
                        <c:v>328.83479386535777</c:v>
                      </c:pt>
                      <c:pt idx="22">
                        <c:v>162.96777775240253</c:v>
                      </c:pt>
                      <c:pt idx="23">
                        <c:v>246.69730428143521</c:v>
                      </c:pt>
                      <c:pt idx="24">
                        <c:v>238.72428142727415</c:v>
                      </c:pt>
                      <c:pt idx="25">
                        <c:v>259.44633842776335</c:v>
                      </c:pt>
                      <c:pt idx="26">
                        <c:v>285.69181086150968</c:v>
                      </c:pt>
                      <c:pt idx="27">
                        <c:v>235.53044451266851</c:v>
                      </c:pt>
                      <c:pt idx="28">
                        <c:v>272.94252304566879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538.02029639262264</c:v>
                </c:pt>
                <c:pt idx="2">
                  <c:v>11.43265916551065</c:v>
                </c:pt>
                <c:pt idx="3">
                  <c:v>22.139313277340442</c:v>
                </c:pt>
                <c:pt idx="4">
                  <c:v>245.54282242123867</c:v>
                </c:pt>
                <c:pt idx="5">
                  <c:v>241.91356649393467</c:v>
                </c:pt>
                <c:pt idx="7">
                  <c:v>270.27237515270997</c:v>
                </c:pt>
                <c:pt idx="8">
                  <c:v>9.8475706450575338</c:v>
                </c:pt>
                <c:pt idx="9">
                  <c:v>0</c:v>
                </c:pt>
                <c:pt idx="10">
                  <c:v>19.991981592283501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571.59226883547376</c:v>
                </c:pt>
                <c:pt idx="4">
                  <c:v>245.54282242123867</c:v>
                </c:pt>
                <c:pt idx="5">
                  <c:v>241.91356649393467</c:v>
                </c:pt>
                <c:pt idx="6">
                  <c:v>280.11994579776751</c:v>
                </c:pt>
                <c:pt idx="10">
                  <c:v>19.991981592283501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再エネ比較シート!$BM$72:$BM$161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再エネ比較シート!$BK$72:$BK$161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再エネ比較シート!$BE$72:$BE$161</c:f>
              <c:numCache>
                <c:formatCode>#,##0_);[Red]\(#,##0\)</c:formatCode>
                <c:ptCount val="90"/>
                <c:pt idx="0">
                  <c:v>1192182.6170000001</c:v>
                </c:pt>
                <c:pt idx="1">
                  <c:v>691975.40099999995</c:v>
                </c:pt>
                <c:pt idx="2">
                  <c:v>5268130.7300000004</c:v>
                </c:pt>
                <c:pt idx="3">
                  <c:v>3750226.3740000008</c:v>
                </c:pt>
                <c:pt idx="4">
                  <c:v>2376434.7119999998</c:v>
                </c:pt>
                <c:pt idx="5">
                  <c:v>2308625.031</c:v>
                </c:pt>
                <c:pt idx="6">
                  <c:v>708991.88899999997</c:v>
                </c:pt>
                <c:pt idx="7">
                  <c:v>1606043.6170000003</c:v>
                </c:pt>
                <c:pt idx="8">
                  <c:v>1404267.5130000003</c:v>
                </c:pt>
                <c:pt idx="9">
                  <c:v>966456.76999999979</c:v>
                </c:pt>
                <c:pt idx="10">
                  <c:v>1106255.3089999999</c:v>
                </c:pt>
                <c:pt idx="11">
                  <c:v>1079382.4349999998</c:v>
                </c:pt>
                <c:pt idx="12">
                  <c:v>3001053.9950000001</c:v>
                </c:pt>
                <c:pt idx="13">
                  <c:v>712708.69799999986</c:v>
                </c:pt>
                <c:pt idx="14">
                  <c:v>1015983.7639999999</c:v>
                </c:pt>
                <c:pt idx="15">
                  <c:v>4097292.65</c:v>
                </c:pt>
                <c:pt idx="16">
                  <c:v>2168311.946</c:v>
                </c:pt>
                <c:pt idx="17">
                  <c:v>2252976.1340000001</c:v>
                </c:pt>
                <c:pt idx="18">
                  <c:v>429550.37400000001</c:v>
                </c:pt>
                <c:pt idx="19">
                  <c:v>1096004.797</c:v>
                </c:pt>
                <c:pt idx="20">
                  <c:v>730274.82299999997</c:v>
                </c:pt>
                <c:pt idx="21">
                  <c:v>943148.29500000004</c:v>
                </c:pt>
                <c:pt idx="22">
                  <c:v>2142686.2319999998</c:v>
                </c:pt>
                <c:pt idx="23">
                  <c:v>487981.61300000001</c:v>
                </c:pt>
                <c:pt idx="24">
                  <c:v>1109570.385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再エネ比較シート!$BF$72:$BF$161</c:f>
              <c:numCache>
                <c:formatCode>#,##0_);[Red]\(#,##0\)</c:formatCode>
                <c:ptCount val="90"/>
                <c:pt idx="0">
                  <c:v>0</c:v>
                </c:pt>
                <c:pt idx="1">
                  <c:v>0</c:v>
                </c:pt>
                <c:pt idx="2">
                  <c:v>7280.8050000000003</c:v>
                </c:pt>
                <c:pt idx="3">
                  <c:v>60295.273000000001</c:v>
                </c:pt>
                <c:pt idx="4">
                  <c:v>0</c:v>
                </c:pt>
                <c:pt idx="5">
                  <c:v>11417.482</c:v>
                </c:pt>
                <c:pt idx="6">
                  <c:v>0</c:v>
                </c:pt>
                <c:pt idx="7">
                  <c:v>0</c:v>
                </c:pt>
                <c:pt idx="8">
                  <c:v>337.91500000000002</c:v>
                </c:pt>
                <c:pt idx="9">
                  <c:v>169499.31700000004</c:v>
                </c:pt>
                <c:pt idx="10">
                  <c:v>0</c:v>
                </c:pt>
                <c:pt idx="11">
                  <c:v>0</c:v>
                </c:pt>
                <c:pt idx="12">
                  <c:v>0</c:v>
                </c:pt>
                <c:pt idx="13">
                  <c:v>21127.395</c:v>
                </c:pt>
                <c:pt idx="14">
                  <c:v>808.97799999999995</c:v>
                </c:pt>
                <c:pt idx="15">
                  <c:v>1041342.5280000002</c:v>
                </c:pt>
                <c:pt idx="16">
                  <c:v>391361.603</c:v>
                </c:pt>
                <c:pt idx="17">
                  <c:v>950075.94299999985</c:v>
                </c:pt>
                <c:pt idx="18">
                  <c:v>0</c:v>
                </c:pt>
                <c:pt idx="19">
                  <c:v>0</c:v>
                </c:pt>
                <c:pt idx="20">
                  <c:v>13818.762000000002</c:v>
                </c:pt>
                <c:pt idx="21">
                  <c:v>0</c:v>
                </c:pt>
                <c:pt idx="22">
                  <c:v>1056.713</c:v>
                </c:pt>
                <c:pt idx="23">
                  <c:v>46463.267</c:v>
                </c:pt>
                <c:pt idx="24">
                  <c:v>614251.87300000002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再エネ比較シート!$BG$72:$BG$161</c:f>
              <c:numCache>
                <c:formatCode>#,##0_);[Red]\(#,##0\)</c:formatCode>
                <c:ptCount val="90"/>
                <c:pt idx="0">
                  <c:v>0</c:v>
                </c:pt>
                <c:pt idx="1">
                  <c:v>0</c:v>
                </c:pt>
                <c:pt idx="2">
                  <c:v>2588.614</c:v>
                </c:pt>
                <c:pt idx="3">
                  <c:v>18487.103999999999</c:v>
                </c:pt>
                <c:pt idx="4">
                  <c:v>55.155999999999999</c:v>
                </c:pt>
                <c:pt idx="5">
                  <c:v>17365.902999999998</c:v>
                </c:pt>
                <c:pt idx="6">
                  <c:v>0</c:v>
                </c:pt>
                <c:pt idx="7">
                  <c:v>27422.138999999996</c:v>
                </c:pt>
                <c:pt idx="8">
                  <c:v>2043.9849999999999</c:v>
                </c:pt>
                <c:pt idx="9">
                  <c:v>151684.02799999996</c:v>
                </c:pt>
                <c:pt idx="10">
                  <c:v>0</c:v>
                </c:pt>
                <c:pt idx="11">
                  <c:v>12741.156000000001</c:v>
                </c:pt>
                <c:pt idx="12">
                  <c:v>255.22399999999999</c:v>
                </c:pt>
                <c:pt idx="13">
                  <c:v>4409.5690000000004</c:v>
                </c:pt>
                <c:pt idx="14">
                  <c:v>1064.9480000000001</c:v>
                </c:pt>
                <c:pt idx="15">
                  <c:v>2936.4879999999998</c:v>
                </c:pt>
                <c:pt idx="16">
                  <c:v>213.44400000000002</c:v>
                </c:pt>
                <c:pt idx="17">
                  <c:v>484517.88199999998</c:v>
                </c:pt>
                <c:pt idx="18">
                  <c:v>0</c:v>
                </c:pt>
                <c:pt idx="19">
                  <c:v>0</c:v>
                </c:pt>
                <c:pt idx="20">
                  <c:v>0</c:v>
                </c:pt>
                <c:pt idx="21">
                  <c:v>0</c:v>
                </c:pt>
                <c:pt idx="22">
                  <c:v>15631.492</c:v>
                </c:pt>
                <c:pt idx="23">
                  <c:v>0</c:v>
                </c:pt>
                <c:pt idx="24">
                  <c:v>2507.4140000000002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再エネ比較シート!$BH$72:$BH$161</c:f>
              <c:numCache>
                <c:formatCode>#,##0_);[Red]\(#,##0\)</c:formatCode>
                <c:ptCount val="90"/>
                <c:pt idx="0">
                  <c:v>0</c:v>
                </c:pt>
                <c:pt idx="1">
                  <c:v>0</c:v>
                </c:pt>
                <c:pt idx="2">
                  <c:v>2253.1419999999998</c:v>
                </c:pt>
                <c:pt idx="3">
                  <c:v>7.3579999999999997</c:v>
                </c:pt>
                <c:pt idx="4">
                  <c:v>328.185</c:v>
                </c:pt>
                <c:pt idx="5">
                  <c:v>0</c:v>
                </c:pt>
                <c:pt idx="6">
                  <c:v>193.77099999999999</c:v>
                </c:pt>
                <c:pt idx="7">
                  <c:v>0</c:v>
                </c:pt>
                <c:pt idx="8">
                  <c:v>0</c:v>
                </c:pt>
                <c:pt idx="9">
                  <c:v>768.95299999999997</c:v>
                </c:pt>
                <c:pt idx="10">
                  <c:v>0</c:v>
                </c:pt>
                <c:pt idx="11">
                  <c:v>0</c:v>
                </c:pt>
                <c:pt idx="12">
                  <c:v>0</c:v>
                </c:pt>
                <c:pt idx="13">
                  <c:v>0</c:v>
                </c:pt>
                <c:pt idx="14">
                  <c:v>0</c:v>
                </c:pt>
                <c:pt idx="15">
                  <c:v>1837.6379999999997</c:v>
                </c:pt>
                <c:pt idx="16">
                  <c:v>754.23599999999999</c:v>
                </c:pt>
                <c:pt idx="17">
                  <c:v>8749.6280000000024</c:v>
                </c:pt>
                <c:pt idx="18">
                  <c:v>0</c:v>
                </c:pt>
                <c:pt idx="19">
                  <c:v>26.981000000000002</c:v>
                </c:pt>
                <c:pt idx="20">
                  <c:v>0</c:v>
                </c:pt>
                <c:pt idx="21">
                  <c:v>0</c:v>
                </c:pt>
                <c:pt idx="22">
                  <c:v>1266.626</c:v>
                </c:pt>
                <c:pt idx="23">
                  <c:v>0</c:v>
                </c:pt>
                <c:pt idx="24">
                  <c:v>710.33100000000002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再エネ比較シート!$BI$72:$BI$161</c:f>
              <c:numCache>
                <c:formatCode>#,##0_);[Red]\(#,##0\)</c:formatCode>
                <c:ptCount val="90"/>
                <c:pt idx="0">
                  <c:v>1192182.6170000001</c:v>
                </c:pt>
                <c:pt idx="1">
                  <c:v>691975.40099999995</c:v>
                </c:pt>
                <c:pt idx="2">
                  <c:v>5280253.2910000002</c:v>
                </c:pt>
                <c:pt idx="3">
                  <c:v>3829016.1090000006</c:v>
                </c:pt>
                <c:pt idx="4">
                  <c:v>2376818.0529999998</c:v>
                </c:pt>
                <c:pt idx="5">
                  <c:v>2337408.4159999997</c:v>
                </c:pt>
                <c:pt idx="6">
                  <c:v>709185.65999999992</c:v>
                </c:pt>
                <c:pt idx="7">
                  <c:v>1633465.7560000003</c:v>
                </c:pt>
                <c:pt idx="8">
                  <c:v>1406649.4130000004</c:v>
                </c:pt>
                <c:pt idx="9">
                  <c:v>1288409.0679999997</c:v>
                </c:pt>
                <c:pt idx="10">
                  <c:v>1106255.3089999999</c:v>
                </c:pt>
                <c:pt idx="11">
                  <c:v>1092123.5909999998</c:v>
                </c:pt>
                <c:pt idx="12">
                  <c:v>3001309.219</c:v>
                </c:pt>
                <c:pt idx="13">
                  <c:v>738245.66199999989</c:v>
                </c:pt>
                <c:pt idx="14">
                  <c:v>1017857.6899999998</c:v>
                </c:pt>
                <c:pt idx="15">
                  <c:v>5143409.3040000005</c:v>
                </c:pt>
                <c:pt idx="16">
                  <c:v>2560641.2290000003</c:v>
                </c:pt>
                <c:pt idx="17">
                  <c:v>3696319.5869999998</c:v>
                </c:pt>
                <c:pt idx="18">
                  <c:v>429550.37400000001</c:v>
                </c:pt>
                <c:pt idx="19">
                  <c:v>1096031.7779999999</c:v>
                </c:pt>
                <c:pt idx="20">
                  <c:v>744093.58499999996</c:v>
                </c:pt>
                <c:pt idx="21">
                  <c:v>943148.29500000004</c:v>
                </c:pt>
                <c:pt idx="22">
                  <c:v>2160641.0630000001</c:v>
                </c:pt>
                <c:pt idx="23">
                  <c:v>534444.88</c:v>
                </c:pt>
                <c:pt idx="24">
                  <c:v>1727040.003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再エネ比較シート!$CO$13:$CO$42</c:f>
              <c:numCache>
                <c:formatCode>0.0%</c:formatCode>
                <c:ptCount val="30"/>
                <c:pt idx="0">
                  <c:v>3.1886995496954437E-2</c:v>
                </c:pt>
                <c:pt idx="1">
                  <c:v>7.6522516958267228E-2</c:v>
                </c:pt>
                <c:pt idx="2">
                  <c:v>2.2759343888766621E-2</c:v>
                </c:pt>
                <c:pt idx="3">
                  <c:v>7.1923817938617476E-2</c:v>
                </c:pt>
                <c:pt idx="4">
                  <c:v>5.8026322227114832E-2</c:v>
                </c:pt>
                <c:pt idx="5">
                  <c:v>5.2790293813949125E-2</c:v>
                </c:pt>
                <c:pt idx="6">
                  <c:v>6.4827851665771906E-4</c:v>
                </c:pt>
                <c:pt idx="7">
                  <c:v>3.7654881341145682E-2</c:v>
                </c:pt>
                <c:pt idx="8">
                  <c:v>2.978288326216395E-2</c:v>
                </c:pt>
                <c:pt idx="9">
                  <c:v>7.5378557572599092E-2</c:v>
                </c:pt>
                <c:pt idx="10">
                  <c:v>1.9797147686959834E-2</c:v>
                </c:pt>
                <c:pt idx="11">
                  <c:v>5.7221817822906001E-2</c:v>
                </c:pt>
                <c:pt idx="12">
                  <c:v>0.12840455331068598</c:v>
                </c:pt>
                <c:pt idx="13">
                  <c:v>7.2175783350442391E-2</c:v>
                </c:pt>
                <c:pt idx="14">
                  <c:v>0.10687851704733532</c:v>
                </c:pt>
                <c:pt idx="15">
                  <c:v>1.8015341102930658E-2</c:v>
                </c:pt>
                <c:pt idx="16">
                  <c:v>0.12157375929903418</c:v>
                </c:pt>
                <c:pt idx="17">
                  <c:v>3.984491958082223E-2</c:v>
                </c:pt>
                <c:pt idx="18">
                  <c:v>3.8665481957063833E-2</c:v>
                </c:pt>
                <c:pt idx="19">
                  <c:v>3.7469710779627859E-2</c:v>
                </c:pt>
                <c:pt idx="20">
                  <c:v>1.7127195158249828E-2</c:v>
                </c:pt>
                <c:pt idx="21">
                  <c:v>0.11307745917960972</c:v>
                </c:pt>
                <c:pt idx="22">
                  <c:v>6.5579859130642404E-2</c:v>
                </c:pt>
                <c:pt idx="23">
                  <c:v>7.5692777110844336E-2</c:v>
                </c:pt>
                <c:pt idx="24">
                  <c:v>9.9355625217694185E-2</c:v>
                </c:pt>
                <c:pt idx="25">
                  <c:v>2.4483690095674727E-2</c:v>
                </c:pt>
                <c:pt idx="26">
                  <c:v>7.9047234557932985E-2</c:v>
                </c:pt>
                <c:pt idx="27">
                  <c:v>9.8287888395688014E-2</c:v>
                </c:pt>
                <c:pt idx="28">
                  <c:v>0.10432378834770589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再エネ比較シート!$CC$13:$CC$42</c:f>
              <c:numCache>
                <c:formatCode>0.0%</c:formatCode>
                <c:ptCount val="30"/>
                <c:pt idx="0">
                  <c:v>1.32300214182322E-2</c:v>
                </c:pt>
                <c:pt idx="1">
                  <c:v>3.4465464252337111E-2</c:v>
                </c:pt>
                <c:pt idx="2">
                  <c:v>7.0851551310755273E-3</c:v>
                </c:pt>
                <c:pt idx="3">
                  <c:v>3.5255077378166848E-2</c:v>
                </c:pt>
                <c:pt idx="4">
                  <c:v>2.1775300818926931E-2</c:v>
                </c:pt>
                <c:pt idx="5">
                  <c:v>1.9917276815296474E-2</c:v>
                </c:pt>
                <c:pt idx="6">
                  <c:v>7.1509470784926393E-5</c:v>
                </c:pt>
                <c:pt idx="7">
                  <c:v>1.7820699774071941E-2</c:v>
                </c:pt>
                <c:pt idx="8">
                  <c:v>1.3283479061472168E-2</c:v>
                </c:pt>
                <c:pt idx="9">
                  <c:v>1.893959847249866E-2</c:v>
                </c:pt>
                <c:pt idx="10">
                  <c:v>7.1288233617968584E-3</c:v>
                </c:pt>
                <c:pt idx="11">
                  <c:v>2.4703718205878657E-2</c:v>
                </c:pt>
                <c:pt idx="12">
                  <c:v>4.0032223567327177E-2</c:v>
                </c:pt>
                <c:pt idx="13">
                  <c:v>1.5654825186420675E-2</c:v>
                </c:pt>
                <c:pt idx="14">
                  <c:v>2.8152457867140022E-2</c:v>
                </c:pt>
                <c:pt idx="15">
                  <c:v>5.4721922246719268E-3</c:v>
                </c:pt>
                <c:pt idx="16">
                  <c:v>3.0060563117556265E-2</c:v>
                </c:pt>
                <c:pt idx="17">
                  <c:v>2.1022283831348292E-2</c:v>
                </c:pt>
                <c:pt idx="18">
                  <c:v>1.0688196988204024E-2</c:v>
                </c:pt>
                <c:pt idx="19">
                  <c:v>2.1066789199814331E-2</c:v>
                </c:pt>
                <c:pt idx="20">
                  <c:v>7.2562903641482639E-3</c:v>
                </c:pt>
                <c:pt idx="21">
                  <c:v>4.4504039126894664E-2</c:v>
                </c:pt>
                <c:pt idx="22">
                  <c:v>3.0046185959475984E-2</c:v>
                </c:pt>
                <c:pt idx="23">
                  <c:v>2.9515822061335507E-2</c:v>
                </c:pt>
                <c:pt idx="24">
                  <c:v>2.9472616557973359E-2</c:v>
                </c:pt>
                <c:pt idx="25">
                  <c:v>1.3580193746142805E-2</c:v>
                </c:pt>
                <c:pt idx="26">
                  <c:v>2.9954498278553936E-2</c:v>
                </c:pt>
                <c:pt idx="27">
                  <c:v>2.2783465096729526E-2</c:v>
                </c:pt>
                <c:pt idx="28">
                  <c:v>3.1195041526286819E-2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再エネ比較シート!$CD$13:$CD$42</c:f>
              <c:numCache>
                <c:formatCode>0.0%</c:formatCode>
                <c:ptCount val="30"/>
                <c:pt idx="0">
                  <c:v>3.640949483396248E-3</c:v>
                </c:pt>
                <c:pt idx="1">
                  <c:v>6.073954473559439E-2</c:v>
                </c:pt>
                <c:pt idx="2">
                  <c:v>1.7669313871685386E-2</c:v>
                </c:pt>
                <c:pt idx="3">
                  <c:v>4.3814215574977507E-2</c:v>
                </c:pt>
                <c:pt idx="4">
                  <c:v>5.0714691785097493E-2</c:v>
                </c:pt>
                <c:pt idx="5">
                  <c:v>8.2060487443153651E-3</c:v>
                </c:pt>
                <c:pt idx="6">
                  <c:v>3.5733657133277181E-5</c:v>
                </c:pt>
                <c:pt idx="7">
                  <c:v>3.2168582787776806E-3</c:v>
                </c:pt>
                <c:pt idx="8">
                  <c:v>1.3934647739715688E-2</c:v>
                </c:pt>
                <c:pt idx="9">
                  <c:v>5.7080524351037602E-2</c:v>
                </c:pt>
                <c:pt idx="10">
                  <c:v>9.0453520437625938E-3</c:v>
                </c:pt>
                <c:pt idx="11">
                  <c:v>6.7308543859249129E-2</c:v>
                </c:pt>
                <c:pt idx="12">
                  <c:v>0.10480239197099017</c:v>
                </c:pt>
                <c:pt idx="13">
                  <c:v>0.10965818567276203</c:v>
                </c:pt>
                <c:pt idx="14">
                  <c:v>7.5888923550284385E-2</c:v>
                </c:pt>
                <c:pt idx="15">
                  <c:v>0.14726555948033296</c:v>
                </c:pt>
                <c:pt idx="16">
                  <c:v>9.6923878387616375E-2</c:v>
                </c:pt>
                <c:pt idx="17">
                  <c:v>1.5187983734708168E-2</c:v>
                </c:pt>
                <c:pt idx="18">
                  <c:v>3.4055964531393312E-2</c:v>
                </c:pt>
                <c:pt idx="19">
                  <c:v>4.0905575531914116E-2</c:v>
                </c:pt>
                <c:pt idx="20">
                  <c:v>9.2856117045445868E-3</c:v>
                </c:pt>
                <c:pt idx="21">
                  <c:v>0.19681261537522804</c:v>
                </c:pt>
                <c:pt idx="22">
                  <c:v>2.2219229570797132E-2</c:v>
                </c:pt>
                <c:pt idx="23">
                  <c:v>0.17812758207900764</c:v>
                </c:pt>
                <c:pt idx="24">
                  <c:v>5.488478152696398E-2</c:v>
                </c:pt>
                <c:pt idx="25">
                  <c:v>0.14927263311736724</c:v>
                </c:pt>
                <c:pt idx="26">
                  <c:v>0.37333989921678945</c:v>
                </c:pt>
                <c:pt idx="27">
                  <c:v>3.6177226982498582E-2</c:v>
                </c:pt>
                <c:pt idx="28">
                  <c:v>0.2298661698619382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再エネ比較シート!$CE$13:$CE$42</c:f>
              <c:numCache>
                <c:formatCode>0.0%</c:formatCode>
                <c:ptCount val="30"/>
                <c:pt idx="0">
                  <c:v>0</c:v>
                </c:pt>
                <c:pt idx="1">
                  <c:v>0</c:v>
                </c:pt>
                <c:pt idx="2">
                  <c:v>4.3407676597129238E-3</c:v>
                </c:pt>
                <c:pt idx="3">
                  <c:v>0</c:v>
                </c:pt>
                <c:pt idx="4">
                  <c:v>5.2525997177473877E-3</c:v>
                </c:pt>
                <c:pt idx="5">
                  <c:v>0</c:v>
                </c:pt>
                <c:pt idx="6">
                  <c:v>0</c:v>
                </c:pt>
                <c:pt idx="7">
                  <c:v>0</c:v>
                </c:pt>
                <c:pt idx="8">
                  <c:v>0</c:v>
                </c:pt>
                <c:pt idx="9">
                  <c:v>0.10230713235671336</c:v>
                </c:pt>
                <c:pt idx="10">
                  <c:v>0</c:v>
                </c:pt>
                <c:pt idx="11">
                  <c:v>0</c:v>
                </c:pt>
                <c:pt idx="12">
                  <c:v>2.7311195818790509E-4</c:v>
                </c:pt>
                <c:pt idx="13">
                  <c:v>6.3951124165212956E-4</c:v>
                </c:pt>
                <c:pt idx="14">
                  <c:v>0</c:v>
                </c:pt>
                <c:pt idx="15">
                  <c:v>0</c:v>
                </c:pt>
                <c:pt idx="16">
                  <c:v>2.0452904828771649E-2</c:v>
                </c:pt>
                <c:pt idx="17">
                  <c:v>0</c:v>
                </c:pt>
                <c:pt idx="18">
                  <c:v>0</c:v>
                </c:pt>
                <c:pt idx="19">
                  <c:v>6.6450296233880481E-6</c:v>
                </c:pt>
                <c:pt idx="20">
                  <c:v>0</c:v>
                </c:pt>
                <c:pt idx="21">
                  <c:v>0</c:v>
                </c:pt>
                <c:pt idx="22">
                  <c:v>0</c:v>
                </c:pt>
                <c:pt idx="23">
                  <c:v>3.5818658711659032E-5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再エネ比較シート!$CF$13:$CF$42</c:f>
              <c:numCache>
                <c:formatCode>0.0%</c:formatCode>
                <c:ptCount val="30"/>
                <c:pt idx="0">
                  <c:v>0</c:v>
                </c:pt>
                <c:pt idx="1">
                  <c:v>2.9879938714269506E-3</c:v>
                </c:pt>
                <c:pt idx="2">
                  <c:v>1.2831713718094028E-2</c:v>
                </c:pt>
                <c:pt idx="3">
                  <c:v>3.1130275344554614E-4</c:v>
                </c:pt>
                <c:pt idx="4">
                  <c:v>7.0867736514446623E-3</c:v>
                </c:pt>
                <c:pt idx="5">
                  <c:v>0</c:v>
                </c:pt>
                <c:pt idx="6">
                  <c:v>0</c:v>
                </c:pt>
                <c:pt idx="7">
                  <c:v>0</c:v>
                </c:pt>
                <c:pt idx="8">
                  <c:v>0</c:v>
                </c:pt>
                <c:pt idx="9">
                  <c:v>1.8506770191975418E-3</c:v>
                </c:pt>
                <c:pt idx="10">
                  <c:v>0</c:v>
                </c:pt>
                <c:pt idx="11">
                  <c:v>0</c:v>
                </c:pt>
                <c:pt idx="12">
                  <c:v>7.7464909028520848E-5</c:v>
                </c:pt>
                <c:pt idx="13">
                  <c:v>4.3914824376353901E-3</c:v>
                </c:pt>
                <c:pt idx="14">
                  <c:v>0</c:v>
                </c:pt>
                <c:pt idx="15">
                  <c:v>0</c:v>
                </c:pt>
                <c:pt idx="16">
                  <c:v>1.6079706073975085E-5</c:v>
                </c:pt>
                <c:pt idx="17">
                  <c:v>0</c:v>
                </c:pt>
                <c:pt idx="18">
                  <c:v>7.5664161081074168E-4</c:v>
                </c:pt>
                <c:pt idx="19">
                  <c:v>0</c:v>
                </c:pt>
                <c:pt idx="20">
                  <c:v>3.3789081595327754E-3</c:v>
                </c:pt>
                <c:pt idx="21">
                  <c:v>2.0648113196442635E-3</c:v>
                </c:pt>
                <c:pt idx="22">
                  <c:v>0</c:v>
                </c:pt>
                <c:pt idx="23">
                  <c:v>5.9292346763781928E-4</c:v>
                </c:pt>
                <c:pt idx="24">
                  <c:v>0</c:v>
                </c:pt>
                <c:pt idx="25">
                  <c:v>2.5198764992641107E-2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再エネ比較シート!$CH$13:$CH$42</c:f>
              <c:numCache>
                <c:formatCode>0.0%</c:formatCode>
                <c:ptCount val="30"/>
                <c:pt idx="0">
                  <c:v>1.0298290405953342E-2</c:v>
                </c:pt>
                <c:pt idx="1">
                  <c:v>4.9859360421721345E-3</c:v>
                </c:pt>
                <c:pt idx="2">
                  <c:v>1.967607228309538E-2</c:v>
                </c:pt>
                <c:pt idx="3">
                  <c:v>3.0943119380559294E-2</c:v>
                </c:pt>
                <c:pt idx="4">
                  <c:v>9.6184137562651872E-2</c:v>
                </c:pt>
                <c:pt idx="5">
                  <c:v>8.8542355390935894E-3</c:v>
                </c:pt>
                <c:pt idx="6">
                  <c:v>1.4174365597543009E-2</c:v>
                </c:pt>
                <c:pt idx="7">
                  <c:v>0</c:v>
                </c:pt>
                <c:pt idx="8">
                  <c:v>9.2915795115892826E-3</c:v>
                </c:pt>
                <c:pt idx="9">
                  <c:v>2.780745859257382E-2</c:v>
                </c:pt>
                <c:pt idx="10">
                  <c:v>4.7317094442394575E-3</c:v>
                </c:pt>
                <c:pt idx="11">
                  <c:v>0</c:v>
                </c:pt>
                <c:pt idx="12">
                  <c:v>6.2306910613210273E-3</c:v>
                </c:pt>
                <c:pt idx="13">
                  <c:v>0</c:v>
                </c:pt>
                <c:pt idx="14">
                  <c:v>3.2819905442797123E-3</c:v>
                </c:pt>
                <c:pt idx="15">
                  <c:v>0.32650467302932756</c:v>
                </c:pt>
                <c:pt idx="16">
                  <c:v>1.2229327476669489E-2</c:v>
                </c:pt>
                <c:pt idx="17">
                  <c:v>0</c:v>
                </c:pt>
                <c:pt idx="18">
                  <c:v>0.26610464423085983</c:v>
                </c:pt>
                <c:pt idx="19">
                  <c:v>1.0717789715142013E-3</c:v>
                </c:pt>
                <c:pt idx="20">
                  <c:v>1.4481034969426182E-2</c:v>
                </c:pt>
                <c:pt idx="21">
                  <c:v>6.5117018000002941E-2</c:v>
                </c:pt>
                <c:pt idx="22">
                  <c:v>1.9912628732562467E-2</c:v>
                </c:pt>
                <c:pt idx="23">
                  <c:v>0.21070128345977548</c:v>
                </c:pt>
                <c:pt idx="24">
                  <c:v>1.6787716240916626E-3</c:v>
                </c:pt>
                <c:pt idx="25">
                  <c:v>0.27648381193471255</c:v>
                </c:pt>
                <c:pt idx="26">
                  <c:v>6.2070528149884112E-2</c:v>
                </c:pt>
                <c:pt idx="27">
                  <c:v>0.28770256270527184</c:v>
                </c:pt>
                <c:pt idx="28">
                  <c:v>8.669714764656623E-3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再エネ比較シート!$CI$13:$CI$42</c:f>
              <c:numCache>
                <c:formatCode>0.0%</c:formatCode>
                <c:ptCount val="30"/>
                <c:pt idx="0">
                  <c:v>2.7169261307581793E-2</c:v>
                </c:pt>
                <c:pt idx="1">
                  <c:v>0.10317893890153058</c:v>
                </c:pt>
                <c:pt idx="2">
                  <c:v>6.1603022663663243E-2</c:v>
                </c:pt>
                <c:pt idx="3">
                  <c:v>0.11032371508714919</c:v>
                </c:pt>
                <c:pt idx="4">
                  <c:v>0.18101350353586837</c:v>
                </c:pt>
                <c:pt idx="5">
                  <c:v>3.6977561098705425E-2</c:v>
                </c:pt>
                <c:pt idx="6">
                  <c:v>1.4281608725461213E-2</c:v>
                </c:pt>
                <c:pt idx="7">
                  <c:v>2.1037558052849622E-2</c:v>
                </c:pt>
                <c:pt idx="8">
                  <c:v>3.650970631277714E-2</c:v>
                </c:pt>
                <c:pt idx="9">
                  <c:v>0.207985390792021</c:v>
                </c:pt>
                <c:pt idx="10">
                  <c:v>2.0905884849798908E-2</c:v>
                </c:pt>
                <c:pt idx="11">
                  <c:v>9.2012262065127789E-2</c:v>
                </c:pt>
                <c:pt idx="12">
                  <c:v>0.15141588346685481</c:v>
                </c:pt>
                <c:pt idx="13">
                  <c:v>0.13034400453847023</c:v>
                </c:pt>
                <c:pt idx="14">
                  <c:v>0.10732337196170412</c:v>
                </c:pt>
                <c:pt idx="15">
                  <c:v>0.47924242473433243</c:v>
                </c:pt>
                <c:pt idx="16">
                  <c:v>0.15968275351668776</c:v>
                </c:pt>
                <c:pt idx="17">
                  <c:v>3.6210267566056456E-2</c:v>
                </c:pt>
                <c:pt idx="18">
                  <c:v>0.31160544736126788</c:v>
                </c:pt>
                <c:pt idx="19">
                  <c:v>6.3050788732866042E-2</c:v>
                </c:pt>
                <c:pt idx="20">
                  <c:v>3.4401845197651805E-2</c:v>
                </c:pt>
                <c:pt idx="21">
                  <c:v>0.30849848382176986</c:v>
                </c:pt>
                <c:pt idx="22">
                  <c:v>7.2178044262835583E-2</c:v>
                </c:pt>
                <c:pt idx="23">
                  <c:v>0.41897342972646812</c:v>
                </c:pt>
                <c:pt idx="24">
                  <c:v>8.6036169709029012E-2</c:v>
                </c:pt>
                <c:pt idx="25">
                  <c:v>0.46453540379086367</c:v>
                </c:pt>
                <c:pt idx="26">
                  <c:v>0.46536492564522747</c:v>
                </c:pt>
                <c:pt idx="27">
                  <c:v>0.34666325478449994</c:v>
                </c:pt>
                <c:pt idx="28">
                  <c:v>0.26973092615288163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再エネ比較シート!$BE$13:$BE$42</c:f>
              <c:numCache>
                <c:formatCode>#,##0_);[Red]\(#,##0\)</c:formatCode>
                <c:ptCount val="30"/>
                <c:pt idx="0">
                  <c:v>11459.499999999982</c:v>
                </c:pt>
                <c:pt idx="1">
                  <c:v>33846.200000000172</c:v>
                </c:pt>
                <c:pt idx="2">
                  <c:v>7977.6999999999962</c:v>
                </c:pt>
                <c:pt idx="3">
                  <c:v>24749.699999999917</c:v>
                </c:pt>
                <c:pt idx="4">
                  <c:v>22513.458999999937</c:v>
                </c:pt>
                <c:pt idx="5">
                  <c:v>18235.599999999933</c:v>
                </c:pt>
                <c:pt idx="6">
                  <c:v>256.30000000000007</c:v>
                </c:pt>
                <c:pt idx="7">
                  <c:v>13210.099999999999</c:v>
                </c:pt>
                <c:pt idx="8">
                  <c:v>10103.799999999992</c:v>
                </c:pt>
                <c:pt idx="9">
                  <c:v>26891.935999999849</c:v>
                </c:pt>
                <c:pt idx="10">
                  <c:v>6505.9000000000096</c:v>
                </c:pt>
                <c:pt idx="11">
                  <c:v>19660.299999999912</c:v>
                </c:pt>
                <c:pt idx="12">
                  <c:v>41870.400000000562</c:v>
                </c:pt>
                <c:pt idx="13">
                  <c:v>26587.800000000039</c:v>
                </c:pt>
                <c:pt idx="14">
                  <c:v>36465.300000000221</c:v>
                </c:pt>
                <c:pt idx="15">
                  <c:v>8153.8579999999665</c:v>
                </c:pt>
                <c:pt idx="16">
                  <c:v>40118.600000000355</c:v>
                </c:pt>
                <c:pt idx="17">
                  <c:v>12092.999999999971</c:v>
                </c:pt>
                <c:pt idx="18">
                  <c:v>12311.131999999983</c:v>
                </c:pt>
                <c:pt idx="19">
                  <c:v>17216.853999999919</c:v>
                </c:pt>
                <c:pt idx="20">
                  <c:v>6846.9999999999927</c:v>
                </c:pt>
                <c:pt idx="21">
                  <c:v>48141.533000000534</c:v>
                </c:pt>
                <c:pt idx="22">
                  <c:v>20884.599999999959</c:v>
                </c:pt>
                <c:pt idx="23">
                  <c:v>28341.986000000041</c:v>
                </c:pt>
                <c:pt idx="24">
                  <c:v>32292.900000000107</c:v>
                </c:pt>
                <c:pt idx="25">
                  <c:v>10975.146999999968</c:v>
                </c:pt>
                <c:pt idx="26">
                  <c:v>28081.399999999914</c:v>
                </c:pt>
                <c:pt idx="27">
                  <c:v>32510.000000000255</c:v>
                </c:pt>
                <c:pt idx="28">
                  <c:v>33302.70000000023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再エネ比較シート!$BF$13:$BF$42</c:f>
              <c:numCache>
                <c:formatCode>#,##0_);[Red]\(#,##0\)</c:formatCode>
                <c:ptCount val="30"/>
                <c:pt idx="0">
                  <c:v>2861.2999999999988</c:v>
                </c:pt>
                <c:pt idx="1">
                  <c:v>54117.899999999929</c:v>
                </c:pt>
                <c:pt idx="2">
                  <c:v>18050.600000000009</c:v>
                </c:pt>
                <c:pt idx="3">
                  <c:v>27906.600000000031</c:v>
                </c:pt>
                <c:pt idx="4">
                  <c:v>47572.445000000014</c:v>
                </c:pt>
                <c:pt idx="5">
                  <c:v>6816.5999999999967</c:v>
                </c:pt>
                <c:pt idx="6">
                  <c:v>116.2</c:v>
                </c:pt>
                <c:pt idx="7">
                  <c:v>2163.5</c:v>
                </c:pt>
                <c:pt idx="8">
                  <c:v>9616.3999999999978</c:v>
                </c:pt>
                <c:pt idx="9">
                  <c:v>73533.099999999889</c:v>
                </c:pt>
                <c:pt idx="10">
                  <c:v>7489.5999999999976</c:v>
                </c:pt>
                <c:pt idx="11">
                  <c:v>48600.600000000006</c:v>
                </c:pt>
                <c:pt idx="12">
                  <c:v>99451.699999999779</c:v>
                </c:pt>
                <c:pt idx="13">
                  <c:v>168973.60000000018</c:v>
                </c:pt>
                <c:pt idx="14">
                  <c:v>89183.699999999924</c:v>
                </c:pt>
                <c:pt idx="15">
                  <c:v>199088.69999999987</c:v>
                </c:pt>
                <c:pt idx="16">
                  <c:v>117360.7999999997</c:v>
                </c:pt>
                <c:pt idx="17">
                  <c:v>7926.8000000000011</c:v>
                </c:pt>
                <c:pt idx="18">
                  <c:v>35590.192999999992</c:v>
                </c:pt>
                <c:pt idx="19">
                  <c:v>30330.640000000021</c:v>
                </c:pt>
                <c:pt idx="20">
                  <c:v>7949.4999999999991</c:v>
                </c:pt>
                <c:pt idx="21">
                  <c:v>193159.9300000002</c:v>
                </c:pt>
                <c:pt idx="22">
                  <c:v>14012.300000000014</c:v>
                </c:pt>
                <c:pt idx="23">
                  <c:v>155185.15999999992</c:v>
                </c:pt>
                <c:pt idx="24">
                  <c:v>54561.200000000106</c:v>
                </c:pt>
                <c:pt idx="25">
                  <c:v>109453.13199999976</c:v>
                </c:pt>
                <c:pt idx="26">
                  <c:v>317544.60000000155</c:v>
                </c:pt>
                <c:pt idx="27">
                  <c:v>46835.600000000006</c:v>
                </c:pt>
                <c:pt idx="28">
                  <c:v>222644.8000000004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再エネ比較シート!$BG$13:$BG$42</c:f>
              <c:numCache>
                <c:formatCode>#,##0_);[Red]\(#,##0\)</c:formatCode>
                <c:ptCount val="30"/>
                <c:pt idx="0">
                  <c:v>0</c:v>
                </c:pt>
                <c:pt idx="1">
                  <c:v>0</c:v>
                </c:pt>
                <c:pt idx="2">
                  <c:v>2700</c:v>
                </c:pt>
                <c:pt idx="3">
                  <c:v>0</c:v>
                </c:pt>
                <c:pt idx="4">
                  <c:v>3000</c:v>
                </c:pt>
                <c:pt idx="5">
                  <c:v>0</c:v>
                </c:pt>
                <c:pt idx="6">
                  <c:v>0</c:v>
                </c:pt>
                <c:pt idx="7">
                  <c:v>0</c:v>
                </c:pt>
                <c:pt idx="8">
                  <c:v>0</c:v>
                </c:pt>
                <c:pt idx="9">
                  <c:v>80246.5</c:v>
                </c:pt>
                <c:pt idx="10">
                  <c:v>0</c:v>
                </c:pt>
                <c:pt idx="11">
                  <c:v>0</c:v>
                </c:pt>
                <c:pt idx="12">
                  <c:v>157.80000000000001</c:v>
                </c:pt>
                <c:pt idx="13">
                  <c:v>600</c:v>
                </c:pt>
                <c:pt idx="14">
                  <c:v>0</c:v>
                </c:pt>
                <c:pt idx="15">
                  <c:v>0</c:v>
                </c:pt>
                <c:pt idx="16">
                  <c:v>15079</c:v>
                </c:pt>
                <c:pt idx="17">
                  <c:v>0</c:v>
                </c:pt>
                <c:pt idx="18">
                  <c:v>0</c:v>
                </c:pt>
                <c:pt idx="19">
                  <c:v>3</c:v>
                </c:pt>
                <c:pt idx="20">
                  <c:v>0</c:v>
                </c:pt>
                <c:pt idx="21">
                  <c:v>0</c:v>
                </c:pt>
                <c:pt idx="22">
                  <c:v>0</c:v>
                </c:pt>
                <c:pt idx="23">
                  <c:v>19</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再エネ比較シート!$BH$13:$BH$42</c:f>
              <c:numCache>
                <c:formatCode>#,##0_);[Red]\(#,##0\)</c:formatCode>
                <c:ptCount val="30"/>
                <c:pt idx="0">
                  <c:v>0</c:v>
                </c:pt>
                <c:pt idx="1">
                  <c:v>670</c:v>
                </c:pt>
                <c:pt idx="2">
                  <c:v>3299</c:v>
                </c:pt>
                <c:pt idx="3">
                  <c:v>49.9</c:v>
                </c:pt>
                <c:pt idx="4">
                  <c:v>1673</c:v>
                </c:pt>
                <c:pt idx="5">
                  <c:v>0</c:v>
                </c:pt>
                <c:pt idx="6">
                  <c:v>0</c:v>
                </c:pt>
                <c:pt idx="7">
                  <c:v>0</c:v>
                </c:pt>
                <c:pt idx="8">
                  <c:v>0</c:v>
                </c:pt>
                <c:pt idx="9">
                  <c:v>600</c:v>
                </c:pt>
                <c:pt idx="10">
                  <c:v>0</c:v>
                </c:pt>
                <c:pt idx="11">
                  <c:v>0</c:v>
                </c:pt>
                <c:pt idx="12">
                  <c:v>18.5</c:v>
                </c:pt>
                <c:pt idx="13">
                  <c:v>1703</c:v>
                </c:pt>
                <c:pt idx="14">
                  <c:v>0</c:v>
                </c:pt>
                <c:pt idx="15">
                  <c:v>0</c:v>
                </c:pt>
                <c:pt idx="16">
                  <c:v>4.9000000000000004</c:v>
                </c:pt>
                <c:pt idx="17">
                  <c:v>0</c:v>
                </c:pt>
                <c:pt idx="18">
                  <c:v>199</c:v>
                </c:pt>
                <c:pt idx="19">
                  <c:v>0</c:v>
                </c:pt>
                <c:pt idx="20">
                  <c:v>728</c:v>
                </c:pt>
                <c:pt idx="21">
                  <c:v>510</c:v>
                </c:pt>
                <c:pt idx="22">
                  <c:v>0</c:v>
                </c:pt>
                <c:pt idx="23">
                  <c:v>130</c:v>
                </c:pt>
                <c:pt idx="24">
                  <c:v>0</c:v>
                </c:pt>
                <c:pt idx="25">
                  <c:v>4650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再エネ比較シート!$BJ$13:$BJ$42</c:f>
              <c:numCache>
                <c:formatCode>#,##0_);[Red]\(#,##0\)</c:formatCode>
                <c:ptCount val="30"/>
                <c:pt idx="0">
                  <c:v>1527.569</c:v>
                </c:pt>
                <c:pt idx="1">
                  <c:v>838.5</c:v>
                </c:pt>
                <c:pt idx="2">
                  <c:v>3794</c:v>
                </c:pt>
                <c:pt idx="3">
                  <c:v>3720</c:v>
                </c:pt>
                <c:pt idx="4">
                  <c:v>17029.900000000001</c:v>
                </c:pt>
                <c:pt idx="5">
                  <c:v>1388.2629999999999</c:v>
                </c:pt>
                <c:pt idx="6">
                  <c:v>8700</c:v>
                </c:pt>
                <c:pt idx="7">
                  <c:v>0</c:v>
                </c:pt>
                <c:pt idx="8">
                  <c:v>1210.3</c:v>
                </c:pt>
                <c:pt idx="9">
                  <c:v>6761.5020000000004</c:v>
                </c:pt>
                <c:pt idx="10">
                  <c:v>739.5</c:v>
                </c:pt>
                <c:pt idx="11">
                  <c:v>0</c:v>
                </c:pt>
                <c:pt idx="12">
                  <c:v>1116</c:v>
                </c:pt>
                <c:pt idx="13">
                  <c:v>0</c:v>
                </c:pt>
                <c:pt idx="14">
                  <c:v>728</c:v>
                </c:pt>
                <c:pt idx="15">
                  <c:v>83314.727999999988</c:v>
                </c:pt>
                <c:pt idx="16">
                  <c:v>2795</c:v>
                </c:pt>
                <c:pt idx="17">
                  <c:v>0</c:v>
                </c:pt>
                <c:pt idx="18">
                  <c:v>52490</c:v>
                </c:pt>
                <c:pt idx="19">
                  <c:v>150</c:v>
                </c:pt>
                <c:pt idx="20">
                  <c:v>2340</c:v>
                </c:pt>
                <c:pt idx="21">
                  <c:v>12062.728999999999</c:v>
                </c:pt>
                <c:pt idx="22">
                  <c:v>2370.2600000000002</c:v>
                </c:pt>
                <c:pt idx="23">
                  <c:v>34647.599999999999</c:v>
                </c:pt>
                <c:pt idx="24">
                  <c:v>315</c:v>
                </c:pt>
                <c:pt idx="25">
                  <c:v>38265.26</c:v>
                </c:pt>
                <c:pt idx="26">
                  <c:v>9964.8950000000004</c:v>
                </c:pt>
                <c:pt idx="27">
                  <c:v>70302.618999999992</c:v>
                </c:pt>
                <c:pt idx="28">
                  <c:v>1585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再エネ比較シート!$BK$13:$BK$42</c:f>
              <c:numCache>
                <c:formatCode>#,##0_);[Red]\(#,##0\)</c:formatCode>
                <c:ptCount val="30"/>
                <c:pt idx="0">
                  <c:v>15848.368999999981</c:v>
                </c:pt>
                <c:pt idx="1">
                  <c:v>89472.600000000093</c:v>
                </c:pt>
                <c:pt idx="2">
                  <c:v>35821.300000000003</c:v>
                </c:pt>
                <c:pt idx="3">
                  <c:v>56426.199999999946</c:v>
                </c:pt>
                <c:pt idx="4">
                  <c:v>91788.803999999946</c:v>
                </c:pt>
                <c:pt idx="5">
                  <c:v>26440.462999999931</c:v>
                </c:pt>
                <c:pt idx="6">
                  <c:v>9072.5</c:v>
                </c:pt>
                <c:pt idx="7">
                  <c:v>15373.599999999999</c:v>
                </c:pt>
                <c:pt idx="8">
                  <c:v>20930.499999999989</c:v>
                </c:pt>
                <c:pt idx="9">
                  <c:v>188033.03799999974</c:v>
                </c:pt>
                <c:pt idx="10">
                  <c:v>14735.000000000007</c:v>
                </c:pt>
                <c:pt idx="11">
                  <c:v>68260.899999999921</c:v>
                </c:pt>
                <c:pt idx="12">
                  <c:v>142614.40000000031</c:v>
                </c:pt>
                <c:pt idx="13">
                  <c:v>197864.40000000023</c:v>
                </c:pt>
                <c:pt idx="14">
                  <c:v>126377.00000000015</c:v>
                </c:pt>
                <c:pt idx="15">
                  <c:v>290557.28599999985</c:v>
                </c:pt>
                <c:pt idx="16">
                  <c:v>175358.30000000005</c:v>
                </c:pt>
                <c:pt idx="17">
                  <c:v>20019.799999999974</c:v>
                </c:pt>
                <c:pt idx="18">
                  <c:v>100590.32499999998</c:v>
                </c:pt>
                <c:pt idx="19">
                  <c:v>47700.493999999941</c:v>
                </c:pt>
                <c:pt idx="20">
                  <c:v>17864.499999999993</c:v>
                </c:pt>
                <c:pt idx="21">
                  <c:v>253874.19200000074</c:v>
                </c:pt>
                <c:pt idx="22">
                  <c:v>37267.159999999974</c:v>
                </c:pt>
                <c:pt idx="23">
                  <c:v>218323.74599999996</c:v>
                </c:pt>
                <c:pt idx="24">
                  <c:v>87169.10000000021</c:v>
                </c:pt>
                <c:pt idx="25">
                  <c:v>163343.53899999973</c:v>
                </c:pt>
                <c:pt idx="26">
                  <c:v>355590.89500000147</c:v>
                </c:pt>
                <c:pt idx="27">
                  <c:v>149648.21900000027</c:v>
                </c:pt>
                <c:pt idx="28">
                  <c:v>257532.50000000064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再エネ比較シート!$BO$13:$BO$42</c:f>
              <c:numCache>
                <c:formatCode>#,##0_);[Red]\(#,##0\)</c:formatCode>
                <c:ptCount val="30"/>
                <c:pt idx="0">
                  <c:v>13752.775139999976</c:v>
                </c:pt>
                <c:pt idx="1">
                  <c:v>40619.50154400021</c:v>
                </c:pt>
                <c:pt idx="2">
                  <c:v>9574.1973239999952</c:v>
                </c:pt>
                <c:pt idx="3">
                  <c:v>29702.609963999901</c:v>
                </c:pt>
                <c:pt idx="4">
                  <c:v>27018.852415079924</c:v>
                </c:pt>
                <c:pt idx="5">
                  <c:v>21884.908271999921</c:v>
                </c:pt>
                <c:pt idx="6">
                  <c:v>307.59075600000011</c:v>
                </c:pt>
                <c:pt idx="7">
                  <c:v>15853.705211999997</c:v>
                </c:pt>
                <c:pt idx="8">
                  <c:v>12125.77245599999</c:v>
                </c:pt>
                <c:pt idx="9">
                  <c:v>32273.550232319816</c:v>
                </c:pt>
                <c:pt idx="10">
                  <c:v>7807.8607080000111</c:v>
                </c:pt>
                <c:pt idx="11">
                  <c:v>23594.719235999892</c:v>
                </c:pt>
                <c:pt idx="12">
                  <c:v>50249.504448000669</c:v>
                </c:pt>
                <c:pt idx="13">
                  <c:v>31908.550536000042</c:v>
                </c:pt>
                <c:pt idx="14">
                  <c:v>43762.735836000262</c:v>
                </c:pt>
                <c:pt idx="15">
                  <c:v>9785.6080629599601</c:v>
                </c:pt>
                <c:pt idx="16">
                  <c:v>48147.134232000426</c:v>
                </c:pt>
                <c:pt idx="17">
                  <c:v>14513.051159999965</c:v>
                </c:pt>
                <c:pt idx="18">
                  <c:v>14774.835735839977</c:v>
                </c:pt>
                <c:pt idx="19">
                  <c:v>20662.290822479899</c:v>
                </c:pt>
                <c:pt idx="20">
                  <c:v>8217.2216399999907</c:v>
                </c:pt>
                <c:pt idx="21">
                  <c:v>57775.61658396064</c:v>
                </c:pt>
                <c:pt idx="22">
                  <c:v>25064.026151999951</c:v>
                </c:pt>
                <c:pt idx="23">
                  <c:v>34013.784238320048</c:v>
                </c:pt>
                <c:pt idx="24">
                  <c:v>38755.355148000126</c:v>
                </c:pt>
                <c:pt idx="25">
                  <c:v>13171.49341763996</c:v>
                </c:pt>
                <c:pt idx="26">
                  <c:v>33701.049767999895</c:v>
                </c:pt>
                <c:pt idx="27">
                  <c:v>39015.901200000306</c:v>
                </c:pt>
                <c:pt idx="28">
                  <c:v>39967.236324000267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再エネ比較シート!$BP$13:$BP$42</c:f>
              <c:numCache>
                <c:formatCode>#,##0_);[Red]\(#,##0\)</c:formatCode>
                <c:ptCount val="30"/>
                <c:pt idx="0">
                  <c:v>3784.8131879999987</c:v>
                </c:pt>
                <c:pt idx="1">
                  <c:v>71584.993403999892</c:v>
                </c:pt>
                <c:pt idx="2">
                  <c:v>23876.611656000012</c:v>
                </c:pt>
                <c:pt idx="3">
                  <c:v>36913.734216000041</c:v>
                </c:pt>
                <c:pt idx="4">
                  <c:v>62926.927348200014</c:v>
                </c:pt>
                <c:pt idx="5">
                  <c:v>9016.7258159999965</c:v>
                </c:pt>
                <c:pt idx="6">
                  <c:v>153.704712</c:v>
                </c:pt>
                <c:pt idx="7">
                  <c:v>2861.79126</c:v>
                </c:pt>
                <c:pt idx="8">
                  <c:v>12720.189263999995</c:v>
                </c:pt>
                <c:pt idx="9">
                  <c:v>97266.64335599984</c:v>
                </c:pt>
                <c:pt idx="10">
                  <c:v>9906.9432959999976</c:v>
                </c:pt>
                <c:pt idx="11">
                  <c:v>64286.929656000008</c:v>
                </c:pt>
                <c:pt idx="12">
                  <c:v>131550.73069199969</c:v>
                </c:pt>
                <c:pt idx="13">
                  <c:v>223511.51913600025</c:v>
                </c:pt>
                <c:pt idx="14">
                  <c:v>117968.6310119999</c:v>
                </c:pt>
                <c:pt idx="15">
                  <c:v>263346.56881199981</c:v>
                </c:pt>
                <c:pt idx="16">
                  <c:v>155240.17180799961</c:v>
                </c:pt>
                <c:pt idx="17">
                  <c:v>10485.253968000003</c:v>
                </c:pt>
                <c:pt idx="18">
                  <c:v>47077.283692679986</c:v>
                </c:pt>
                <c:pt idx="19">
                  <c:v>40120.157366400024</c:v>
                </c:pt>
                <c:pt idx="20">
                  <c:v>10515.28062</c:v>
                </c:pt>
                <c:pt idx="21">
                  <c:v>255504.22900680025</c:v>
                </c:pt>
                <c:pt idx="22">
                  <c:v>18534.909948000019</c:v>
                </c:pt>
                <c:pt idx="23">
                  <c:v>205272.7222415999</c:v>
                </c:pt>
                <c:pt idx="24">
                  <c:v>72171.372912000152</c:v>
                </c:pt>
                <c:pt idx="25">
                  <c:v>144780.2248843197</c:v>
                </c:pt>
                <c:pt idx="26">
                  <c:v>420035.295096002</c:v>
                </c:pt>
                <c:pt idx="27">
                  <c:v>61952.258256000008</c:v>
                </c:pt>
                <c:pt idx="28">
                  <c:v>294505.63564800052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再エネ比較シート!$BQ$13:$BQ$42</c:f>
              <c:numCache>
                <c:formatCode>#,##0_);[Red]\(#,##0\)</c:formatCode>
                <c:ptCount val="30"/>
                <c:pt idx="0">
                  <c:v>0</c:v>
                </c:pt>
                <c:pt idx="1">
                  <c:v>0</c:v>
                </c:pt>
                <c:pt idx="2">
                  <c:v>5865.6959999999999</c:v>
                </c:pt>
                <c:pt idx="3">
                  <c:v>0</c:v>
                </c:pt>
                <c:pt idx="4">
                  <c:v>6517.44</c:v>
                </c:pt>
                <c:pt idx="5">
                  <c:v>0</c:v>
                </c:pt>
                <c:pt idx="6">
                  <c:v>0</c:v>
                </c:pt>
                <c:pt idx="7">
                  <c:v>0</c:v>
                </c:pt>
                <c:pt idx="8">
                  <c:v>0</c:v>
                </c:pt>
                <c:pt idx="9">
                  <c:v>174333.91631999999</c:v>
                </c:pt>
                <c:pt idx="10">
                  <c:v>0</c:v>
                </c:pt>
                <c:pt idx="11">
                  <c:v>0</c:v>
                </c:pt>
                <c:pt idx="12">
                  <c:v>342.81734400000005</c:v>
                </c:pt>
                <c:pt idx="13">
                  <c:v>1303.4880000000001</c:v>
                </c:pt>
                <c:pt idx="14">
                  <c:v>0</c:v>
                </c:pt>
                <c:pt idx="15">
                  <c:v>0</c:v>
                </c:pt>
                <c:pt idx="16">
                  <c:v>32758.825920000003</c:v>
                </c:pt>
                <c:pt idx="17">
                  <c:v>0</c:v>
                </c:pt>
                <c:pt idx="18">
                  <c:v>0</c:v>
                </c:pt>
                <c:pt idx="19">
                  <c:v>6.5174400000000006</c:v>
                </c:pt>
                <c:pt idx="20">
                  <c:v>0</c:v>
                </c:pt>
                <c:pt idx="21">
                  <c:v>0</c:v>
                </c:pt>
                <c:pt idx="22">
                  <c:v>0</c:v>
                </c:pt>
                <c:pt idx="23">
                  <c:v>41.277119999999996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再エネ比較シート!$BR$13:$BR$42</c:f>
              <c:numCache>
                <c:formatCode>#,##0_);[Red]\(#,##0\)</c:formatCode>
                <c:ptCount val="30"/>
                <c:pt idx="0">
                  <c:v>0</c:v>
                </c:pt>
                <c:pt idx="1">
                  <c:v>3521.52</c:v>
                </c:pt>
                <c:pt idx="2">
                  <c:v>17339.544000000002</c:v>
                </c:pt>
                <c:pt idx="3">
                  <c:v>262.27440000000001</c:v>
                </c:pt>
                <c:pt idx="4">
                  <c:v>8793.2880000000005</c:v>
                </c:pt>
                <c:pt idx="5">
                  <c:v>0</c:v>
                </c:pt>
                <c:pt idx="6">
                  <c:v>0</c:v>
                </c:pt>
                <c:pt idx="7">
                  <c:v>0</c:v>
                </c:pt>
                <c:pt idx="8">
                  <c:v>0</c:v>
                </c:pt>
                <c:pt idx="9">
                  <c:v>3153.6</c:v>
                </c:pt>
                <c:pt idx="10">
                  <c:v>0</c:v>
                </c:pt>
                <c:pt idx="11">
                  <c:v>0</c:v>
                </c:pt>
                <c:pt idx="12">
                  <c:v>97.236000000000004</c:v>
                </c:pt>
                <c:pt idx="13">
                  <c:v>8950.9680000000008</c:v>
                </c:pt>
                <c:pt idx="14">
                  <c:v>0</c:v>
                </c:pt>
                <c:pt idx="15">
                  <c:v>0</c:v>
                </c:pt>
                <c:pt idx="16">
                  <c:v>25.754399999999997</c:v>
                </c:pt>
                <c:pt idx="17">
                  <c:v>0</c:v>
                </c:pt>
                <c:pt idx="18">
                  <c:v>1045.944</c:v>
                </c:pt>
                <c:pt idx="19">
                  <c:v>0</c:v>
                </c:pt>
                <c:pt idx="20">
                  <c:v>3826.3679999999999</c:v>
                </c:pt>
                <c:pt idx="21">
                  <c:v>2680.56</c:v>
                </c:pt>
                <c:pt idx="22">
                  <c:v>0</c:v>
                </c:pt>
                <c:pt idx="23">
                  <c:v>683.28</c:v>
                </c:pt>
                <c:pt idx="24">
                  <c:v>0</c:v>
                </c:pt>
                <c:pt idx="25">
                  <c:v>24440.400000000001</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再エネ比較シート!$BT$13:$BT$42</c:f>
              <c:numCache>
                <c:formatCode>#,##0_);[Red]\(#,##0\)</c:formatCode>
                <c:ptCount val="30"/>
                <c:pt idx="0">
                  <c:v>10705.203551999997</c:v>
                </c:pt>
                <c:pt idx="1">
                  <c:v>5876.2079999999996</c:v>
                </c:pt>
                <c:pt idx="2">
                  <c:v>26588.351999999999</c:v>
                </c:pt>
                <c:pt idx="3">
                  <c:v>26069.759999999998</c:v>
                </c:pt>
                <c:pt idx="4">
                  <c:v>119345.5392</c:v>
                </c:pt>
                <c:pt idx="5">
                  <c:v>9728.9471040000008</c:v>
                </c:pt>
                <c:pt idx="6">
                  <c:v>60969.599999999999</c:v>
                </c:pt>
                <c:pt idx="7">
                  <c:v>0</c:v>
                </c:pt>
                <c:pt idx="8">
                  <c:v>8481.7824000000001</c:v>
                </c:pt>
                <c:pt idx="9">
                  <c:v>47384.606016000005</c:v>
                </c:pt>
                <c:pt idx="10">
                  <c:v>5182.4160000000002</c:v>
                </c:pt>
                <c:pt idx="11">
                  <c:v>0</c:v>
                </c:pt>
                <c:pt idx="12">
                  <c:v>7820.9279999999999</c:v>
                </c:pt>
                <c:pt idx="13">
                  <c:v>0</c:v>
                </c:pt>
                <c:pt idx="14">
                  <c:v>5101.8239999999996</c:v>
                </c:pt>
                <c:pt idx="15">
                  <c:v>583869.613824</c:v>
                </c:pt>
                <c:pt idx="16">
                  <c:v>19587.36</c:v>
                </c:pt>
                <c:pt idx="17">
                  <c:v>0</c:v>
                </c:pt>
                <c:pt idx="18">
                  <c:v>367849.92</c:v>
                </c:pt>
                <c:pt idx="19">
                  <c:v>1051.2</c:v>
                </c:pt>
                <c:pt idx="20">
                  <c:v>16398.72</c:v>
                </c:pt>
                <c:pt idx="21">
                  <c:v>84535.604831999997</c:v>
                </c:pt>
                <c:pt idx="22">
                  <c:v>16610.782080000001</c:v>
                </c:pt>
                <c:pt idx="23">
                  <c:v>242810.38080000001</c:v>
                </c:pt>
                <c:pt idx="24">
                  <c:v>2207.52</c:v>
                </c:pt>
                <c:pt idx="25">
                  <c:v>268162.94208000001</c:v>
                </c:pt>
                <c:pt idx="26">
                  <c:v>69833.984160000007</c:v>
                </c:pt>
                <c:pt idx="27">
                  <c:v>492680.75395199994</c:v>
                </c:pt>
                <c:pt idx="28">
                  <c:v>11107.68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再エネ比較シート!$BU$13:$BU$42</c:f>
              <c:numCache>
                <c:formatCode>#,##0_);[Red]\(#,##0\)</c:formatCode>
                <c:ptCount val="30"/>
                <c:pt idx="0">
                  <c:v>28242.791879999975</c:v>
                </c:pt>
                <c:pt idx="1">
                  <c:v>121602.2229480001</c:v>
                </c:pt>
                <c:pt idx="2">
                  <c:v>83244.400980000006</c:v>
                </c:pt>
                <c:pt idx="3">
                  <c:v>92948.378579999931</c:v>
                </c:pt>
                <c:pt idx="4">
                  <c:v>224602.04696327995</c:v>
                </c:pt>
                <c:pt idx="5">
                  <c:v>40630.581191999918</c:v>
                </c:pt>
                <c:pt idx="6">
                  <c:v>61430.895467999995</c:v>
                </c:pt>
                <c:pt idx="7">
                  <c:v>18715.496471999999</c:v>
                </c:pt>
                <c:pt idx="8">
                  <c:v>33327.744119999988</c:v>
                </c:pt>
                <c:pt idx="9">
                  <c:v>354412.31592431967</c:v>
                </c:pt>
                <c:pt idx="10">
                  <c:v>22897.22000400001</c:v>
                </c:pt>
                <c:pt idx="11">
                  <c:v>87881.648891999896</c:v>
                </c:pt>
                <c:pt idx="12">
                  <c:v>190061.21648400038</c:v>
                </c:pt>
                <c:pt idx="13">
                  <c:v>265674.52567200031</c:v>
                </c:pt>
                <c:pt idx="14">
                  <c:v>166833.19084800014</c:v>
                </c:pt>
                <c:pt idx="15">
                  <c:v>857001.79069895972</c:v>
                </c:pt>
                <c:pt idx="16">
                  <c:v>255759.24636000005</c:v>
                </c:pt>
                <c:pt idx="17">
                  <c:v>24998.305127999967</c:v>
                </c:pt>
                <c:pt idx="18">
                  <c:v>430747.98342851992</c:v>
                </c:pt>
                <c:pt idx="19">
                  <c:v>61840.16562887992</c:v>
                </c:pt>
                <c:pt idx="20">
                  <c:v>38957.59025999999</c:v>
                </c:pt>
                <c:pt idx="21">
                  <c:v>400496.01042276085</c:v>
                </c:pt>
                <c:pt idx="22">
                  <c:v>60209.718179999967</c:v>
                </c:pt>
                <c:pt idx="23">
                  <c:v>482821.44439991994</c:v>
                </c:pt>
                <c:pt idx="24">
                  <c:v>113134.24806000029</c:v>
                </c:pt>
                <c:pt idx="25">
                  <c:v>450555.06038195966</c:v>
                </c:pt>
                <c:pt idx="26">
                  <c:v>523570.3290240019</c:v>
                </c:pt>
                <c:pt idx="27">
                  <c:v>593648.91340800026</c:v>
                </c:pt>
                <c:pt idx="28">
                  <c:v>345580.5519720008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小山市</c:v>
                </c:pt>
              </c:strCache>
            </c:strRef>
          </c:cat>
          <c:val>
            <c:numRef>
              <c:f>①CO2排出量の現状把握!$AX$43:$AX$45</c:f>
              <c:numCache>
                <c:formatCode>0%</c:formatCode>
                <c:ptCount val="3"/>
                <c:pt idx="0">
                  <c:v>0.42072759503743129</c:v>
                </c:pt>
                <c:pt idx="1">
                  <c:v>0.34830809079265729</c:v>
                </c:pt>
                <c:pt idx="2">
                  <c:v>0.42054800226295808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小山市</c:v>
                </c:pt>
              </c:strCache>
            </c:strRef>
          </c:cat>
          <c:val>
            <c:numRef>
              <c:f>①CO2排出量の現状把握!$AY$43:$AY$45</c:f>
              <c:numCache>
                <c:formatCode>0%</c:formatCode>
                <c:ptCount val="3"/>
                <c:pt idx="0">
                  <c:v>0.19118662390594171</c:v>
                </c:pt>
                <c:pt idx="1">
                  <c:v>0.18576554660001765</c:v>
                </c:pt>
                <c:pt idx="2">
                  <c:v>0.18065769792450276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小山市</c:v>
                </c:pt>
              </c:strCache>
            </c:strRef>
          </c:cat>
          <c:val>
            <c:numRef>
              <c:f>①CO2排出量の現状把握!$AZ$43:$AZ$45</c:f>
              <c:numCache>
                <c:formatCode>0%</c:formatCode>
                <c:ptCount val="3"/>
                <c:pt idx="0">
                  <c:v>0.18034974026133399</c:v>
                </c:pt>
                <c:pt idx="1">
                  <c:v>0.19648434251556449</c:v>
                </c:pt>
                <c:pt idx="2">
                  <c:v>0.17798747928589478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小山市</c:v>
                </c:pt>
              </c:strCache>
            </c:strRef>
          </c:cat>
          <c:val>
            <c:numRef>
              <c:f>①CO2排出量の現状把握!$BA$43:$BA$45</c:f>
              <c:numCache>
                <c:formatCode>0%</c:formatCode>
                <c:ptCount val="3"/>
                <c:pt idx="0">
                  <c:v>0.19226168778726088</c:v>
                </c:pt>
                <c:pt idx="1">
                  <c:v>0.25349799166924203</c:v>
                </c:pt>
                <c:pt idx="2">
                  <c:v>0.2060977553794866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小山市</c:v>
                </c:pt>
              </c:strCache>
            </c:strRef>
          </c:cat>
          <c:val>
            <c:numRef>
              <c:f>①CO2排出量の現状把握!$BB$43:$BB$45</c:f>
              <c:numCache>
                <c:formatCode>0%</c:formatCode>
                <c:ptCount val="3"/>
                <c:pt idx="0">
                  <c:v>1.5474353008032191E-2</c:v>
                </c:pt>
                <c:pt idx="1">
                  <c:v>1.5944028422518606E-2</c:v>
                </c:pt>
                <c:pt idx="2">
                  <c:v>1.4709065147157694E-2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56699</c:v>
                </c:pt>
                <c:pt idx="1">
                  <c:v>56699</c:v>
                </c:pt>
                <c:pt idx="2">
                  <c:v>56699</c:v>
                </c:pt>
                <c:pt idx="3">
                  <c:v>56699</c:v>
                </c:pt>
                <c:pt idx="4">
                  <c:v>56699</c:v>
                </c:pt>
                <c:pt idx="5">
                  <c:v>55978</c:v>
                </c:pt>
                <c:pt idx="6">
                  <c:v>55978</c:v>
                </c:pt>
                <c:pt idx="7">
                  <c:v>55978</c:v>
                </c:pt>
                <c:pt idx="8">
                  <c:v>55978</c:v>
                </c:pt>
                <c:pt idx="9">
                  <c:v>55978</c:v>
                </c:pt>
                <c:pt idx="10">
                  <c:v>55978</c:v>
                </c:pt>
                <c:pt idx="11">
                  <c:v>61684</c:v>
                </c:pt>
                <c:pt idx="12">
                  <c:v>61684</c:v>
                </c:pt>
                <c:pt idx="13">
                  <c:v>61684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8.9464584142671733</c:v>
                </c:pt>
                <c:pt idx="1">
                  <c:v>9.896139623216138</c:v>
                </c:pt>
                <c:pt idx="2">
                  <c:v>6.7816044298331226</c:v>
                </c:pt>
                <c:pt idx="3">
                  <c:v>7.1687858667542903</c:v>
                </c:pt>
                <c:pt idx="4">
                  <c:v>6.1797363396283602</c:v>
                </c:pt>
                <c:pt idx="5">
                  <c:v>11.282780521248901</c:v>
                </c:pt>
                <c:pt idx="6">
                  <c:v>8.5546689435508441</c:v>
                </c:pt>
                <c:pt idx="7">
                  <c:v>14.666177100630721</c:v>
                </c:pt>
                <c:pt idx="8">
                  <c:v>21.657838667474671</c:v>
                </c:pt>
                <c:pt idx="9">
                  <c:v>23.419873390767801</c:v>
                </c:pt>
                <c:pt idx="10">
                  <c:v>20.869092957087169</c:v>
                </c:pt>
                <c:pt idx="11">
                  <c:v>20.06095086457643</c:v>
                </c:pt>
                <c:pt idx="12">
                  <c:v>21.741836876684221</c:v>
                </c:pt>
                <c:pt idx="13">
                  <c:v>19.991981592283501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159055</c:v>
                </c:pt>
                <c:pt idx="1">
                  <c:v>159453</c:v>
                </c:pt>
                <c:pt idx="2">
                  <c:v>159565</c:v>
                </c:pt>
                <c:pt idx="3">
                  <c:v>164590</c:v>
                </c:pt>
                <c:pt idx="4">
                  <c:v>165465</c:v>
                </c:pt>
                <c:pt idx="5">
                  <c:v>165842</c:v>
                </c:pt>
                <c:pt idx="6">
                  <c:v>166593</c:v>
                </c:pt>
                <c:pt idx="7">
                  <c:v>166533</c:v>
                </c:pt>
                <c:pt idx="8">
                  <c:v>167410</c:v>
                </c:pt>
                <c:pt idx="9">
                  <c:v>167480</c:v>
                </c:pt>
                <c:pt idx="10">
                  <c:v>167505</c:v>
                </c:pt>
                <c:pt idx="11">
                  <c:v>167888</c:v>
                </c:pt>
                <c:pt idx="12">
                  <c:v>167652</c:v>
                </c:pt>
                <c:pt idx="13">
                  <c:v>167277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1636</v>
      </c>
      <c r="B9" s="70">
        <v>86</v>
      </c>
      <c r="C9" s="70">
        <v>1</v>
      </c>
      <c r="D9" s="70">
        <v>6</v>
      </c>
      <c r="E9" s="70">
        <v>1990</v>
      </c>
      <c r="F9" s="70" t="s">
        <v>787</v>
      </c>
      <c r="G9" s="70" t="s">
        <v>1637</v>
      </c>
      <c r="H9" s="70" t="s">
        <v>1638</v>
      </c>
      <c r="I9" s="148"/>
      <c r="J9" s="71">
        <v>58.151502335903231</v>
      </c>
      <c r="K9" s="71">
        <v>15.793610328474299</v>
      </c>
      <c r="L9" s="71">
        <v>2.4083972691415911</v>
      </c>
      <c r="M9" s="71">
        <v>188.54130486284151</v>
      </c>
      <c r="N9" s="71">
        <v>129.55027046353521</v>
      </c>
      <c r="O9" s="71">
        <v>113.3738736571365</v>
      </c>
      <c r="P9" s="71">
        <v>86.808224877457519</v>
      </c>
      <c r="Q9" s="71">
        <v>9.4123107374262407</v>
      </c>
      <c r="R9" s="71">
        <v>0</v>
      </c>
      <c r="S9" s="71">
        <v>11.83643762442323</v>
      </c>
      <c r="T9" s="72"/>
      <c r="U9" s="71">
        <v>14505638</v>
      </c>
      <c r="V9" s="71">
        <v>6064</v>
      </c>
      <c r="W9" s="71">
        <v>22</v>
      </c>
      <c r="X9" s="71">
        <v>78644</v>
      </c>
      <c r="Y9" s="71">
        <v>56712</v>
      </c>
      <c r="Z9" s="71">
        <v>46632</v>
      </c>
      <c r="AA9" s="71">
        <v>21078</v>
      </c>
      <c r="AB9" s="71">
        <v>152824</v>
      </c>
      <c r="AC9" s="71">
        <v>0</v>
      </c>
      <c r="AD9" s="71">
        <v>11.83643762442323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1639</v>
      </c>
      <c r="B10" s="70">
        <v>87</v>
      </c>
      <c r="C10" s="70">
        <v>2</v>
      </c>
      <c r="D10" s="70">
        <v>6</v>
      </c>
      <c r="E10" s="70">
        <v>2005</v>
      </c>
      <c r="F10" s="70" t="s">
        <v>789</v>
      </c>
      <c r="G10" s="70" t="s">
        <v>1637</v>
      </c>
      <c r="H10" s="70" t="s">
        <v>1638</v>
      </c>
      <c r="I10" s="148"/>
      <c r="J10" s="71">
        <v>44.584671401594292</v>
      </c>
      <c r="K10" s="71">
        <v>12.495894322188789</v>
      </c>
      <c r="L10" s="71">
        <v>1.6650494602386881</v>
      </c>
      <c r="M10" s="71">
        <v>307.94091596775661</v>
      </c>
      <c r="N10" s="71">
        <v>205.15865128178771</v>
      </c>
      <c r="O10" s="71">
        <v>132.8771230559401</v>
      </c>
      <c r="P10" s="71">
        <v>82.113046422690786</v>
      </c>
      <c r="Q10" s="71">
        <v>10.0185563386789</v>
      </c>
      <c r="R10" s="71">
        <v>0</v>
      </c>
      <c r="S10" s="71">
        <v>15.267051953999999</v>
      </c>
      <c r="T10" s="72"/>
      <c r="U10" s="71">
        <v>5665664</v>
      </c>
      <c r="V10" s="71">
        <v>5856</v>
      </c>
      <c r="W10" s="71">
        <v>20</v>
      </c>
      <c r="X10" s="71">
        <v>73336</v>
      </c>
      <c r="Y10" s="71">
        <v>77513</v>
      </c>
      <c r="Z10" s="71">
        <v>63245</v>
      </c>
      <c r="AA10" s="71">
        <v>16329</v>
      </c>
      <c r="AB10" s="71">
        <v>170053</v>
      </c>
      <c r="AC10" s="71">
        <v>0</v>
      </c>
      <c r="AD10" s="71">
        <v>15.267051953999999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1640</v>
      </c>
      <c r="B11" s="70">
        <v>88</v>
      </c>
      <c r="C11" s="70">
        <v>3</v>
      </c>
      <c r="D11" s="70">
        <v>6</v>
      </c>
      <c r="E11" s="70">
        <v>2006</v>
      </c>
      <c r="F11" s="70" t="s">
        <v>790</v>
      </c>
      <c r="G11" s="70" t="s">
        <v>1637</v>
      </c>
      <c r="H11" s="70" t="s">
        <v>1638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1641</v>
      </c>
      <c r="B12" s="70">
        <v>89</v>
      </c>
      <c r="C12" s="70">
        <v>4</v>
      </c>
      <c r="D12" s="70">
        <v>6</v>
      </c>
      <c r="E12" s="70">
        <v>2007</v>
      </c>
      <c r="F12" s="70" t="s">
        <v>791</v>
      </c>
      <c r="G12" s="70" t="s">
        <v>1637</v>
      </c>
      <c r="H12" s="70" t="s">
        <v>1638</v>
      </c>
      <c r="I12" s="148"/>
      <c r="J12" s="71">
        <v>72.458073824445364</v>
      </c>
      <c r="K12" s="71">
        <v>12.88189925052866</v>
      </c>
      <c r="L12" s="71">
        <v>4.2415158828766781</v>
      </c>
      <c r="M12" s="71">
        <v>363.46090839927621</v>
      </c>
      <c r="N12" s="71">
        <v>222.62040824766089</v>
      </c>
      <c r="O12" s="71">
        <v>128.59765841011989</v>
      </c>
      <c r="P12" s="71">
        <v>80.861449833490568</v>
      </c>
      <c r="Q12" s="71">
        <v>10.7528297456653</v>
      </c>
      <c r="R12" s="71">
        <v>0</v>
      </c>
      <c r="S12" s="71">
        <v>14.29849426575</v>
      </c>
      <c r="T12" s="72"/>
      <c r="U12" s="71">
        <v>7969527</v>
      </c>
      <c r="V12" s="71">
        <v>5435</v>
      </c>
      <c r="W12" s="71">
        <v>38</v>
      </c>
      <c r="X12" s="71">
        <v>92716</v>
      </c>
      <c r="Y12" s="71">
        <v>80136</v>
      </c>
      <c r="Z12" s="71">
        <v>63629</v>
      </c>
      <c r="AA12" s="71">
        <v>15835</v>
      </c>
      <c r="AB12" s="71">
        <v>172865</v>
      </c>
      <c r="AC12" s="71">
        <v>0</v>
      </c>
      <c r="AD12" s="71">
        <v>14.29849426575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1642</v>
      </c>
      <c r="B13" s="70">
        <v>90</v>
      </c>
      <c r="C13" s="70">
        <v>5</v>
      </c>
      <c r="D13" s="70">
        <v>6</v>
      </c>
      <c r="E13" s="70">
        <v>2008</v>
      </c>
      <c r="F13" s="70" t="s">
        <v>792</v>
      </c>
      <c r="G13" s="70" t="s">
        <v>1637</v>
      </c>
      <c r="H13" s="70" t="s">
        <v>1638</v>
      </c>
      <c r="I13" s="148"/>
      <c r="J13" s="71">
        <v>56.619064557575342</v>
      </c>
      <c r="K13" s="71">
        <v>10.21870097460461</v>
      </c>
      <c r="L13" s="71">
        <v>3.7956210778454391</v>
      </c>
      <c r="M13" s="71">
        <v>362.69664928998179</v>
      </c>
      <c r="N13" s="71">
        <v>222.03419085971231</v>
      </c>
      <c r="O13" s="71">
        <v>123.06563767145551</v>
      </c>
      <c r="P13" s="71">
        <v>76.724455577862713</v>
      </c>
      <c r="Q13" s="71">
        <v>10.6418635194683</v>
      </c>
      <c r="R13" s="71">
        <v>0</v>
      </c>
      <c r="S13" s="71">
        <v>14.50815155125</v>
      </c>
      <c r="T13" s="72"/>
      <c r="U13" s="71">
        <v>7941609</v>
      </c>
      <c r="V13" s="71">
        <v>5435</v>
      </c>
      <c r="W13" s="71">
        <v>38</v>
      </c>
      <c r="X13" s="71">
        <v>92716</v>
      </c>
      <c r="Y13" s="71">
        <v>81297</v>
      </c>
      <c r="Z13" s="71">
        <v>63029</v>
      </c>
      <c r="AA13" s="71">
        <v>15042</v>
      </c>
      <c r="AB13" s="71">
        <v>173895</v>
      </c>
      <c r="AC13" s="71">
        <v>0</v>
      </c>
      <c r="AD13" s="71">
        <v>14.50815155125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1643</v>
      </c>
      <c r="B14" s="70">
        <v>91</v>
      </c>
      <c r="C14" s="70">
        <v>6</v>
      </c>
      <c r="D14" s="70">
        <v>6</v>
      </c>
      <c r="E14" s="70">
        <v>2009</v>
      </c>
      <c r="F14" s="70" t="s">
        <v>176</v>
      </c>
      <c r="G14" s="70" t="s">
        <v>1637</v>
      </c>
      <c r="H14" s="70" t="s">
        <v>1638</v>
      </c>
      <c r="I14" s="148"/>
      <c r="J14" s="71">
        <v>45.518399421021371</v>
      </c>
      <c r="K14" s="71">
        <v>9.7242449234060135</v>
      </c>
      <c r="L14" s="71">
        <v>3.7325638970524819</v>
      </c>
      <c r="M14" s="71">
        <v>367.46843511146812</v>
      </c>
      <c r="N14" s="71">
        <v>204.07363380815769</v>
      </c>
      <c r="O14" s="71">
        <v>123.9030144053073</v>
      </c>
      <c r="P14" s="71">
        <v>74.839865959022461</v>
      </c>
      <c r="Q14" s="71">
        <v>10.1638529426804</v>
      </c>
      <c r="R14" s="71">
        <v>0</v>
      </c>
      <c r="S14" s="71">
        <v>11.50500685698</v>
      </c>
      <c r="T14" s="72"/>
      <c r="U14" s="71">
        <v>5623045</v>
      </c>
      <c r="V14" s="71">
        <v>5963</v>
      </c>
      <c r="W14" s="71">
        <v>36</v>
      </c>
      <c r="X14" s="71">
        <v>107336</v>
      </c>
      <c r="Y14" s="71">
        <v>81879</v>
      </c>
      <c r="Z14" s="71">
        <v>62636</v>
      </c>
      <c r="AA14" s="71">
        <v>15063</v>
      </c>
      <c r="AB14" s="71">
        <v>174345</v>
      </c>
      <c r="AC14" s="71">
        <v>0</v>
      </c>
      <c r="AD14" s="71">
        <v>11.50500685698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1.36</v>
      </c>
      <c r="BL14" s="71">
        <v>115.489</v>
      </c>
      <c r="BM14" s="71">
        <v>0</v>
      </c>
      <c r="BN14" s="72"/>
      <c r="BO14" s="71">
        <v>0</v>
      </c>
      <c r="BP14" s="71">
        <v>0</v>
      </c>
      <c r="BQ14" s="71">
        <v>0</v>
      </c>
      <c r="BR14" s="71">
        <v>1</v>
      </c>
      <c r="BS14" s="71">
        <v>15</v>
      </c>
      <c r="BT14" s="71">
        <v>0</v>
      </c>
      <c r="BU14"/>
      <c r="BV14" s="70">
        <v>93.781000000000006</v>
      </c>
      <c r="BW14" s="70">
        <v>0</v>
      </c>
      <c r="BX14" s="70">
        <v>19.428000000000001</v>
      </c>
      <c r="BY14" s="70">
        <v>0</v>
      </c>
      <c r="BZ14" s="70">
        <v>3.64</v>
      </c>
      <c r="CA14" s="70">
        <v>0</v>
      </c>
      <c r="CB14" s="70">
        <v>0</v>
      </c>
      <c r="CC14" s="70">
        <v>0</v>
      </c>
      <c r="CD14" s="70">
        <v>0</v>
      </c>
    </row>
    <row r="15" spans="1:82">
      <c r="A15" s="70" t="s">
        <v>1644</v>
      </c>
      <c r="B15" s="70">
        <v>92</v>
      </c>
      <c r="C15" s="70">
        <v>7</v>
      </c>
      <c r="D15" s="70">
        <v>6</v>
      </c>
      <c r="E15" s="70">
        <v>2010</v>
      </c>
      <c r="F15" s="70" t="s">
        <v>177</v>
      </c>
      <c r="G15" s="70" t="s">
        <v>1637</v>
      </c>
      <c r="H15" s="70" t="s">
        <v>1638</v>
      </c>
      <c r="I15" s="148"/>
      <c r="J15" s="71">
        <v>46.659990434158573</v>
      </c>
      <c r="K15" s="71">
        <v>8.7174050912163441</v>
      </c>
      <c r="L15" s="71">
        <v>3.4864118550082162</v>
      </c>
      <c r="M15" s="71">
        <v>371.74309324997438</v>
      </c>
      <c r="N15" s="71">
        <v>208.8416128825524</v>
      </c>
      <c r="O15" s="71">
        <v>122.9912579534807</v>
      </c>
      <c r="P15" s="71">
        <v>74.117184857702298</v>
      </c>
      <c r="Q15" s="71">
        <v>10.6415260951223</v>
      </c>
      <c r="R15" s="71">
        <v>0</v>
      </c>
      <c r="S15" s="71">
        <v>11.60072048016</v>
      </c>
      <c r="T15" s="72"/>
      <c r="U15" s="71">
        <v>6161275</v>
      </c>
      <c r="V15" s="71">
        <v>5963</v>
      </c>
      <c r="W15" s="71">
        <v>36</v>
      </c>
      <c r="X15" s="71">
        <v>107336</v>
      </c>
      <c r="Y15" s="71">
        <v>82653</v>
      </c>
      <c r="Z15" s="71">
        <v>62464</v>
      </c>
      <c r="AA15" s="71">
        <v>14545</v>
      </c>
      <c r="AB15" s="71">
        <v>174913</v>
      </c>
      <c r="AC15" s="71">
        <v>0</v>
      </c>
      <c r="AD15" s="71">
        <v>11.60072048016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1.1830000000000001</v>
      </c>
      <c r="BL15" s="71">
        <v>113.928</v>
      </c>
      <c r="BM15" s="71">
        <v>0</v>
      </c>
      <c r="BN15" s="72"/>
      <c r="BO15" s="71">
        <v>0</v>
      </c>
      <c r="BP15" s="71">
        <v>0</v>
      </c>
      <c r="BQ15" s="71">
        <v>0</v>
      </c>
      <c r="BR15" s="71">
        <v>1</v>
      </c>
      <c r="BS15" s="71">
        <v>16</v>
      </c>
      <c r="BT15" s="71">
        <v>0</v>
      </c>
      <c r="BU15"/>
      <c r="BV15" s="70">
        <v>87.718000000000004</v>
      </c>
      <c r="BW15" s="70">
        <v>0</v>
      </c>
      <c r="BX15" s="70">
        <v>23.545000000000002</v>
      </c>
      <c r="BY15" s="70">
        <v>0</v>
      </c>
      <c r="BZ15" s="70">
        <v>3.8479999999999999</v>
      </c>
      <c r="CA15" s="70">
        <v>0</v>
      </c>
      <c r="CB15" s="70">
        <v>0</v>
      </c>
      <c r="CC15" s="70">
        <v>0</v>
      </c>
      <c r="CD15" s="70">
        <v>0</v>
      </c>
    </row>
    <row r="16" spans="1:82">
      <c r="A16" s="70" t="s">
        <v>1645</v>
      </c>
      <c r="B16" s="70">
        <v>93</v>
      </c>
      <c r="C16" s="70">
        <v>8</v>
      </c>
      <c r="D16" s="70">
        <v>6</v>
      </c>
      <c r="E16" s="70">
        <v>2011</v>
      </c>
      <c r="F16" s="70" t="s">
        <v>178</v>
      </c>
      <c r="G16" s="70" t="s">
        <v>1637</v>
      </c>
      <c r="H16" s="70" t="s">
        <v>1638</v>
      </c>
      <c r="I16" s="148"/>
      <c r="J16" s="71">
        <v>64.314734437725136</v>
      </c>
      <c r="K16" s="71">
        <v>13.16024190331586</v>
      </c>
      <c r="L16" s="71">
        <v>1.537258248085309</v>
      </c>
      <c r="M16" s="71">
        <v>472.7163400908068</v>
      </c>
      <c r="N16" s="71">
        <v>242.18601362760771</v>
      </c>
      <c r="O16" s="71">
        <v>122.34368473820864</v>
      </c>
      <c r="P16" s="71">
        <v>71.302327549625659</v>
      </c>
      <c r="Q16" s="71">
        <v>12.2658240746083</v>
      </c>
      <c r="R16" s="71">
        <v>0</v>
      </c>
      <c r="S16" s="71">
        <v>12.91591258825</v>
      </c>
      <c r="T16" s="72"/>
      <c r="U16" s="71">
        <v>7979256</v>
      </c>
      <c r="V16" s="71">
        <v>5963</v>
      </c>
      <c r="W16" s="71">
        <v>36</v>
      </c>
      <c r="X16" s="71">
        <v>107336</v>
      </c>
      <c r="Y16" s="71">
        <v>82980</v>
      </c>
      <c r="Z16" s="71">
        <v>63485</v>
      </c>
      <c r="AA16" s="71">
        <v>14409</v>
      </c>
      <c r="AB16" s="71">
        <v>174784</v>
      </c>
      <c r="AC16" s="71">
        <v>0</v>
      </c>
      <c r="AD16" s="71">
        <v>12.91591258825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0.68100000000000005</v>
      </c>
      <c r="BL16" s="71">
        <v>118.029</v>
      </c>
      <c r="BM16" s="71">
        <v>0</v>
      </c>
      <c r="BN16" s="72"/>
      <c r="BO16" s="71">
        <v>0</v>
      </c>
      <c r="BP16" s="71">
        <v>0</v>
      </c>
      <c r="BQ16" s="71">
        <v>0</v>
      </c>
      <c r="BR16" s="71">
        <v>1</v>
      </c>
      <c r="BS16" s="71">
        <v>16</v>
      </c>
      <c r="BT16" s="71">
        <v>0</v>
      </c>
      <c r="BU16"/>
      <c r="BV16" s="70">
        <v>91.664000000000001</v>
      </c>
      <c r="BW16" s="70">
        <v>0</v>
      </c>
      <c r="BX16" s="70">
        <v>23.306000000000001</v>
      </c>
      <c r="BY16" s="70">
        <v>0</v>
      </c>
      <c r="BZ16" s="70">
        <v>3.74</v>
      </c>
      <c r="CA16" s="70">
        <v>0</v>
      </c>
      <c r="CB16" s="70">
        <v>0</v>
      </c>
      <c r="CC16" s="70">
        <v>0</v>
      </c>
      <c r="CD16" s="70">
        <v>0</v>
      </c>
    </row>
    <row r="17" spans="1:82">
      <c r="A17" s="70" t="s">
        <v>1646</v>
      </c>
      <c r="B17" s="70">
        <v>94</v>
      </c>
      <c r="C17" s="70">
        <v>9</v>
      </c>
      <c r="D17" s="70">
        <v>6</v>
      </c>
      <c r="E17" s="70">
        <v>2012</v>
      </c>
      <c r="F17" s="70" t="s">
        <v>179</v>
      </c>
      <c r="G17" s="70" t="s">
        <v>1637</v>
      </c>
      <c r="H17" s="70" t="s">
        <v>1638</v>
      </c>
      <c r="I17" s="148"/>
      <c r="J17" s="71">
        <v>52.568867735863748</v>
      </c>
      <c r="K17" s="71">
        <v>12.981650071969121</v>
      </c>
      <c r="L17" s="71">
        <v>1.521966575899965</v>
      </c>
      <c r="M17" s="71">
        <v>497.72962552632112</v>
      </c>
      <c r="N17" s="71">
        <v>261.58967486586158</v>
      </c>
      <c r="O17" s="71">
        <v>120.95075196323403</v>
      </c>
      <c r="P17" s="71">
        <v>70.777376002583082</v>
      </c>
      <c r="Q17" s="71">
        <v>13.581460884450999</v>
      </c>
      <c r="R17" s="71">
        <v>0</v>
      </c>
      <c r="S17" s="71">
        <v>11.256886879</v>
      </c>
      <c r="T17" s="72"/>
      <c r="U17" s="71">
        <v>7032724</v>
      </c>
      <c r="V17" s="71">
        <v>5963</v>
      </c>
      <c r="W17" s="71">
        <v>36</v>
      </c>
      <c r="X17" s="71">
        <v>107336</v>
      </c>
      <c r="Y17" s="71">
        <v>84893</v>
      </c>
      <c r="Z17" s="71">
        <v>63260</v>
      </c>
      <c r="AA17" s="71">
        <v>14222</v>
      </c>
      <c r="AB17" s="71">
        <v>178127</v>
      </c>
      <c r="AC17" s="71">
        <v>0</v>
      </c>
      <c r="AD17" s="71">
        <v>11.256886879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0.33500000000000002</v>
      </c>
      <c r="BL17" s="71">
        <v>123.84099999999999</v>
      </c>
      <c r="BM17" s="71">
        <v>0</v>
      </c>
      <c r="BN17" s="72"/>
      <c r="BO17" s="71">
        <v>0</v>
      </c>
      <c r="BP17" s="71">
        <v>0</v>
      </c>
      <c r="BQ17" s="71">
        <v>0</v>
      </c>
      <c r="BR17" s="71">
        <v>1</v>
      </c>
      <c r="BS17" s="71">
        <v>17</v>
      </c>
      <c r="BT17" s="71">
        <v>0</v>
      </c>
      <c r="BU17"/>
      <c r="BV17" s="70">
        <v>99.554000000000002</v>
      </c>
      <c r="BW17" s="70">
        <v>0</v>
      </c>
      <c r="BX17" s="70">
        <v>20.905000000000001</v>
      </c>
      <c r="BY17" s="70">
        <v>0</v>
      </c>
      <c r="BZ17" s="70">
        <v>3.7170000000000001</v>
      </c>
      <c r="CA17" s="70">
        <v>0</v>
      </c>
      <c r="CB17" s="70">
        <v>0</v>
      </c>
      <c r="CC17" s="70">
        <v>0</v>
      </c>
      <c r="CD17" s="70">
        <v>0</v>
      </c>
    </row>
    <row r="18" spans="1:82">
      <c r="A18" s="70" t="s">
        <v>1647</v>
      </c>
      <c r="B18" s="70">
        <v>95</v>
      </c>
      <c r="C18" s="70">
        <v>10</v>
      </c>
      <c r="D18" s="70">
        <v>6</v>
      </c>
      <c r="E18" s="70">
        <v>2013</v>
      </c>
      <c r="F18" s="70" t="s">
        <v>180</v>
      </c>
      <c r="G18" s="70" t="s">
        <v>1637</v>
      </c>
      <c r="H18" s="70" t="s">
        <v>1638</v>
      </c>
      <c r="I18" s="148"/>
      <c r="J18" s="71">
        <v>50.352612789905017</v>
      </c>
      <c r="K18" s="71">
        <v>11.19444390275884</v>
      </c>
      <c r="L18" s="71">
        <v>1.3949202615745611</v>
      </c>
      <c r="M18" s="71">
        <v>529.59397252432439</v>
      </c>
      <c r="N18" s="71">
        <v>252.24502378707231</v>
      </c>
      <c r="O18" s="71">
        <v>114.55689478546429</v>
      </c>
      <c r="P18" s="71">
        <v>70.679404102485833</v>
      </c>
      <c r="Q18" s="71">
        <v>13.784177945441</v>
      </c>
      <c r="R18" s="71">
        <v>0</v>
      </c>
      <c r="S18" s="71">
        <v>10.269902806399999</v>
      </c>
      <c r="T18" s="72"/>
      <c r="U18" s="71">
        <v>6518096</v>
      </c>
      <c r="V18" s="71">
        <v>5963</v>
      </c>
      <c r="W18" s="71">
        <v>36</v>
      </c>
      <c r="X18" s="71">
        <v>107336</v>
      </c>
      <c r="Y18" s="71">
        <v>85148</v>
      </c>
      <c r="Z18" s="71">
        <v>62591</v>
      </c>
      <c r="AA18" s="71">
        <v>14149</v>
      </c>
      <c r="AB18" s="71">
        <v>178194</v>
      </c>
      <c r="AC18" s="71">
        <v>0</v>
      </c>
      <c r="AD18" s="71">
        <v>10.269902806399999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130.26400000000001</v>
      </c>
      <c r="BM18" s="71">
        <v>0</v>
      </c>
      <c r="BN18" s="72"/>
      <c r="BO18" s="71">
        <v>0</v>
      </c>
      <c r="BP18" s="71">
        <v>0</v>
      </c>
      <c r="BQ18" s="71">
        <v>0</v>
      </c>
      <c r="BR18" s="71">
        <v>1</v>
      </c>
      <c r="BS18" s="71">
        <v>16</v>
      </c>
      <c r="BT18" s="71">
        <v>0</v>
      </c>
      <c r="BU18"/>
      <c r="BV18" s="70">
        <v>106.40300000000001</v>
      </c>
      <c r="BW18" s="70">
        <v>0</v>
      </c>
      <c r="BX18" s="70">
        <v>20.148</v>
      </c>
      <c r="BY18" s="70">
        <v>0</v>
      </c>
      <c r="BZ18" s="70">
        <v>3.7130000000000001</v>
      </c>
      <c r="CA18" s="70">
        <v>0</v>
      </c>
      <c r="CB18" s="70">
        <v>0</v>
      </c>
      <c r="CC18" s="70">
        <v>0</v>
      </c>
      <c r="CD18" s="70">
        <v>0</v>
      </c>
    </row>
    <row r="19" spans="1:82">
      <c r="A19" s="70" t="s">
        <v>1648</v>
      </c>
      <c r="B19" s="70">
        <v>96</v>
      </c>
      <c r="C19" s="70">
        <v>11</v>
      </c>
      <c r="D19" s="70">
        <v>6</v>
      </c>
      <c r="E19" s="70">
        <v>2014</v>
      </c>
      <c r="F19" s="70" t="s">
        <v>181</v>
      </c>
      <c r="G19" s="70" t="s">
        <v>1637</v>
      </c>
      <c r="H19" s="70" t="s">
        <v>1638</v>
      </c>
      <c r="I19" s="148"/>
      <c r="J19" s="71">
        <v>55.179083809683952</v>
      </c>
      <c r="K19" s="71">
        <v>11.41128459280738</v>
      </c>
      <c r="L19" s="71">
        <v>5.4865853926086547</v>
      </c>
      <c r="M19" s="71">
        <v>478.22479397807922</v>
      </c>
      <c r="N19" s="71">
        <v>228.99478590213511</v>
      </c>
      <c r="O19" s="71">
        <v>108.7871008343125</v>
      </c>
      <c r="P19" s="71">
        <v>71.222531367263414</v>
      </c>
      <c r="Q19" s="71">
        <v>13.291596509587499</v>
      </c>
      <c r="R19" s="71">
        <v>0</v>
      </c>
      <c r="S19" s="71">
        <v>9.2841428316000005</v>
      </c>
      <c r="T19" s="72"/>
      <c r="U19" s="71">
        <v>8193097</v>
      </c>
      <c r="V19" s="71">
        <v>5812</v>
      </c>
      <c r="W19" s="71">
        <v>62</v>
      </c>
      <c r="X19" s="71">
        <v>107038</v>
      </c>
      <c r="Y19" s="71">
        <v>86162</v>
      </c>
      <c r="Z19" s="71">
        <v>62602</v>
      </c>
      <c r="AA19" s="71">
        <v>14184</v>
      </c>
      <c r="AB19" s="71">
        <v>179090</v>
      </c>
      <c r="AC19" s="71">
        <v>0</v>
      </c>
      <c r="AD19" s="71">
        <v>9.2841428316000005</v>
      </c>
      <c r="AE19" s="72"/>
      <c r="AF19" s="71"/>
      <c r="AG19" s="71"/>
      <c r="AH19" s="71"/>
      <c r="AI19" s="71"/>
      <c r="AJ19" s="71"/>
      <c r="AK19" s="71"/>
      <c r="AL19" s="71"/>
      <c r="AM19" s="71"/>
      <c r="AN19" s="71"/>
      <c r="AO19" s="71"/>
      <c r="AP19" s="71"/>
      <c r="AQ19" s="72"/>
      <c r="AR19" s="71">
        <v>1786</v>
      </c>
      <c r="AS19" s="71">
        <v>58</v>
      </c>
      <c r="AT19" s="71">
        <v>0</v>
      </c>
      <c r="AU19" s="71">
        <v>0</v>
      </c>
      <c r="AV19" s="71">
        <v>0</v>
      </c>
      <c r="AW19" s="71">
        <v>0</v>
      </c>
      <c r="AX19" s="71"/>
      <c r="AY19" s="72"/>
      <c r="AZ19" s="71">
        <v>6010</v>
      </c>
      <c r="BA19" s="71">
        <v>1840.1</v>
      </c>
      <c r="BB19" s="71">
        <v>0</v>
      </c>
      <c r="BC19" s="71">
        <v>0</v>
      </c>
      <c r="BD19" s="71">
        <v>0</v>
      </c>
      <c r="BE19" s="71">
        <v>0</v>
      </c>
      <c r="BF19" s="71"/>
      <c r="BG19" s="72"/>
      <c r="BH19" s="71">
        <v>0</v>
      </c>
      <c r="BI19" s="71">
        <v>0</v>
      </c>
      <c r="BJ19" s="71">
        <v>0</v>
      </c>
      <c r="BK19" s="71">
        <v>1.323</v>
      </c>
      <c r="BL19" s="71">
        <v>127.56100000000001</v>
      </c>
      <c r="BM19" s="71">
        <v>0</v>
      </c>
      <c r="BN19" s="72"/>
      <c r="BO19" s="71">
        <v>0</v>
      </c>
      <c r="BP19" s="71">
        <v>0</v>
      </c>
      <c r="BQ19" s="71">
        <v>0</v>
      </c>
      <c r="BR19" s="71">
        <v>1</v>
      </c>
      <c r="BS19" s="71">
        <v>17</v>
      </c>
      <c r="BT19" s="71">
        <v>0</v>
      </c>
      <c r="BU19"/>
      <c r="BV19" s="70">
        <v>104.75700000000001</v>
      </c>
      <c r="BW19" s="70">
        <v>0</v>
      </c>
      <c r="BX19" s="70">
        <v>19.024000000000001</v>
      </c>
      <c r="BY19" s="70">
        <v>0</v>
      </c>
      <c r="BZ19" s="70">
        <v>5.1029999999999998</v>
      </c>
      <c r="CA19" s="70">
        <v>0</v>
      </c>
      <c r="CB19" s="70">
        <v>0</v>
      </c>
      <c r="CC19" s="70">
        <v>0</v>
      </c>
      <c r="CD19" s="70">
        <v>0</v>
      </c>
    </row>
    <row r="20" spans="1:82">
      <c r="A20" s="70" t="s">
        <v>1649</v>
      </c>
      <c r="B20" s="70">
        <v>97</v>
      </c>
      <c r="C20" s="70">
        <v>12</v>
      </c>
      <c r="D20" s="70">
        <v>6</v>
      </c>
      <c r="E20" s="70">
        <v>2015</v>
      </c>
      <c r="F20" s="70" t="s">
        <v>182</v>
      </c>
      <c r="G20" s="70" t="s">
        <v>1637</v>
      </c>
      <c r="H20" s="70" t="s">
        <v>1638</v>
      </c>
      <c r="I20" s="148"/>
      <c r="J20" s="71">
        <v>78.965299682110299</v>
      </c>
      <c r="K20" s="71">
        <v>12.136056676415279</v>
      </c>
      <c r="L20" s="71">
        <v>6.8388830958965068</v>
      </c>
      <c r="M20" s="71">
        <v>508.80220490166772</v>
      </c>
      <c r="N20" s="71">
        <v>230.4336137366183</v>
      </c>
      <c r="O20" s="71">
        <v>108.15116061959415</v>
      </c>
      <c r="P20" s="71">
        <v>71.726052690993185</v>
      </c>
      <c r="Q20" s="71">
        <v>13.0629101244194</v>
      </c>
      <c r="R20" s="71">
        <v>0</v>
      </c>
      <c r="S20" s="71">
        <v>10.173901470720001</v>
      </c>
      <c r="T20" s="72"/>
      <c r="U20" s="71">
        <v>10636589</v>
      </c>
      <c r="V20" s="71">
        <v>5812</v>
      </c>
      <c r="W20" s="71">
        <v>62</v>
      </c>
      <c r="X20" s="71">
        <v>107038</v>
      </c>
      <c r="Y20" s="71">
        <v>87091</v>
      </c>
      <c r="Z20" s="71">
        <v>62835</v>
      </c>
      <c r="AA20" s="71">
        <v>14273</v>
      </c>
      <c r="AB20" s="71">
        <v>179796</v>
      </c>
      <c r="AC20" s="71">
        <v>0</v>
      </c>
      <c r="AD20" s="71">
        <v>10.173901470720001</v>
      </c>
      <c r="AE20" s="72"/>
      <c r="AF20" s="71">
        <v>106961239.7259587</v>
      </c>
      <c r="AG20" s="71">
        <v>10059206.10929992</v>
      </c>
      <c r="AH20" s="71">
        <v>1393830.246951147</v>
      </c>
      <c r="AI20" s="71">
        <v>626279480.01826942</v>
      </c>
      <c r="AJ20" s="71">
        <v>339928334.53327471</v>
      </c>
      <c r="AK20" s="71">
        <v>0</v>
      </c>
      <c r="AL20" s="71">
        <v>0</v>
      </c>
      <c r="AM20" s="71">
        <v>24640287.5841466</v>
      </c>
      <c r="AN20" s="71">
        <v>0</v>
      </c>
      <c r="AO20" s="71">
        <v>0</v>
      </c>
      <c r="AP20" s="71">
        <v>1109262378.2179003</v>
      </c>
      <c r="AQ20" s="72"/>
      <c r="AR20" s="71">
        <v>1895</v>
      </c>
      <c r="AS20" s="71">
        <v>94</v>
      </c>
      <c r="AT20" s="71">
        <v>0</v>
      </c>
      <c r="AU20" s="71">
        <v>0</v>
      </c>
      <c r="AV20" s="71">
        <v>0</v>
      </c>
      <c r="AW20" s="71">
        <v>0</v>
      </c>
      <c r="AX20" s="71"/>
      <c r="AY20" s="72"/>
      <c r="AZ20" s="71">
        <v>6485</v>
      </c>
      <c r="BA20" s="71">
        <v>2414.3000000000002</v>
      </c>
      <c r="BB20" s="71">
        <v>0</v>
      </c>
      <c r="BC20" s="71">
        <v>0</v>
      </c>
      <c r="BD20" s="71">
        <v>0</v>
      </c>
      <c r="BE20" s="71">
        <v>0</v>
      </c>
      <c r="BF20" s="71"/>
      <c r="BG20" s="72"/>
      <c r="BH20" s="71">
        <v>0</v>
      </c>
      <c r="BI20" s="71">
        <v>0</v>
      </c>
      <c r="BJ20" s="71">
        <v>0</v>
      </c>
      <c r="BK20" s="71">
        <v>1.0820000000000001</v>
      </c>
      <c r="BL20" s="71">
        <v>123.91500000000001</v>
      </c>
      <c r="BM20" s="71">
        <v>0</v>
      </c>
      <c r="BN20" s="72"/>
      <c r="BO20" s="71">
        <v>0</v>
      </c>
      <c r="BP20" s="71">
        <v>0</v>
      </c>
      <c r="BQ20" s="71">
        <v>0</v>
      </c>
      <c r="BR20" s="71">
        <v>1</v>
      </c>
      <c r="BS20" s="71">
        <v>17</v>
      </c>
      <c r="BT20" s="71">
        <v>0</v>
      </c>
      <c r="BU20"/>
      <c r="BV20" s="70">
        <v>99.787000000000006</v>
      </c>
      <c r="BW20" s="70">
        <v>0</v>
      </c>
      <c r="BX20" s="70">
        <v>18.530999999999999</v>
      </c>
      <c r="BY20" s="70">
        <v>0</v>
      </c>
      <c r="BZ20" s="70">
        <v>6.6790000000000003</v>
      </c>
      <c r="CA20" s="70">
        <v>0</v>
      </c>
      <c r="CB20" s="70">
        <v>0</v>
      </c>
      <c r="CC20" s="70">
        <v>0</v>
      </c>
      <c r="CD20" s="70">
        <v>0</v>
      </c>
    </row>
    <row r="21" spans="1:82">
      <c r="A21" s="70" t="s">
        <v>1650</v>
      </c>
      <c r="B21" s="70">
        <v>98</v>
      </c>
      <c r="C21" s="70">
        <v>13</v>
      </c>
      <c r="D21" s="70">
        <v>6</v>
      </c>
      <c r="E21" s="70">
        <v>2016</v>
      </c>
      <c r="F21" s="70" t="s">
        <v>155</v>
      </c>
      <c r="G21" s="70" t="s">
        <v>1637</v>
      </c>
      <c r="H21" s="70" t="s">
        <v>1638</v>
      </c>
      <c r="I21" s="148"/>
      <c r="J21" s="71">
        <v>60.816680543469424</v>
      </c>
      <c r="K21" s="71">
        <v>12.499996898884147</v>
      </c>
      <c r="L21" s="71">
        <v>7.7282331578518022</v>
      </c>
      <c r="M21" s="71">
        <v>391.90887692276277</v>
      </c>
      <c r="N21" s="71">
        <v>222.48918709426758</v>
      </c>
      <c r="O21" s="71">
        <v>107.48053930277761</v>
      </c>
      <c r="P21" s="71">
        <v>69.737235919573479</v>
      </c>
      <c r="Q21" s="71">
        <v>12.823527184516024</v>
      </c>
      <c r="R21" s="71">
        <v>0</v>
      </c>
      <c r="S21" s="71">
        <v>9.6598177920000019</v>
      </c>
      <c r="T21" s="72"/>
      <c r="U21" s="71">
        <v>9578890</v>
      </c>
      <c r="V21" s="71">
        <v>5812</v>
      </c>
      <c r="W21" s="71">
        <v>62</v>
      </c>
      <c r="X21" s="71">
        <v>107038</v>
      </c>
      <c r="Y21" s="71">
        <v>88650</v>
      </c>
      <c r="Z21" s="71">
        <v>63213</v>
      </c>
      <c r="AA21" s="71">
        <v>14353</v>
      </c>
      <c r="AB21" s="71">
        <v>181554</v>
      </c>
      <c r="AC21" s="71">
        <v>0</v>
      </c>
      <c r="AD21" s="71">
        <v>9.6598177920000019</v>
      </c>
      <c r="AE21" s="72"/>
      <c r="AF21" s="71">
        <v>87508611.185986072</v>
      </c>
      <c r="AG21" s="71">
        <v>9888466.4082259722</v>
      </c>
      <c r="AH21" s="71">
        <v>1198716.1712430259</v>
      </c>
      <c r="AI21" s="71">
        <v>605527405.96444452</v>
      </c>
      <c r="AJ21" s="71">
        <v>312239632.74147779</v>
      </c>
      <c r="AK21" s="71">
        <v>0</v>
      </c>
      <c r="AL21" s="71">
        <v>0</v>
      </c>
      <c r="AM21" s="71">
        <v>24900544.371654291</v>
      </c>
      <c r="AN21" s="71">
        <v>0</v>
      </c>
      <c r="AO21" s="71">
        <v>0</v>
      </c>
      <c r="AP21" s="71">
        <v>1041263376.8430316</v>
      </c>
      <c r="AQ21" s="72"/>
      <c r="AR21" s="71">
        <v>2015</v>
      </c>
      <c r="AS21" s="71">
        <v>105</v>
      </c>
      <c r="AT21" s="71">
        <v>0</v>
      </c>
      <c r="AU21" s="71">
        <v>0</v>
      </c>
      <c r="AV21" s="71">
        <v>0</v>
      </c>
      <c r="AW21" s="71">
        <v>0</v>
      </c>
      <c r="AX21" s="71"/>
      <c r="AY21" s="72"/>
      <c r="AZ21" s="71">
        <v>6989.9</v>
      </c>
      <c r="BA21" s="71">
        <v>2562.5</v>
      </c>
      <c r="BB21" s="71">
        <v>0</v>
      </c>
      <c r="BC21" s="71">
        <v>0</v>
      </c>
      <c r="BD21" s="71">
        <v>0</v>
      </c>
      <c r="BE21" s="71">
        <v>0</v>
      </c>
      <c r="BF21" s="71"/>
      <c r="BG21" s="72"/>
      <c r="BH21" s="71">
        <v>0</v>
      </c>
      <c r="BI21" s="71">
        <v>0</v>
      </c>
      <c r="BJ21" s="71">
        <v>0</v>
      </c>
      <c r="BK21" s="71">
        <v>1.085</v>
      </c>
      <c r="BL21" s="71">
        <v>132.346</v>
      </c>
      <c r="BM21" s="71">
        <v>0</v>
      </c>
      <c r="BN21" s="72"/>
      <c r="BO21" s="71">
        <v>0</v>
      </c>
      <c r="BP21" s="71">
        <v>0</v>
      </c>
      <c r="BQ21" s="71">
        <v>0</v>
      </c>
      <c r="BR21" s="71">
        <v>1</v>
      </c>
      <c r="BS21" s="71">
        <v>19</v>
      </c>
      <c r="BT21" s="71">
        <v>0</v>
      </c>
      <c r="BU21"/>
      <c r="BV21" s="70">
        <v>109.93899999999999</v>
      </c>
      <c r="BW21" s="70">
        <v>0.17499999999999999</v>
      </c>
      <c r="BX21" s="70">
        <v>18.832999999999998</v>
      </c>
      <c r="BY21" s="70">
        <v>0.443</v>
      </c>
      <c r="BZ21" s="70">
        <v>4.0410000000000004</v>
      </c>
      <c r="CA21" s="70">
        <v>0</v>
      </c>
      <c r="CB21" s="70">
        <v>0</v>
      </c>
      <c r="CC21" s="70">
        <v>0</v>
      </c>
      <c r="CD21" s="70">
        <v>0</v>
      </c>
    </row>
    <row r="22" spans="1:82">
      <c r="A22" s="70" t="s">
        <v>1651</v>
      </c>
      <c r="B22" s="70">
        <v>99</v>
      </c>
      <c r="C22" s="70">
        <v>14</v>
      </c>
      <c r="D22" s="70">
        <v>6</v>
      </c>
      <c r="E22" s="70">
        <v>2017</v>
      </c>
      <c r="F22" s="70" t="s">
        <v>156</v>
      </c>
      <c r="G22" s="70" t="s">
        <v>1637</v>
      </c>
      <c r="H22" s="70" t="s">
        <v>1638</v>
      </c>
      <c r="I22" s="148"/>
      <c r="J22" s="71">
        <v>53.645810702734806</v>
      </c>
      <c r="K22" s="71">
        <v>12.787716302157165</v>
      </c>
      <c r="L22" s="71">
        <v>6.3649588128163508</v>
      </c>
      <c r="M22" s="71">
        <v>393.18366888480233</v>
      </c>
      <c r="N22" s="71">
        <v>230.02376188378892</v>
      </c>
      <c r="O22" s="71">
        <v>105.80030506759167</v>
      </c>
      <c r="P22" s="71">
        <v>68.831992840392843</v>
      </c>
      <c r="Q22" s="71">
        <v>12.4760424546804</v>
      </c>
      <c r="R22" s="71">
        <v>0</v>
      </c>
      <c r="S22" s="71">
        <v>10.866374692800001</v>
      </c>
      <c r="T22" s="72"/>
      <c r="U22" s="71">
        <v>9127051</v>
      </c>
      <c r="V22" s="71">
        <v>5812</v>
      </c>
      <c r="W22" s="71">
        <v>62</v>
      </c>
      <c r="X22" s="71">
        <v>107038</v>
      </c>
      <c r="Y22" s="71">
        <v>89838</v>
      </c>
      <c r="Z22" s="71">
        <v>63257</v>
      </c>
      <c r="AA22" s="71">
        <v>14257</v>
      </c>
      <c r="AB22" s="71">
        <v>182658</v>
      </c>
      <c r="AC22" s="71">
        <v>0</v>
      </c>
      <c r="AD22" s="71">
        <v>10.866374692799999</v>
      </c>
      <c r="AE22" s="72"/>
      <c r="AF22" s="71">
        <v>79321218.301077962</v>
      </c>
      <c r="AG22" s="71">
        <v>10341634.34173283</v>
      </c>
      <c r="AH22" s="71">
        <v>1341492.615825787</v>
      </c>
      <c r="AI22" s="71">
        <v>633749449.81982934</v>
      </c>
      <c r="AJ22" s="71">
        <v>341131591.64074439</v>
      </c>
      <c r="AK22" s="71">
        <v>0</v>
      </c>
      <c r="AL22" s="71">
        <v>0</v>
      </c>
      <c r="AM22" s="71">
        <v>25091159.96439952</v>
      </c>
      <c r="AN22" s="71">
        <v>0</v>
      </c>
      <c r="AO22" s="71">
        <v>0</v>
      </c>
      <c r="AP22" s="71">
        <v>1090976546.68361</v>
      </c>
      <c r="AQ22" s="72"/>
      <c r="AR22" s="71">
        <v>2113</v>
      </c>
      <c r="AS22" s="71">
        <v>109</v>
      </c>
      <c r="AT22" s="71">
        <v>0</v>
      </c>
      <c r="AU22" s="71">
        <v>0</v>
      </c>
      <c r="AV22" s="71">
        <v>0</v>
      </c>
      <c r="AW22" s="71">
        <v>0</v>
      </c>
      <c r="AX22" s="71"/>
      <c r="AY22" s="72"/>
      <c r="AZ22" s="71">
        <v>7401.1</v>
      </c>
      <c r="BA22" s="71">
        <v>2627.4</v>
      </c>
      <c r="BB22" s="71">
        <v>0</v>
      </c>
      <c r="BC22" s="71">
        <v>0</v>
      </c>
      <c r="BD22" s="71">
        <v>0</v>
      </c>
      <c r="BE22" s="71">
        <v>0</v>
      </c>
      <c r="BF22" s="71"/>
      <c r="BG22" s="72"/>
      <c r="BH22" s="71">
        <v>0</v>
      </c>
      <c r="BI22" s="71">
        <v>0</v>
      </c>
      <c r="BJ22" s="71">
        <v>0</v>
      </c>
      <c r="BK22" s="71">
        <v>6.1120000000000001</v>
      </c>
      <c r="BL22" s="71">
        <v>124.88700000000001</v>
      </c>
      <c r="BM22" s="71">
        <v>0</v>
      </c>
      <c r="BN22" s="72"/>
      <c r="BO22" s="71">
        <v>0</v>
      </c>
      <c r="BP22" s="71">
        <v>0</v>
      </c>
      <c r="BQ22" s="71">
        <v>0</v>
      </c>
      <c r="BR22" s="71">
        <v>1</v>
      </c>
      <c r="BS22" s="71">
        <v>17</v>
      </c>
      <c r="BT22" s="71">
        <v>0</v>
      </c>
      <c r="BU22"/>
      <c r="BV22" s="70">
        <v>106.27200000000001</v>
      </c>
      <c r="BW22" s="70">
        <v>0.14599999999999999</v>
      </c>
      <c r="BX22" s="70">
        <v>20.905000000000001</v>
      </c>
      <c r="BY22" s="70">
        <v>0</v>
      </c>
      <c r="BZ22" s="70">
        <v>3.6760000000000002</v>
      </c>
      <c r="CA22" s="70">
        <v>0</v>
      </c>
      <c r="CB22" s="70">
        <v>0</v>
      </c>
      <c r="CC22" s="70">
        <v>0</v>
      </c>
      <c r="CD22" s="70">
        <v>0</v>
      </c>
    </row>
    <row r="23" spans="1:82">
      <c r="A23" s="70" t="s">
        <v>1652</v>
      </c>
      <c r="B23" s="70">
        <v>100</v>
      </c>
      <c r="C23" s="70">
        <v>15</v>
      </c>
      <c r="D23" s="70">
        <v>6</v>
      </c>
      <c r="E23" s="70">
        <v>2018</v>
      </c>
      <c r="F23" s="70" t="s">
        <v>183</v>
      </c>
      <c r="G23" s="70" t="s">
        <v>1637</v>
      </c>
      <c r="H23" s="70" t="s">
        <v>1638</v>
      </c>
      <c r="I23" s="148"/>
      <c r="J23" s="71">
        <v>57.502491893689132</v>
      </c>
      <c r="K23" s="71">
        <v>12.022017152949791</v>
      </c>
      <c r="L23" s="71">
        <v>5.9482452095235594</v>
      </c>
      <c r="M23" s="71">
        <v>390.18564965874373</v>
      </c>
      <c r="N23" s="71">
        <v>222.3323680051586</v>
      </c>
      <c r="O23" s="71">
        <v>103.70423408860039</v>
      </c>
      <c r="P23" s="71">
        <v>67.692733754913107</v>
      </c>
      <c r="Q23" s="71">
        <v>11.6507915536149</v>
      </c>
      <c r="R23" s="71">
        <v>0</v>
      </c>
      <c r="S23" s="71">
        <v>8.0534587442400003</v>
      </c>
      <c r="T23" s="72"/>
      <c r="U23" s="71">
        <v>9884101</v>
      </c>
      <c r="V23" s="71">
        <v>5812</v>
      </c>
      <c r="W23" s="71">
        <v>62</v>
      </c>
      <c r="X23" s="71">
        <v>107038</v>
      </c>
      <c r="Y23" s="71">
        <v>91270</v>
      </c>
      <c r="Z23" s="71">
        <v>63191</v>
      </c>
      <c r="AA23" s="71">
        <v>14162</v>
      </c>
      <c r="AB23" s="71">
        <v>183822</v>
      </c>
      <c r="AC23" s="71">
        <v>0</v>
      </c>
      <c r="AD23" s="71">
        <v>8.0534587442400003</v>
      </c>
      <c r="AE23" s="72"/>
      <c r="AF23" s="71">
        <v>83549818.308030978</v>
      </c>
      <c r="AG23" s="71">
        <v>9172286.1375398524</v>
      </c>
      <c r="AH23" s="71">
        <v>1277794.8093165541</v>
      </c>
      <c r="AI23" s="71">
        <v>606882440.81690753</v>
      </c>
      <c r="AJ23" s="71">
        <v>323348738.63399142</v>
      </c>
      <c r="AK23" s="71">
        <v>0</v>
      </c>
      <c r="AL23" s="71">
        <v>0</v>
      </c>
      <c r="AM23" s="71">
        <v>25303302.473236721</v>
      </c>
      <c r="AN23" s="71">
        <v>0</v>
      </c>
      <c r="AO23" s="71">
        <v>0</v>
      </c>
      <c r="AP23" s="71">
        <v>1049534381.1790229</v>
      </c>
      <c r="AQ23" s="72"/>
      <c r="AR23" s="71">
        <v>2225</v>
      </c>
      <c r="AS23" s="71">
        <v>119</v>
      </c>
      <c r="AT23" s="71">
        <v>0</v>
      </c>
      <c r="AU23" s="71">
        <v>0</v>
      </c>
      <c r="AV23" s="71">
        <v>0</v>
      </c>
      <c r="AW23" s="71">
        <v>0</v>
      </c>
      <c r="AX23" s="71"/>
      <c r="AY23" s="72"/>
      <c r="AZ23" s="71">
        <v>7883.4</v>
      </c>
      <c r="BA23" s="71">
        <v>2749</v>
      </c>
      <c r="BB23" s="71">
        <v>0</v>
      </c>
      <c r="BC23" s="71">
        <v>0</v>
      </c>
      <c r="BD23" s="71">
        <v>0</v>
      </c>
      <c r="BE23" s="71">
        <v>0</v>
      </c>
      <c r="BF23" s="71"/>
      <c r="BG23" s="72"/>
      <c r="BH23" s="71">
        <v>0</v>
      </c>
      <c r="BI23" s="71">
        <v>0</v>
      </c>
      <c r="BJ23" s="71">
        <v>4.016</v>
      </c>
      <c r="BK23" s="71">
        <v>0.98599999999999999</v>
      </c>
      <c r="BL23" s="71">
        <v>113.33499999999999</v>
      </c>
      <c r="BM23" s="71">
        <v>0</v>
      </c>
      <c r="BN23" s="72"/>
      <c r="BO23" s="71">
        <v>0</v>
      </c>
      <c r="BP23" s="71">
        <v>0</v>
      </c>
      <c r="BQ23" s="71">
        <v>1</v>
      </c>
      <c r="BR23" s="71">
        <v>1</v>
      </c>
      <c r="BS23" s="71">
        <v>17</v>
      </c>
      <c r="BT23" s="71">
        <v>0</v>
      </c>
      <c r="BU23"/>
      <c r="BV23" s="70">
        <v>98.210999999999999</v>
      </c>
      <c r="BW23" s="70">
        <v>0</v>
      </c>
      <c r="BX23" s="70">
        <v>16.417000000000002</v>
      </c>
      <c r="BY23" s="70">
        <v>0</v>
      </c>
      <c r="BZ23" s="70">
        <v>3.7090000000000001</v>
      </c>
      <c r="CA23" s="70">
        <v>0</v>
      </c>
      <c r="CB23" s="70">
        <v>0</v>
      </c>
      <c r="CC23" s="70">
        <v>0</v>
      </c>
      <c r="CD23" s="70">
        <v>0</v>
      </c>
    </row>
    <row r="24" spans="1:82">
      <c r="A24" s="70" t="s">
        <v>1653</v>
      </c>
      <c r="B24" s="70">
        <v>101</v>
      </c>
      <c r="C24" s="70">
        <v>16</v>
      </c>
      <c r="D24" s="70">
        <v>6</v>
      </c>
      <c r="E24" s="70">
        <v>2019</v>
      </c>
      <c r="F24" s="70" t="s">
        <v>158</v>
      </c>
      <c r="G24" s="70" t="s">
        <v>1637</v>
      </c>
      <c r="H24" s="70" t="s">
        <v>1638</v>
      </c>
      <c r="I24" s="148"/>
      <c r="J24" s="71">
        <v>60.205506551219642</v>
      </c>
      <c r="K24" s="71">
        <v>10.886675055379927</v>
      </c>
      <c r="L24" s="71">
        <v>6.0311490025705679</v>
      </c>
      <c r="M24" s="71">
        <v>377.5220093547843</v>
      </c>
      <c r="N24" s="71">
        <v>210.56481441759837</v>
      </c>
      <c r="O24" s="71">
        <v>100.37423878325039</v>
      </c>
      <c r="P24" s="71">
        <v>67.061863719870985</v>
      </c>
      <c r="Q24" s="71">
        <v>11.360234315850199</v>
      </c>
      <c r="R24" s="71">
        <v>0</v>
      </c>
      <c r="S24" s="71">
        <v>8.0148433714399996</v>
      </c>
      <c r="T24" s="72"/>
      <c r="U24" s="71">
        <v>10820995</v>
      </c>
      <c r="V24" s="71">
        <v>5812</v>
      </c>
      <c r="W24" s="71">
        <v>62</v>
      </c>
      <c r="X24" s="71">
        <v>107038</v>
      </c>
      <c r="Y24" s="71">
        <v>92288</v>
      </c>
      <c r="Z24" s="71">
        <v>62841</v>
      </c>
      <c r="AA24" s="71">
        <v>13925</v>
      </c>
      <c r="AB24" s="71">
        <v>184090</v>
      </c>
      <c r="AC24" s="71">
        <v>0</v>
      </c>
      <c r="AD24" s="71">
        <v>8.0148433714399996</v>
      </c>
      <c r="AE24" s="72"/>
      <c r="AF24" s="71">
        <v>92027653.7532098</v>
      </c>
      <c r="AG24" s="71">
        <v>8846969.4541261587</v>
      </c>
      <c r="AH24" s="71">
        <v>1358264.7066980051</v>
      </c>
      <c r="AI24" s="71">
        <v>612753632.65974331</v>
      </c>
      <c r="AJ24" s="71">
        <v>317648412.3905949</v>
      </c>
      <c r="AK24" s="71">
        <v>0</v>
      </c>
      <c r="AL24" s="71">
        <v>0</v>
      </c>
      <c r="AM24" s="71">
        <v>25071672.171221968</v>
      </c>
      <c r="AN24" s="71">
        <v>0</v>
      </c>
      <c r="AO24" s="71">
        <v>0</v>
      </c>
      <c r="AP24" s="71">
        <v>1057706605.1355941</v>
      </c>
      <c r="AQ24" s="72"/>
      <c r="AR24" s="71">
        <v>2315</v>
      </c>
      <c r="AS24" s="71">
        <v>125</v>
      </c>
      <c r="AT24" s="71">
        <v>0</v>
      </c>
      <c r="AU24" s="71">
        <v>0</v>
      </c>
      <c r="AV24" s="71">
        <v>0</v>
      </c>
      <c r="AW24" s="71">
        <v>0</v>
      </c>
      <c r="AX24" s="71"/>
      <c r="AY24" s="72"/>
      <c r="AZ24" s="71">
        <v>8286.8000000000029</v>
      </c>
      <c r="BA24" s="71">
        <v>2850.599999999999</v>
      </c>
      <c r="BB24" s="71">
        <v>0</v>
      </c>
      <c r="BC24" s="71">
        <v>0</v>
      </c>
      <c r="BD24" s="71">
        <v>0</v>
      </c>
      <c r="BE24" s="71">
        <v>0</v>
      </c>
      <c r="BF24" s="71"/>
      <c r="BG24" s="72"/>
      <c r="BH24" s="71">
        <v>0</v>
      </c>
      <c r="BI24" s="71">
        <v>0</v>
      </c>
      <c r="BJ24" s="71">
        <v>4.0679999999999996</v>
      </c>
      <c r="BK24" s="71">
        <v>1.1539999999999999</v>
      </c>
      <c r="BL24" s="71">
        <v>105.74499999999999</v>
      </c>
      <c r="BM24" s="71">
        <v>0</v>
      </c>
      <c r="BN24" s="72"/>
      <c r="BO24" s="71">
        <v>0</v>
      </c>
      <c r="BP24" s="71">
        <v>0</v>
      </c>
      <c r="BQ24" s="71">
        <v>1</v>
      </c>
      <c r="BR24" s="71">
        <v>1</v>
      </c>
      <c r="BS24" s="71">
        <v>16</v>
      </c>
      <c r="BT24" s="71">
        <v>0</v>
      </c>
      <c r="BU24"/>
      <c r="BV24" s="70">
        <v>89.935000000000002</v>
      </c>
      <c r="BW24" s="70">
        <v>0</v>
      </c>
      <c r="BX24" s="70">
        <v>17.29</v>
      </c>
      <c r="BY24" s="70">
        <v>0</v>
      </c>
      <c r="BZ24" s="70">
        <v>3.742</v>
      </c>
      <c r="CA24" s="70">
        <v>0</v>
      </c>
      <c r="CB24" s="70">
        <v>0</v>
      </c>
      <c r="CC24" s="70">
        <v>0</v>
      </c>
      <c r="CD24" s="70">
        <v>0</v>
      </c>
    </row>
    <row r="25" spans="1:82">
      <c r="A25" s="70" t="s">
        <v>1654</v>
      </c>
      <c r="B25" s="70">
        <v>102</v>
      </c>
      <c r="C25" s="70">
        <v>17</v>
      </c>
      <c r="D25" s="70">
        <v>6</v>
      </c>
      <c r="E25" s="70">
        <v>2020</v>
      </c>
      <c r="F25" s="70" t="s">
        <v>159</v>
      </c>
      <c r="G25" s="70" t="s">
        <v>1637</v>
      </c>
      <c r="H25" s="70" t="s">
        <v>1638</v>
      </c>
      <c r="I25" s="148"/>
      <c r="J25" s="71">
        <v>43.880240102872222</v>
      </c>
      <c r="K25" s="71">
        <v>12.745867091802124</v>
      </c>
      <c r="L25" s="71">
        <v>6.4182195863255673</v>
      </c>
      <c r="M25" s="71">
        <v>348.22727441636266</v>
      </c>
      <c r="N25" s="71">
        <v>214.24952750076963</v>
      </c>
      <c r="O25" s="71">
        <v>88.030188918625583</v>
      </c>
      <c r="P25" s="71">
        <v>63.487805360787625</v>
      </c>
      <c r="Q25" s="71">
        <v>10.8827934428024</v>
      </c>
      <c r="R25" s="71">
        <v>0</v>
      </c>
      <c r="S25" s="71">
        <v>9.0963566027000002</v>
      </c>
      <c r="T25" s="72"/>
      <c r="U25" s="71">
        <v>8662011</v>
      </c>
      <c r="V25" s="71">
        <v>6745</v>
      </c>
      <c r="W25" s="71">
        <v>81</v>
      </c>
      <c r="X25" s="71">
        <v>113130</v>
      </c>
      <c r="Y25" s="71">
        <v>93435</v>
      </c>
      <c r="Z25" s="71">
        <v>62904</v>
      </c>
      <c r="AA25" s="71">
        <v>14012</v>
      </c>
      <c r="AB25" s="71">
        <v>184577</v>
      </c>
      <c r="AC25" s="71">
        <v>0</v>
      </c>
      <c r="AD25" s="71">
        <v>9.0963566027000002</v>
      </c>
      <c r="AE25" s="72"/>
      <c r="AF25" s="71">
        <v>69009353.577667475</v>
      </c>
      <c r="AG25" s="71">
        <v>9751419.0523718633</v>
      </c>
      <c r="AH25" s="71">
        <v>1501409.6233762733</v>
      </c>
      <c r="AI25" s="71">
        <v>573975958.85754764</v>
      </c>
      <c r="AJ25" s="71">
        <v>331731824.14982897</v>
      </c>
      <c r="AK25" s="71"/>
      <c r="AL25" s="71"/>
      <c r="AM25" s="71">
        <v>24089349.193241403</v>
      </c>
      <c r="AN25" s="71"/>
      <c r="AO25" s="71"/>
      <c r="AP25" s="71">
        <v>1010059314.4540336</v>
      </c>
      <c r="AQ25" s="72"/>
      <c r="AR25" s="71">
        <v>2424</v>
      </c>
      <c r="AS25" s="71">
        <v>125</v>
      </c>
      <c r="AT25" s="71">
        <v>0</v>
      </c>
      <c r="AU25" s="71">
        <v>0</v>
      </c>
      <c r="AV25" s="71">
        <v>0</v>
      </c>
      <c r="AW25" s="71">
        <v>0</v>
      </c>
      <c r="AX25" s="71"/>
      <c r="AY25" s="72"/>
      <c r="AZ25" s="71">
        <v>8765.2000000000007</v>
      </c>
      <c r="BA25" s="71">
        <v>2850.599999999999</v>
      </c>
      <c r="BB25" s="71">
        <v>0</v>
      </c>
      <c r="BC25" s="71">
        <v>0</v>
      </c>
      <c r="BD25" s="71">
        <v>0</v>
      </c>
      <c r="BE25" s="71">
        <v>0</v>
      </c>
      <c r="BF25" s="71"/>
      <c r="BG25" s="72"/>
      <c r="BH25" s="71">
        <v>0</v>
      </c>
      <c r="BI25" s="71">
        <v>0</v>
      </c>
      <c r="BJ25" s="71">
        <v>3.8580000000000001</v>
      </c>
      <c r="BK25" s="71">
        <v>2.0760000000000001</v>
      </c>
      <c r="BL25" s="71">
        <v>99.421999999999997</v>
      </c>
      <c r="BM25" s="71">
        <v>0</v>
      </c>
      <c r="BN25" s="72"/>
      <c r="BO25" s="71">
        <v>0</v>
      </c>
      <c r="BP25" s="71">
        <v>0</v>
      </c>
      <c r="BQ25" s="71">
        <v>1</v>
      </c>
      <c r="BR25" s="71">
        <v>2</v>
      </c>
      <c r="BS25" s="71">
        <v>16</v>
      </c>
      <c r="BT25" s="71">
        <v>0</v>
      </c>
      <c r="BU25"/>
      <c r="BV25" s="70">
        <v>84.701999999999998</v>
      </c>
      <c r="BW25" s="70">
        <v>0</v>
      </c>
      <c r="BX25" s="70">
        <v>17.14</v>
      </c>
      <c r="BY25" s="70">
        <v>0</v>
      </c>
      <c r="BZ25" s="70">
        <v>3.5139999999999998</v>
      </c>
      <c r="CA25" s="70">
        <v>0</v>
      </c>
      <c r="CB25" s="70">
        <v>0</v>
      </c>
      <c r="CC25" s="70">
        <v>0</v>
      </c>
      <c r="CD25" s="70">
        <v>0</v>
      </c>
    </row>
    <row r="26" spans="1:82">
      <c r="A26" s="70" t="s">
        <v>1655</v>
      </c>
      <c r="B26" s="70">
        <v>102</v>
      </c>
      <c r="C26" s="70">
        <v>18</v>
      </c>
      <c r="D26" s="70">
        <v>6</v>
      </c>
      <c r="E26" s="70">
        <v>2021</v>
      </c>
      <c r="F26" s="70" t="s">
        <v>160</v>
      </c>
      <c r="G26" s="1064" t="s">
        <v>1637</v>
      </c>
      <c r="H26" s="70" t="s">
        <v>1638</v>
      </c>
      <c r="I26" s="148"/>
      <c r="J26" s="71">
        <v>39.806325118962228</v>
      </c>
      <c r="K26" s="71">
        <v>14.598429416248175</v>
      </c>
      <c r="L26" s="71">
        <v>6.8986967729069075</v>
      </c>
      <c r="M26" s="71">
        <v>380.88125531239314</v>
      </c>
      <c r="N26" s="71">
        <v>218.84451186485359</v>
      </c>
      <c r="O26" s="71">
        <v>85.158004367068628</v>
      </c>
      <c r="P26" s="71">
        <v>65.456793684232878</v>
      </c>
      <c r="Q26" s="71">
        <v>10.8088548698429</v>
      </c>
      <c r="R26" s="71">
        <v>0</v>
      </c>
      <c r="S26" s="71">
        <v>8.1092342073600019</v>
      </c>
      <c r="T26" s="72"/>
      <c r="U26" s="71">
        <v>7751874</v>
      </c>
      <c r="V26" s="71">
        <v>6745</v>
      </c>
      <c r="W26" s="71">
        <v>81</v>
      </c>
      <c r="X26" s="71">
        <v>113130</v>
      </c>
      <c r="Y26" s="71">
        <v>94682</v>
      </c>
      <c r="Z26" s="71">
        <v>62656</v>
      </c>
      <c r="AA26" s="71">
        <v>14087</v>
      </c>
      <c r="AB26" s="71">
        <v>185124</v>
      </c>
      <c r="AC26" s="71">
        <v>0</v>
      </c>
      <c r="AD26" s="71">
        <v>8.1092342073600019</v>
      </c>
      <c r="AE26" s="72"/>
      <c r="AF26" s="71">
        <v>61582304.740943246</v>
      </c>
      <c r="AG26" s="71">
        <v>11192571.018577082</v>
      </c>
      <c r="AH26" s="71">
        <v>1535505.6112146629</v>
      </c>
      <c r="AI26" s="71">
        <v>620522667.79370821</v>
      </c>
      <c r="AJ26" s="71">
        <v>323993823.08026183</v>
      </c>
      <c r="AK26" s="71">
        <v>0</v>
      </c>
      <c r="AL26" s="71">
        <v>0</v>
      </c>
      <c r="AM26" s="71">
        <v>24300095.966531705</v>
      </c>
      <c r="AN26" s="71">
        <v>0</v>
      </c>
      <c r="AO26" s="71">
        <v>0</v>
      </c>
      <c r="AP26" s="71">
        <v>1043126968.2112368</v>
      </c>
      <c r="AQ26" s="72"/>
      <c r="AR26" s="71">
        <v>2548</v>
      </c>
      <c r="AS26" s="71">
        <v>125</v>
      </c>
      <c r="AT26" s="71">
        <v>0</v>
      </c>
      <c r="AU26" s="71">
        <v>0</v>
      </c>
      <c r="AV26" s="71">
        <v>0</v>
      </c>
      <c r="AW26" s="71">
        <v>0</v>
      </c>
      <c r="AX26" s="71"/>
      <c r="AY26" s="72"/>
      <c r="AZ26" s="71">
        <v>9321.2999999999993</v>
      </c>
      <c r="BA26" s="71">
        <v>2850.599999999999</v>
      </c>
      <c r="BB26" s="71">
        <v>0</v>
      </c>
      <c r="BC26" s="71">
        <v>0</v>
      </c>
      <c r="BD26" s="71">
        <v>0</v>
      </c>
      <c r="BE26" s="71">
        <v>0</v>
      </c>
      <c r="BF26" s="71"/>
      <c r="BG26" s="72"/>
      <c r="BH26" s="71">
        <v>0</v>
      </c>
      <c r="BI26" s="71">
        <v>0</v>
      </c>
      <c r="BJ26" s="71">
        <v>3.73</v>
      </c>
      <c r="BK26" s="71">
        <v>1.768</v>
      </c>
      <c r="BL26" s="71">
        <v>89.793000000000006</v>
      </c>
      <c r="BM26" s="71">
        <v>0</v>
      </c>
      <c r="BN26" s="72"/>
      <c r="BO26" s="71">
        <v>0</v>
      </c>
      <c r="BP26" s="71">
        <v>0</v>
      </c>
      <c r="BQ26" s="71">
        <v>1</v>
      </c>
      <c r="BR26" s="71">
        <v>2</v>
      </c>
      <c r="BS26" s="71">
        <v>16</v>
      </c>
      <c r="BT26" s="71">
        <v>0</v>
      </c>
      <c r="BU26"/>
      <c r="BV26" s="70">
        <v>77.539000000000001</v>
      </c>
      <c r="BW26" s="70">
        <v>0</v>
      </c>
      <c r="BX26" s="70">
        <v>14.44</v>
      </c>
      <c r="BY26" s="70">
        <v>0</v>
      </c>
      <c r="BZ26" s="70">
        <v>3.3119999999999998</v>
      </c>
      <c r="CA26" s="70">
        <v>0</v>
      </c>
      <c r="CB26" s="70">
        <v>0</v>
      </c>
      <c r="CC26" s="70">
        <v>0</v>
      </c>
      <c r="CD26" s="70">
        <v>0</v>
      </c>
    </row>
    <row r="27" spans="1:82">
      <c r="A27" s="70" t="s">
        <v>1656</v>
      </c>
      <c r="B27" s="70">
        <v>102</v>
      </c>
      <c r="C27" s="70">
        <v>19</v>
      </c>
      <c r="D27" s="70">
        <v>6</v>
      </c>
      <c r="E27" s="70">
        <v>2022</v>
      </c>
      <c r="F27" s="70" t="s">
        <v>161</v>
      </c>
      <c r="G27" s="1064" t="s">
        <v>1637</v>
      </c>
      <c r="H27" s="70" t="s">
        <v>1638</v>
      </c>
      <c r="I27" s="148"/>
      <c r="J27" s="71">
        <v>32.684795054473383</v>
      </c>
      <c r="K27" s="71">
        <v>13.779511757574982</v>
      </c>
      <c r="L27" s="71">
        <v>6.047425810533027</v>
      </c>
      <c r="M27" s="71">
        <v>374.95692875513157</v>
      </c>
      <c r="N27" s="71">
        <v>225.13744207802813</v>
      </c>
      <c r="O27" s="71">
        <v>89.639841701404038</v>
      </c>
      <c r="P27" s="71">
        <v>64.153547292389035</v>
      </c>
      <c r="Q27" s="71">
        <v>10.919354997741511</v>
      </c>
      <c r="R27" s="71">
        <v>0</v>
      </c>
      <c r="S27" s="71">
        <v>6.4377750899005486</v>
      </c>
      <c r="T27" s="72"/>
      <c r="U27" s="71">
        <v>7652833</v>
      </c>
      <c r="V27" s="71">
        <v>6745</v>
      </c>
      <c r="W27" s="71">
        <v>81</v>
      </c>
      <c r="X27" s="71">
        <v>113130</v>
      </c>
      <c r="Y27" s="71">
        <v>95713</v>
      </c>
      <c r="Z27" s="71">
        <v>62663</v>
      </c>
      <c r="AA27" s="71">
        <v>14017</v>
      </c>
      <c r="AB27" s="71">
        <v>185483</v>
      </c>
      <c r="AC27" s="71">
        <v>0</v>
      </c>
      <c r="AD27" s="71">
        <v>6.4377750899005486</v>
      </c>
      <c r="AE27" s="72"/>
      <c r="AF27" s="71">
        <v>49405541.605808899</v>
      </c>
      <c r="AG27" s="71">
        <v>11310418.793408351</v>
      </c>
      <c r="AH27" s="71">
        <v>1530261.2273120037</v>
      </c>
      <c r="AI27" s="71">
        <v>603616774.90670824</v>
      </c>
      <c r="AJ27" s="71">
        <v>349698774.51868796</v>
      </c>
      <c r="AK27" s="71">
        <v>0</v>
      </c>
      <c r="AL27" s="71">
        <v>0</v>
      </c>
      <c r="AM27" s="71">
        <v>23950917.948515017</v>
      </c>
      <c r="AN27" s="71">
        <v>0</v>
      </c>
      <c r="AO27" s="71">
        <v>0</v>
      </c>
      <c r="AP27" s="71">
        <v>1039512689.0004405</v>
      </c>
      <c r="AQ27" s="72"/>
      <c r="AR27" s="71">
        <v>2745</v>
      </c>
      <c r="AS27" s="71">
        <v>126</v>
      </c>
      <c r="AT27" s="71">
        <v>0</v>
      </c>
      <c r="AU27" s="71">
        <v>0</v>
      </c>
      <c r="AV27" s="71">
        <v>0</v>
      </c>
      <c r="AW27" s="71">
        <v>1</v>
      </c>
      <c r="AX27" s="71"/>
      <c r="AY27" s="72"/>
      <c r="AZ27" s="71">
        <v>10148.19999999999</v>
      </c>
      <c r="BA27" s="71">
        <v>2861.2999999999988</v>
      </c>
      <c r="BB27" s="71">
        <v>0</v>
      </c>
      <c r="BC27" s="71">
        <v>0</v>
      </c>
      <c r="BD27" s="71">
        <v>0</v>
      </c>
      <c r="BE27" s="71">
        <v>1527.569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1657</v>
      </c>
      <c r="B28" s="70">
        <v>102</v>
      </c>
      <c r="C28" s="70">
        <v>20</v>
      </c>
      <c r="D28" s="70">
        <v>6</v>
      </c>
      <c r="E28" s="70">
        <v>2023</v>
      </c>
      <c r="F28" s="70" t="s">
        <v>1539</v>
      </c>
      <c r="G28" s="70" t="s">
        <v>1637</v>
      </c>
      <c r="H28" s="70" t="s">
        <v>1638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3052</v>
      </c>
      <c r="AS28" s="71">
        <v>126</v>
      </c>
      <c r="AT28" s="71">
        <v>0</v>
      </c>
      <c r="AU28" s="71">
        <v>0</v>
      </c>
      <c r="AV28" s="71">
        <v>0</v>
      </c>
      <c r="AW28" s="71">
        <v>1</v>
      </c>
      <c r="AX28" s="71"/>
      <c r="AY28" s="72"/>
      <c r="AZ28" s="71">
        <v>11459.499999999982</v>
      </c>
      <c r="BA28" s="71">
        <v>2861.2999999999988</v>
      </c>
      <c r="BB28" s="71">
        <v>0</v>
      </c>
      <c r="BC28" s="71">
        <v>0</v>
      </c>
      <c r="BD28" s="71">
        <v>0</v>
      </c>
      <c r="BE28" s="71">
        <v>1527.569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1658</v>
      </c>
      <c r="B29" s="70">
        <v>102</v>
      </c>
      <c r="C29" s="70">
        <v>21</v>
      </c>
      <c r="D29" s="70">
        <v>6</v>
      </c>
      <c r="E29" s="70">
        <v>2024</v>
      </c>
      <c r="F29" s="70" t="s">
        <v>1554</v>
      </c>
      <c r="G29" s="70" t="s">
        <v>1637</v>
      </c>
      <c r="H29" s="70" t="s">
        <v>1638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1659</v>
      </c>
      <c r="B30" s="70">
        <v>443</v>
      </c>
      <c r="C30" s="70">
        <v>1</v>
      </c>
      <c r="D30" s="70">
        <v>27</v>
      </c>
      <c r="E30" s="70">
        <v>1990</v>
      </c>
      <c r="F30" s="70" t="s">
        <v>787</v>
      </c>
      <c r="G30" s="70" t="s">
        <v>1660</v>
      </c>
      <c r="H30" s="70" t="s">
        <v>1661</v>
      </c>
      <c r="I30" s="148"/>
      <c r="J30" s="71">
        <v>135.67585373494879</v>
      </c>
      <c r="K30" s="71">
        <v>35.221521813629003</v>
      </c>
      <c r="L30" s="71">
        <v>7.8467902005120456</v>
      </c>
      <c r="M30" s="71">
        <v>256.42832415918849</v>
      </c>
      <c r="N30" s="71">
        <v>250.7984896942595</v>
      </c>
      <c r="O30" s="71">
        <v>196.19184484123099</v>
      </c>
      <c r="P30" s="71">
        <v>186.0335101024591</v>
      </c>
      <c r="Q30" s="71">
        <v>12.7875230930276</v>
      </c>
      <c r="R30" s="71">
        <v>0</v>
      </c>
      <c r="S30" s="71">
        <v>11.06042473793797</v>
      </c>
      <c r="T30" s="72"/>
      <c r="U30" s="71">
        <v>35210557</v>
      </c>
      <c r="V30" s="71">
        <v>10360</v>
      </c>
      <c r="W30" s="71">
        <v>106</v>
      </c>
      <c r="X30" s="71">
        <v>94150</v>
      </c>
      <c r="Y30" s="71">
        <v>73707</v>
      </c>
      <c r="Z30" s="71">
        <v>80696</v>
      </c>
      <c r="AA30" s="71">
        <v>45171</v>
      </c>
      <c r="AB30" s="71">
        <v>207626</v>
      </c>
      <c r="AC30" s="71">
        <v>0</v>
      </c>
      <c r="AD30" s="71">
        <v>11.06042473793797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1662</v>
      </c>
      <c r="B31" s="70">
        <v>444</v>
      </c>
      <c r="C31" s="70">
        <v>2</v>
      </c>
      <c r="D31" s="70">
        <v>27</v>
      </c>
      <c r="E31" s="70">
        <v>2005</v>
      </c>
      <c r="F31" s="70" t="s">
        <v>789</v>
      </c>
      <c r="G31" s="70" t="s">
        <v>1660</v>
      </c>
      <c r="H31" s="70" t="s">
        <v>1661</v>
      </c>
      <c r="I31" s="148"/>
      <c r="J31" s="71">
        <v>141.48532715805129</v>
      </c>
      <c r="K31" s="71">
        <v>20.960898821587179</v>
      </c>
      <c r="L31" s="71">
        <v>5.4588853661696799</v>
      </c>
      <c r="M31" s="71">
        <v>382.27028244790341</v>
      </c>
      <c r="N31" s="71">
        <v>305.57092098219522</v>
      </c>
      <c r="O31" s="71">
        <v>245.21916822827279</v>
      </c>
      <c r="P31" s="71">
        <v>160.88203161253881</v>
      </c>
      <c r="Q31" s="71">
        <v>11.432441030933401</v>
      </c>
      <c r="R31" s="71">
        <v>0</v>
      </c>
      <c r="S31" s="71">
        <v>38.56763541198</v>
      </c>
      <c r="T31" s="72"/>
      <c r="U31" s="71">
        <v>32296667</v>
      </c>
      <c r="V31" s="71">
        <v>8642</v>
      </c>
      <c r="W31" s="71">
        <v>74</v>
      </c>
      <c r="X31" s="71">
        <v>76978.5</v>
      </c>
      <c r="Y31" s="71">
        <v>82022</v>
      </c>
      <c r="Z31" s="71">
        <v>116716</v>
      </c>
      <c r="AA31" s="71">
        <v>31993</v>
      </c>
      <c r="AB31" s="71">
        <v>194052</v>
      </c>
      <c r="AC31" s="71">
        <v>0</v>
      </c>
      <c r="AD31" s="71">
        <v>38.56763541198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1663</v>
      </c>
      <c r="B32" s="70">
        <v>445</v>
      </c>
      <c r="C32" s="70">
        <v>3</v>
      </c>
      <c r="D32" s="70">
        <v>27</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1664</v>
      </c>
      <c r="B33" s="70">
        <v>446</v>
      </c>
      <c r="C33" s="70">
        <v>4</v>
      </c>
      <c r="D33" s="70">
        <v>27</v>
      </c>
      <c r="E33" s="70">
        <v>2007</v>
      </c>
      <c r="F33" s="70" t="s">
        <v>791</v>
      </c>
      <c r="G33" s="70" t="s">
        <v>1660</v>
      </c>
      <c r="H33" s="70" t="s">
        <v>1661</v>
      </c>
      <c r="I33" s="148"/>
      <c r="J33" s="71">
        <v>168.0662315768426</v>
      </c>
      <c r="K33" s="71">
        <v>21.71933431420814</v>
      </c>
      <c r="L33" s="71">
        <v>6.4456816674932211</v>
      </c>
      <c r="M33" s="71">
        <v>381.86291382428288</v>
      </c>
      <c r="N33" s="71">
        <v>324.89641801153613</v>
      </c>
      <c r="O33" s="71">
        <v>234.31900420265751</v>
      </c>
      <c r="P33" s="71">
        <v>156.22064439728831</v>
      </c>
      <c r="Q33" s="71">
        <v>12.029434754604599</v>
      </c>
      <c r="R33" s="71">
        <v>0</v>
      </c>
      <c r="S33" s="71">
        <v>38.424717404280003</v>
      </c>
      <c r="T33" s="72"/>
      <c r="U33" s="71">
        <v>33872287</v>
      </c>
      <c r="V33" s="71">
        <v>7783</v>
      </c>
      <c r="W33" s="71">
        <v>97</v>
      </c>
      <c r="X33" s="71">
        <v>93545</v>
      </c>
      <c r="Y33" s="71">
        <v>83751</v>
      </c>
      <c r="Z33" s="71">
        <v>115939</v>
      </c>
      <c r="AA33" s="71">
        <v>30592.5</v>
      </c>
      <c r="AB33" s="71">
        <v>193388</v>
      </c>
      <c r="AC33" s="71">
        <v>0</v>
      </c>
      <c r="AD33" s="71">
        <v>38.424717404280003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1665</v>
      </c>
      <c r="B34" s="70">
        <v>447</v>
      </c>
      <c r="C34" s="70">
        <v>5</v>
      </c>
      <c r="D34" s="70">
        <v>27</v>
      </c>
      <c r="E34" s="70">
        <v>2008</v>
      </c>
      <c r="F34" s="70" t="s">
        <v>792</v>
      </c>
      <c r="G34" s="70" t="s">
        <v>1660</v>
      </c>
      <c r="H34" s="70" t="s">
        <v>1661</v>
      </c>
      <c r="I34" s="148"/>
      <c r="J34" s="71">
        <v>152.11418643252051</v>
      </c>
      <c r="K34" s="71">
        <v>16.626327210311739</v>
      </c>
      <c r="L34" s="71">
        <v>5.7081081428998193</v>
      </c>
      <c r="M34" s="71">
        <v>459.62289321494939</v>
      </c>
      <c r="N34" s="71">
        <v>315.30481392134487</v>
      </c>
      <c r="O34" s="71">
        <v>226.94186908491761</v>
      </c>
      <c r="P34" s="71">
        <v>150.48796537305361</v>
      </c>
      <c r="Q34" s="71">
        <v>11.785330668387299</v>
      </c>
      <c r="R34" s="71">
        <v>0</v>
      </c>
      <c r="S34" s="71">
        <v>33.929628924959999</v>
      </c>
      <c r="T34" s="72"/>
      <c r="U34" s="71">
        <v>33713863</v>
      </c>
      <c r="V34" s="71">
        <v>7783</v>
      </c>
      <c r="W34" s="71">
        <v>97</v>
      </c>
      <c r="X34" s="71">
        <v>93545</v>
      </c>
      <c r="Y34" s="71">
        <v>84308</v>
      </c>
      <c r="Z34" s="71">
        <v>116230</v>
      </c>
      <c r="AA34" s="71">
        <v>29503.5</v>
      </c>
      <c r="AB34" s="71">
        <v>192580</v>
      </c>
      <c r="AC34" s="71">
        <v>0</v>
      </c>
      <c r="AD34" s="71">
        <v>33.929628924959999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1666</v>
      </c>
      <c r="B35" s="70">
        <v>448</v>
      </c>
      <c r="C35" s="70">
        <v>6</v>
      </c>
      <c r="D35" s="70">
        <v>27</v>
      </c>
      <c r="E35" s="70">
        <v>2009</v>
      </c>
      <c r="F35" s="70" t="s">
        <v>176</v>
      </c>
      <c r="G35" s="70" t="s">
        <v>1660</v>
      </c>
      <c r="H35" s="70" t="s">
        <v>1661</v>
      </c>
      <c r="I35" s="148"/>
      <c r="J35" s="71">
        <v>160.44993233208979</v>
      </c>
      <c r="K35" s="71">
        <v>14.732432502964251</v>
      </c>
      <c r="L35" s="71">
        <v>10.366581558024951</v>
      </c>
      <c r="M35" s="71">
        <v>459.16848468033652</v>
      </c>
      <c r="N35" s="71">
        <v>287.04656119652458</v>
      </c>
      <c r="O35" s="71">
        <v>230.4003416059353</v>
      </c>
      <c r="P35" s="71">
        <v>142.60713355167249</v>
      </c>
      <c r="Q35" s="71">
        <v>11.2353583892746</v>
      </c>
      <c r="R35" s="71">
        <v>0</v>
      </c>
      <c r="S35" s="71">
        <v>41.446268482880001</v>
      </c>
      <c r="T35" s="72"/>
      <c r="U35" s="71">
        <v>26607779</v>
      </c>
      <c r="V35" s="71">
        <v>6850</v>
      </c>
      <c r="W35" s="71">
        <v>301</v>
      </c>
      <c r="X35" s="71">
        <v>97181</v>
      </c>
      <c r="Y35" s="71">
        <v>85214</v>
      </c>
      <c r="Z35" s="71">
        <v>116473</v>
      </c>
      <c r="AA35" s="71">
        <v>28702.5</v>
      </c>
      <c r="AB35" s="71">
        <v>192725</v>
      </c>
      <c r="AC35" s="71">
        <v>0</v>
      </c>
      <c r="AD35" s="71">
        <v>41.446268482880001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53.81</v>
      </c>
      <c r="BK35" s="71">
        <v>0</v>
      </c>
      <c r="BL35" s="71">
        <v>39.644000000000005</v>
      </c>
      <c r="BM35" s="71">
        <v>0</v>
      </c>
      <c r="BN35" s="72"/>
      <c r="BO35" s="71">
        <v>0</v>
      </c>
      <c r="BP35" s="71">
        <v>0</v>
      </c>
      <c r="BQ35" s="71">
        <v>6</v>
      </c>
      <c r="BR35" s="71">
        <v>0</v>
      </c>
      <c r="BS35" s="71">
        <v>7</v>
      </c>
      <c r="BT35" s="71">
        <v>0</v>
      </c>
      <c r="BU35"/>
      <c r="BV35" s="70">
        <v>88.188000000000002</v>
      </c>
      <c r="BW35" s="70">
        <v>0</v>
      </c>
      <c r="BX35" s="70">
        <v>0</v>
      </c>
      <c r="BY35" s="70">
        <v>0</v>
      </c>
      <c r="BZ35" s="70">
        <v>5.266</v>
      </c>
      <c r="CA35" s="70">
        <v>0</v>
      </c>
      <c r="CB35" s="70">
        <v>0</v>
      </c>
      <c r="CC35" s="70">
        <v>0</v>
      </c>
      <c r="CD35" s="70">
        <v>0</v>
      </c>
    </row>
    <row r="36" spans="1:82">
      <c r="A36" s="70" t="s">
        <v>1667</v>
      </c>
      <c r="B36" s="70">
        <v>449</v>
      </c>
      <c r="C36" s="70">
        <v>7</v>
      </c>
      <c r="D36" s="70">
        <v>27</v>
      </c>
      <c r="E36" s="70">
        <v>2010</v>
      </c>
      <c r="F36" s="70" t="s">
        <v>177</v>
      </c>
      <c r="G36" s="70" t="s">
        <v>1660</v>
      </c>
      <c r="H36" s="70" t="s">
        <v>1661</v>
      </c>
      <c r="I36" s="148"/>
      <c r="J36" s="71">
        <v>133.52218394579879</v>
      </c>
      <c r="K36" s="71">
        <v>15.4592957473712</v>
      </c>
      <c r="L36" s="71">
        <v>9.7648539346923506</v>
      </c>
      <c r="M36" s="71">
        <v>475.46153436272749</v>
      </c>
      <c r="N36" s="71">
        <v>280.40988071054602</v>
      </c>
      <c r="O36" s="71">
        <v>231.82840061177379</v>
      </c>
      <c r="P36" s="71">
        <v>143.4240140945266</v>
      </c>
      <c r="Q36" s="71">
        <v>11.676457749168099</v>
      </c>
      <c r="R36" s="71">
        <v>0</v>
      </c>
      <c r="S36" s="71">
        <v>41.119506593920001</v>
      </c>
      <c r="T36" s="72"/>
      <c r="U36" s="71">
        <v>26177180</v>
      </c>
      <c r="V36" s="71">
        <v>6850</v>
      </c>
      <c r="W36" s="71">
        <v>301</v>
      </c>
      <c r="X36" s="71">
        <v>97181</v>
      </c>
      <c r="Y36" s="71">
        <v>85544</v>
      </c>
      <c r="Z36" s="71">
        <v>117739.5</v>
      </c>
      <c r="AA36" s="71">
        <v>28146</v>
      </c>
      <c r="AB36" s="71">
        <v>191924</v>
      </c>
      <c r="AC36" s="71">
        <v>0</v>
      </c>
      <c r="AD36" s="71">
        <v>41.119506593920001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148.554</v>
      </c>
      <c r="BK36" s="71">
        <v>0</v>
      </c>
      <c r="BL36" s="71">
        <v>43.703000000000003</v>
      </c>
      <c r="BM36" s="71">
        <v>0</v>
      </c>
      <c r="BN36" s="72"/>
      <c r="BO36" s="71">
        <v>0</v>
      </c>
      <c r="BP36" s="71">
        <v>0</v>
      </c>
      <c r="BQ36" s="71">
        <v>9</v>
      </c>
      <c r="BR36" s="71">
        <v>0</v>
      </c>
      <c r="BS36" s="71">
        <v>10</v>
      </c>
      <c r="BT36" s="71">
        <v>0</v>
      </c>
      <c r="BU36"/>
      <c r="BV36" s="70">
        <v>176.25700000000001</v>
      </c>
      <c r="BW36" s="70">
        <v>0</v>
      </c>
      <c r="BX36" s="70">
        <v>0</v>
      </c>
      <c r="BY36" s="70">
        <v>0</v>
      </c>
      <c r="BZ36" s="70">
        <v>0</v>
      </c>
      <c r="CA36" s="70">
        <v>0</v>
      </c>
      <c r="CB36" s="70">
        <v>9</v>
      </c>
      <c r="CC36" s="70">
        <v>7</v>
      </c>
      <c r="CD36" s="70">
        <v>0</v>
      </c>
    </row>
    <row r="37" spans="1:82">
      <c r="A37" s="70" t="s">
        <v>1668</v>
      </c>
      <c r="B37" s="70">
        <v>450</v>
      </c>
      <c r="C37" s="70">
        <v>8</v>
      </c>
      <c r="D37" s="70">
        <v>27</v>
      </c>
      <c r="E37" s="70">
        <v>2011</v>
      </c>
      <c r="F37" s="70" t="s">
        <v>178</v>
      </c>
      <c r="G37" s="70" t="s">
        <v>1660</v>
      </c>
      <c r="H37" s="70" t="s">
        <v>1661</v>
      </c>
      <c r="I37" s="148"/>
      <c r="J37" s="71">
        <v>106.99494251761089</v>
      </c>
      <c r="K37" s="71">
        <v>17.84885388989856</v>
      </c>
      <c r="L37" s="71">
        <v>10.23714546170361</v>
      </c>
      <c r="M37" s="71">
        <v>541.14099852444053</v>
      </c>
      <c r="N37" s="71">
        <v>325.70859358325231</v>
      </c>
      <c r="O37" s="71">
        <v>229.34165377081194</v>
      </c>
      <c r="P37" s="71">
        <v>137.90114601909866</v>
      </c>
      <c r="Q37" s="71">
        <v>13.3977797589011</v>
      </c>
      <c r="R37" s="71">
        <v>0</v>
      </c>
      <c r="S37" s="71">
        <v>39.077881566599991</v>
      </c>
      <c r="T37" s="72"/>
      <c r="U37" s="71">
        <v>22719886</v>
      </c>
      <c r="V37" s="71">
        <v>6850</v>
      </c>
      <c r="W37" s="71">
        <v>301</v>
      </c>
      <c r="X37" s="71">
        <v>97181</v>
      </c>
      <c r="Y37" s="71">
        <v>85846</v>
      </c>
      <c r="Z37" s="71">
        <v>119007</v>
      </c>
      <c r="AA37" s="71">
        <v>27867.5</v>
      </c>
      <c r="AB37" s="71">
        <v>190914</v>
      </c>
      <c r="AC37" s="71">
        <v>0</v>
      </c>
      <c r="AD37" s="71">
        <v>39.077881566599991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127.515</v>
      </c>
      <c r="BK37" s="71">
        <v>0</v>
      </c>
      <c r="BL37" s="71">
        <v>38.746000000000002</v>
      </c>
      <c r="BM37" s="71">
        <v>0</v>
      </c>
      <c r="BN37" s="72"/>
      <c r="BO37" s="71">
        <v>0</v>
      </c>
      <c r="BP37" s="71">
        <v>0</v>
      </c>
      <c r="BQ37" s="71">
        <v>8</v>
      </c>
      <c r="BR37" s="71">
        <v>0</v>
      </c>
      <c r="BS37" s="71">
        <v>10</v>
      </c>
      <c r="BT37" s="71">
        <v>0</v>
      </c>
      <c r="BU37"/>
      <c r="BV37" s="70">
        <v>151.05600000000001</v>
      </c>
      <c r="BW37" s="70">
        <v>0</v>
      </c>
      <c r="BX37" s="70">
        <v>0</v>
      </c>
      <c r="BY37" s="70">
        <v>0</v>
      </c>
      <c r="BZ37" s="70">
        <v>0</v>
      </c>
      <c r="CA37" s="70">
        <v>0</v>
      </c>
      <c r="CB37" s="70">
        <v>9.2050000000000001</v>
      </c>
      <c r="CC37" s="70">
        <v>6</v>
      </c>
      <c r="CD37" s="70">
        <v>0</v>
      </c>
    </row>
    <row r="38" spans="1:82">
      <c r="A38" s="70" t="s">
        <v>1669</v>
      </c>
      <c r="B38" s="70">
        <v>451</v>
      </c>
      <c r="C38" s="70">
        <v>9</v>
      </c>
      <c r="D38" s="70">
        <v>27</v>
      </c>
      <c r="E38" s="70">
        <v>2012</v>
      </c>
      <c r="F38" s="70" t="s">
        <v>179</v>
      </c>
      <c r="G38" s="70" t="s">
        <v>1660</v>
      </c>
      <c r="H38" s="70" t="s">
        <v>1661</v>
      </c>
      <c r="I38" s="148"/>
      <c r="J38" s="71">
        <v>143.60008365344041</v>
      </c>
      <c r="K38" s="71">
        <v>17.08830934222734</v>
      </c>
      <c r="L38" s="71">
        <v>10.08709990046143</v>
      </c>
      <c r="M38" s="71">
        <v>532.45728875362693</v>
      </c>
      <c r="N38" s="71">
        <v>383.78475396617841</v>
      </c>
      <c r="O38" s="71">
        <v>230.04638003225318</v>
      </c>
      <c r="P38" s="71">
        <v>135.65995507962407</v>
      </c>
      <c r="Q38" s="71">
        <v>14.869483580173901</v>
      </c>
      <c r="R38" s="71">
        <v>0</v>
      </c>
      <c r="S38" s="71">
        <v>39.445512979199997</v>
      </c>
      <c r="T38" s="72"/>
      <c r="U38" s="71">
        <v>23997698</v>
      </c>
      <c r="V38" s="71">
        <v>6850</v>
      </c>
      <c r="W38" s="71">
        <v>301</v>
      </c>
      <c r="X38" s="71">
        <v>97181</v>
      </c>
      <c r="Y38" s="71">
        <v>88556</v>
      </c>
      <c r="Z38" s="71">
        <v>120319.5</v>
      </c>
      <c r="AA38" s="71">
        <v>27259.5</v>
      </c>
      <c r="AB38" s="71">
        <v>195020</v>
      </c>
      <c r="AC38" s="71">
        <v>0</v>
      </c>
      <c r="AD38" s="71">
        <v>39.445512979199997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143.94300000000001</v>
      </c>
      <c r="BK38" s="71">
        <v>0</v>
      </c>
      <c r="BL38" s="71">
        <v>32.265999999999998</v>
      </c>
      <c r="BM38" s="71">
        <v>0</v>
      </c>
      <c r="BN38" s="72"/>
      <c r="BO38" s="71">
        <v>0</v>
      </c>
      <c r="BP38" s="71">
        <v>0</v>
      </c>
      <c r="BQ38" s="71">
        <v>10</v>
      </c>
      <c r="BR38" s="71">
        <v>0</v>
      </c>
      <c r="BS38" s="71">
        <v>9</v>
      </c>
      <c r="BT38" s="71">
        <v>0</v>
      </c>
      <c r="BU38"/>
      <c r="BV38" s="70">
        <v>166.38499999999999</v>
      </c>
      <c r="BW38" s="70">
        <v>0</v>
      </c>
      <c r="BX38" s="70">
        <v>0</v>
      </c>
      <c r="BY38" s="70">
        <v>0</v>
      </c>
      <c r="BZ38" s="70">
        <v>0</v>
      </c>
      <c r="CA38" s="70">
        <v>0</v>
      </c>
      <c r="CB38" s="70">
        <v>3.47</v>
      </c>
      <c r="CC38" s="70">
        <v>6.3540000000000001</v>
      </c>
      <c r="CD38" s="70">
        <v>0</v>
      </c>
    </row>
    <row r="39" spans="1:82">
      <c r="A39" s="70" t="s">
        <v>1670</v>
      </c>
      <c r="B39" s="70">
        <v>452</v>
      </c>
      <c r="C39" s="70">
        <v>10</v>
      </c>
      <c r="D39" s="70">
        <v>27</v>
      </c>
      <c r="E39" s="70">
        <v>2013</v>
      </c>
      <c r="F39" s="70" t="s">
        <v>180</v>
      </c>
      <c r="G39" s="70" t="s">
        <v>1660</v>
      </c>
      <c r="H39" s="70" t="s">
        <v>1661</v>
      </c>
      <c r="I39" s="148"/>
      <c r="J39" s="71">
        <v>164.99267206516839</v>
      </c>
      <c r="K39" s="71">
        <v>16.732910295699359</v>
      </c>
      <c r="L39" s="71">
        <v>8.279799289601133</v>
      </c>
      <c r="M39" s="71">
        <v>550.58032724953659</v>
      </c>
      <c r="N39" s="71">
        <v>353.40722164217038</v>
      </c>
      <c r="O39" s="71">
        <v>223.59925994225028</v>
      </c>
      <c r="P39" s="71">
        <v>135.57917214966204</v>
      </c>
      <c r="Q39" s="71">
        <v>15.0687333118506</v>
      </c>
      <c r="R39" s="71">
        <v>0</v>
      </c>
      <c r="S39" s="71">
        <v>39.6009209232</v>
      </c>
      <c r="T39" s="72"/>
      <c r="U39" s="71">
        <v>23817574</v>
      </c>
      <c r="V39" s="71">
        <v>6850</v>
      </c>
      <c r="W39" s="71">
        <v>301</v>
      </c>
      <c r="X39" s="71">
        <v>97181</v>
      </c>
      <c r="Y39" s="71">
        <v>89037</v>
      </c>
      <c r="Z39" s="71">
        <v>122169</v>
      </c>
      <c r="AA39" s="71">
        <v>27141</v>
      </c>
      <c r="AB39" s="71">
        <v>194800</v>
      </c>
      <c r="AC39" s="71">
        <v>0</v>
      </c>
      <c r="AD39" s="71">
        <v>39.6009209232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51.551000000000002</v>
      </c>
      <c r="BK39" s="71">
        <v>0</v>
      </c>
      <c r="BL39" s="71">
        <v>45.735999999999997</v>
      </c>
      <c r="BM39" s="71">
        <v>0</v>
      </c>
      <c r="BN39" s="72"/>
      <c r="BO39" s="71">
        <v>0</v>
      </c>
      <c r="BP39" s="71">
        <v>0</v>
      </c>
      <c r="BQ39" s="71">
        <v>6</v>
      </c>
      <c r="BR39" s="71">
        <v>0</v>
      </c>
      <c r="BS39" s="71">
        <v>9</v>
      </c>
      <c r="BT39" s="71">
        <v>0</v>
      </c>
      <c r="BU39"/>
      <c r="BV39" s="70">
        <v>97.287000000000006</v>
      </c>
      <c r="BW39" s="70">
        <v>0</v>
      </c>
      <c r="BX39" s="70">
        <v>0</v>
      </c>
      <c r="BY39" s="70">
        <v>0</v>
      </c>
      <c r="BZ39" s="70">
        <v>0</v>
      </c>
      <c r="CA39" s="70">
        <v>0</v>
      </c>
      <c r="CB39" s="70">
        <v>0</v>
      </c>
      <c r="CC39" s="70">
        <v>0</v>
      </c>
      <c r="CD39" s="70">
        <v>0</v>
      </c>
    </row>
    <row r="40" spans="1:82">
      <c r="A40" s="70" t="s">
        <v>1671</v>
      </c>
      <c r="B40" s="70">
        <v>453</v>
      </c>
      <c r="C40" s="70">
        <v>11</v>
      </c>
      <c r="D40" s="70">
        <v>27</v>
      </c>
      <c r="E40" s="70">
        <v>2014</v>
      </c>
      <c r="F40" s="70" t="s">
        <v>181</v>
      </c>
      <c r="G40" s="70" t="s">
        <v>1660</v>
      </c>
      <c r="H40" s="70" t="s">
        <v>1661</v>
      </c>
      <c r="I40" s="148"/>
      <c r="J40" s="71">
        <v>143.59098759814779</v>
      </c>
      <c r="K40" s="71">
        <v>16.960391404632379</v>
      </c>
      <c r="L40" s="71">
        <v>5.2097391905071424</v>
      </c>
      <c r="M40" s="71">
        <v>510.28598209807728</v>
      </c>
      <c r="N40" s="71">
        <v>301.14106953743391</v>
      </c>
      <c r="O40" s="71">
        <v>214.29852860590051</v>
      </c>
      <c r="P40" s="71">
        <v>135.25451952260343</v>
      </c>
      <c r="Q40" s="71">
        <v>14.366264651074101</v>
      </c>
      <c r="R40" s="71">
        <v>0</v>
      </c>
      <c r="S40" s="71">
        <v>48.280278544959998</v>
      </c>
      <c r="T40" s="72"/>
      <c r="U40" s="71">
        <v>25723391</v>
      </c>
      <c r="V40" s="71">
        <v>6402</v>
      </c>
      <c r="W40" s="71">
        <v>182</v>
      </c>
      <c r="X40" s="71">
        <v>93598</v>
      </c>
      <c r="Y40" s="71">
        <v>89247</v>
      </c>
      <c r="Z40" s="71">
        <v>123319</v>
      </c>
      <c r="AA40" s="71">
        <v>26936</v>
      </c>
      <c r="AB40" s="71">
        <v>193570</v>
      </c>
      <c r="AC40" s="71">
        <v>0</v>
      </c>
      <c r="AD40" s="71">
        <v>48.280278544959998</v>
      </c>
      <c r="AE40" s="72"/>
      <c r="AF40" s="71"/>
      <c r="AG40" s="71"/>
      <c r="AH40" s="71"/>
      <c r="AI40" s="71"/>
      <c r="AJ40" s="71"/>
      <c r="AK40" s="71"/>
      <c r="AL40" s="71"/>
      <c r="AM40" s="71"/>
      <c r="AN40" s="71"/>
      <c r="AO40" s="71"/>
      <c r="AP40" s="71"/>
      <c r="AQ40" s="72"/>
      <c r="AR40" s="71">
        <v>4307</v>
      </c>
      <c r="AS40" s="71">
        <v>835</v>
      </c>
      <c r="AT40" s="71">
        <v>0</v>
      </c>
      <c r="AU40" s="71">
        <v>1</v>
      </c>
      <c r="AV40" s="71">
        <v>0</v>
      </c>
      <c r="AW40" s="71">
        <v>1</v>
      </c>
      <c r="AX40" s="71"/>
      <c r="AY40" s="72"/>
      <c r="AZ40" s="71">
        <v>18359.8</v>
      </c>
      <c r="BA40" s="71">
        <v>26753.5</v>
      </c>
      <c r="BB40" s="71">
        <v>0</v>
      </c>
      <c r="BC40" s="71">
        <v>180</v>
      </c>
      <c r="BD40" s="71">
        <v>0</v>
      </c>
      <c r="BE40" s="71">
        <v>838.5</v>
      </c>
      <c r="BF40" s="71"/>
      <c r="BG40" s="72"/>
      <c r="BH40" s="71">
        <v>0</v>
      </c>
      <c r="BI40" s="71">
        <v>0</v>
      </c>
      <c r="BJ40" s="71">
        <v>60.482999999999997</v>
      </c>
      <c r="BK40" s="71">
        <v>0</v>
      </c>
      <c r="BL40" s="71">
        <v>61.213000000000008</v>
      </c>
      <c r="BM40" s="71">
        <v>0</v>
      </c>
      <c r="BN40" s="72"/>
      <c r="BO40" s="71">
        <v>0</v>
      </c>
      <c r="BP40" s="71">
        <v>0</v>
      </c>
      <c r="BQ40" s="71">
        <v>6</v>
      </c>
      <c r="BR40" s="71">
        <v>0</v>
      </c>
      <c r="BS40" s="71">
        <v>11</v>
      </c>
      <c r="BT40" s="71">
        <v>0</v>
      </c>
      <c r="BU40"/>
      <c r="BV40" s="70">
        <v>116.292</v>
      </c>
      <c r="BW40" s="70">
        <v>0</v>
      </c>
      <c r="BX40" s="70">
        <v>0</v>
      </c>
      <c r="BY40" s="70">
        <v>0</v>
      </c>
      <c r="BZ40" s="70">
        <v>5.4039999999999999</v>
      </c>
      <c r="CA40" s="70">
        <v>0</v>
      </c>
      <c r="CB40" s="70">
        <v>0</v>
      </c>
      <c r="CC40" s="70">
        <v>0</v>
      </c>
      <c r="CD40" s="70">
        <v>0</v>
      </c>
    </row>
    <row r="41" spans="1:82">
      <c r="A41" s="70" t="s">
        <v>1672</v>
      </c>
      <c r="B41" s="70">
        <v>454</v>
      </c>
      <c r="C41" s="70">
        <v>12</v>
      </c>
      <c r="D41" s="70">
        <v>27</v>
      </c>
      <c r="E41" s="70">
        <v>2015</v>
      </c>
      <c r="F41" s="70" t="s">
        <v>182</v>
      </c>
      <c r="G41" s="70" t="s">
        <v>1660</v>
      </c>
      <c r="H41" s="70" t="s">
        <v>1661</v>
      </c>
      <c r="I41" s="148"/>
      <c r="J41" s="71">
        <v>151.60698608078991</v>
      </c>
      <c r="K41" s="71">
        <v>15.731084421513311</v>
      </c>
      <c r="L41" s="71">
        <v>5.256315154376705</v>
      </c>
      <c r="M41" s="71">
        <v>458.73441628711248</v>
      </c>
      <c r="N41" s="71">
        <v>318.64638309892962</v>
      </c>
      <c r="O41" s="71">
        <v>213.48472833818926</v>
      </c>
      <c r="P41" s="71">
        <v>134.20053507412405</v>
      </c>
      <c r="Q41" s="71">
        <v>13.9901939456277</v>
      </c>
      <c r="R41" s="71">
        <v>0</v>
      </c>
      <c r="S41" s="71">
        <v>41.800140450640008</v>
      </c>
      <c r="T41" s="72"/>
      <c r="U41" s="71">
        <v>30765882</v>
      </c>
      <c r="V41" s="71">
        <v>6402</v>
      </c>
      <c r="W41" s="71">
        <v>182</v>
      </c>
      <c r="X41" s="71">
        <v>93598</v>
      </c>
      <c r="Y41" s="71">
        <v>89610</v>
      </c>
      <c r="Z41" s="71">
        <v>124033</v>
      </c>
      <c r="AA41" s="71">
        <v>26705</v>
      </c>
      <c r="AB41" s="71">
        <v>192559</v>
      </c>
      <c r="AC41" s="71">
        <v>0</v>
      </c>
      <c r="AD41" s="71">
        <v>41.800140450640008</v>
      </c>
      <c r="AE41" s="72"/>
      <c r="AF41" s="71">
        <v>230301513.46042791</v>
      </c>
      <c r="AG41" s="71">
        <v>11767950.00589834</v>
      </c>
      <c r="AH41" s="71">
        <v>1104398.4509754251</v>
      </c>
      <c r="AI41" s="71">
        <v>599636566.15892828</v>
      </c>
      <c r="AJ41" s="71">
        <v>465244871.89154851</v>
      </c>
      <c r="AK41" s="71">
        <v>0</v>
      </c>
      <c r="AL41" s="71">
        <v>0</v>
      </c>
      <c r="AM41" s="71">
        <v>26389403.19537523</v>
      </c>
      <c r="AN41" s="71">
        <v>0</v>
      </c>
      <c r="AO41" s="71">
        <v>0</v>
      </c>
      <c r="AP41" s="71">
        <v>1334444703.1631536</v>
      </c>
      <c r="AQ41" s="72"/>
      <c r="AR41" s="71">
        <v>4704</v>
      </c>
      <c r="AS41" s="71">
        <v>1168</v>
      </c>
      <c r="AT41" s="71">
        <v>0</v>
      </c>
      <c r="AU41" s="71">
        <v>1</v>
      </c>
      <c r="AV41" s="71">
        <v>0</v>
      </c>
      <c r="AW41" s="71">
        <v>1</v>
      </c>
      <c r="AX41" s="71"/>
      <c r="AY41" s="72"/>
      <c r="AZ41" s="71">
        <v>20280.5</v>
      </c>
      <c r="BA41" s="71">
        <v>35867.800000000003</v>
      </c>
      <c r="BB41" s="71">
        <v>0</v>
      </c>
      <c r="BC41" s="71">
        <v>180</v>
      </c>
      <c r="BD41" s="71">
        <v>0</v>
      </c>
      <c r="BE41" s="71">
        <v>838.5</v>
      </c>
      <c r="BF41" s="71"/>
      <c r="BG41" s="72"/>
      <c r="BH41" s="71">
        <v>0</v>
      </c>
      <c r="BI41" s="71">
        <v>0</v>
      </c>
      <c r="BJ41" s="71">
        <v>68.548000000000002</v>
      </c>
      <c r="BK41" s="71">
        <v>0</v>
      </c>
      <c r="BL41" s="71">
        <v>59.489000000000004</v>
      </c>
      <c r="BM41" s="71">
        <v>0</v>
      </c>
      <c r="BN41" s="72"/>
      <c r="BO41" s="71">
        <v>0</v>
      </c>
      <c r="BP41" s="71">
        <v>0</v>
      </c>
      <c r="BQ41" s="71">
        <v>7</v>
      </c>
      <c r="BR41" s="71">
        <v>0</v>
      </c>
      <c r="BS41" s="71">
        <v>11</v>
      </c>
      <c r="BT41" s="71">
        <v>0</v>
      </c>
      <c r="BU41"/>
      <c r="BV41" s="70">
        <v>122.188</v>
      </c>
      <c r="BW41" s="70">
        <v>0</v>
      </c>
      <c r="BX41" s="70">
        <v>0</v>
      </c>
      <c r="BY41" s="70">
        <v>0</v>
      </c>
      <c r="BZ41" s="70">
        <v>5.8490000000000002</v>
      </c>
      <c r="CA41" s="70">
        <v>0</v>
      </c>
      <c r="CB41" s="70">
        <v>0</v>
      </c>
      <c r="CC41" s="70">
        <v>0</v>
      </c>
      <c r="CD41" s="70">
        <v>0</v>
      </c>
    </row>
    <row r="42" spans="1:82">
      <c r="A42" s="70" t="s">
        <v>1673</v>
      </c>
      <c r="B42" s="70">
        <v>455</v>
      </c>
      <c r="C42" s="70">
        <v>13</v>
      </c>
      <c r="D42" s="70">
        <v>27</v>
      </c>
      <c r="E42" s="70">
        <v>2016</v>
      </c>
      <c r="F42" s="70" t="s">
        <v>155</v>
      </c>
      <c r="G42" s="70" t="s">
        <v>1660</v>
      </c>
      <c r="H42" s="70" t="s">
        <v>1661</v>
      </c>
      <c r="I42" s="148"/>
      <c r="J42" s="71">
        <v>147.33981796997406</v>
      </c>
      <c r="K42" s="71">
        <v>17.206309535691055</v>
      </c>
      <c r="L42" s="71">
        <v>6.108447566988306</v>
      </c>
      <c r="M42" s="71">
        <v>389.59990040662029</v>
      </c>
      <c r="N42" s="71">
        <v>298.76349579655209</v>
      </c>
      <c r="O42" s="71">
        <v>212.90882652230573</v>
      </c>
      <c r="P42" s="71">
        <v>130.7141961920355</v>
      </c>
      <c r="Q42" s="71">
        <v>13.53825267434339</v>
      </c>
      <c r="R42" s="71">
        <v>0</v>
      </c>
      <c r="S42" s="71">
        <v>33.603554349400184</v>
      </c>
      <c r="T42" s="72"/>
      <c r="U42" s="71">
        <v>28573172</v>
      </c>
      <c r="V42" s="71">
        <v>6402</v>
      </c>
      <c r="W42" s="71">
        <v>182</v>
      </c>
      <c r="X42" s="71">
        <v>93598</v>
      </c>
      <c r="Y42" s="71">
        <v>90242</v>
      </c>
      <c r="Z42" s="71">
        <v>125219</v>
      </c>
      <c r="AA42" s="71">
        <v>26903</v>
      </c>
      <c r="AB42" s="71">
        <v>191673</v>
      </c>
      <c r="AC42" s="71">
        <v>0</v>
      </c>
      <c r="AD42" s="71">
        <v>33.603554349400177</v>
      </c>
      <c r="AE42" s="72"/>
      <c r="AF42" s="71">
        <v>221692888.65031159</v>
      </c>
      <c r="AG42" s="71">
        <v>12926358.992335809</v>
      </c>
      <c r="AH42" s="71">
        <v>1046039.812075729</v>
      </c>
      <c r="AI42" s="71">
        <v>599327865.47841251</v>
      </c>
      <c r="AJ42" s="71">
        <v>408949827.22462338</v>
      </c>
      <c r="AK42" s="71">
        <v>0</v>
      </c>
      <c r="AL42" s="71">
        <v>0</v>
      </c>
      <c r="AM42" s="71">
        <v>26288388.255549818</v>
      </c>
      <c r="AN42" s="71">
        <v>0</v>
      </c>
      <c r="AO42" s="71">
        <v>0</v>
      </c>
      <c r="AP42" s="71">
        <v>1270231368.4133089</v>
      </c>
      <c r="AQ42" s="72"/>
      <c r="AR42" s="71">
        <v>4991</v>
      </c>
      <c r="AS42" s="71">
        <v>1351</v>
      </c>
      <c r="AT42" s="71">
        <v>0</v>
      </c>
      <c r="AU42" s="71">
        <v>1</v>
      </c>
      <c r="AV42" s="71">
        <v>0</v>
      </c>
      <c r="AW42" s="71">
        <v>1</v>
      </c>
      <c r="AX42" s="71"/>
      <c r="AY42" s="72"/>
      <c r="AZ42" s="71">
        <v>21707.200000000001</v>
      </c>
      <c r="BA42" s="71">
        <v>40659.800000000003</v>
      </c>
      <c r="BB42" s="71">
        <v>0</v>
      </c>
      <c r="BC42" s="71">
        <v>180</v>
      </c>
      <c r="BD42" s="71">
        <v>0</v>
      </c>
      <c r="BE42" s="71">
        <v>838.5</v>
      </c>
      <c r="BF42" s="71"/>
      <c r="BG42" s="72"/>
      <c r="BH42" s="71">
        <v>0</v>
      </c>
      <c r="BI42" s="71">
        <v>0</v>
      </c>
      <c r="BJ42" s="71">
        <v>74.486000000000004</v>
      </c>
      <c r="BK42" s="71">
        <v>0</v>
      </c>
      <c r="BL42" s="71">
        <v>57.885000000000005</v>
      </c>
      <c r="BM42" s="71">
        <v>0</v>
      </c>
      <c r="BN42" s="72"/>
      <c r="BO42" s="71">
        <v>0</v>
      </c>
      <c r="BP42" s="71">
        <v>0</v>
      </c>
      <c r="BQ42" s="71">
        <v>8</v>
      </c>
      <c r="BR42" s="71">
        <v>0</v>
      </c>
      <c r="BS42" s="71">
        <v>11</v>
      </c>
      <c r="BT42" s="71">
        <v>0</v>
      </c>
      <c r="BU42"/>
      <c r="BV42" s="70">
        <v>126.68300000000001</v>
      </c>
      <c r="BW42" s="70">
        <v>0</v>
      </c>
      <c r="BX42" s="70">
        <v>0</v>
      </c>
      <c r="BY42" s="70">
        <v>0</v>
      </c>
      <c r="BZ42" s="70">
        <v>5.6879999999999997</v>
      </c>
      <c r="CA42" s="70">
        <v>0</v>
      </c>
      <c r="CB42" s="70">
        <v>0</v>
      </c>
      <c r="CC42" s="70">
        <v>0</v>
      </c>
      <c r="CD42" s="70">
        <v>0</v>
      </c>
    </row>
    <row r="43" spans="1:82">
      <c r="A43" s="70" t="s">
        <v>1674</v>
      </c>
      <c r="B43" s="70">
        <v>456</v>
      </c>
      <c r="C43" s="70">
        <v>14</v>
      </c>
      <c r="D43" s="70">
        <v>27</v>
      </c>
      <c r="E43" s="70">
        <v>2017</v>
      </c>
      <c r="F43" s="70" t="s">
        <v>156</v>
      </c>
      <c r="G43" s="70" t="s">
        <v>1660</v>
      </c>
      <c r="H43" s="70" t="s">
        <v>1661</v>
      </c>
      <c r="I43" s="148"/>
      <c r="J43" s="71">
        <v>103.86318882788059</v>
      </c>
      <c r="K43" s="71">
        <v>17.224412281009588</v>
      </c>
      <c r="L43" s="71">
        <v>5.694657410338551</v>
      </c>
      <c r="M43" s="71">
        <v>393.77211079264697</v>
      </c>
      <c r="N43" s="71">
        <v>322.83652820725894</v>
      </c>
      <c r="O43" s="71">
        <v>210.56530354718771</v>
      </c>
      <c r="P43" s="71">
        <v>128.90126792773017</v>
      </c>
      <c r="Q43" s="71">
        <v>12.9858541294044</v>
      </c>
      <c r="R43" s="71">
        <v>0</v>
      </c>
      <c r="S43" s="71">
        <v>26.596802891485037</v>
      </c>
      <c r="T43" s="72"/>
      <c r="U43" s="71">
        <v>23985920</v>
      </c>
      <c r="V43" s="71">
        <v>6402</v>
      </c>
      <c r="W43" s="71">
        <v>182</v>
      </c>
      <c r="X43" s="71">
        <v>93598</v>
      </c>
      <c r="Y43" s="71">
        <v>90296</v>
      </c>
      <c r="Z43" s="71">
        <v>125895</v>
      </c>
      <c r="AA43" s="71">
        <v>26699</v>
      </c>
      <c r="AB43" s="71">
        <v>190122</v>
      </c>
      <c r="AC43" s="71">
        <v>0</v>
      </c>
      <c r="AD43" s="71">
        <v>26.596802891485041</v>
      </c>
      <c r="AE43" s="72"/>
      <c r="AF43" s="71">
        <v>162992959.38258931</v>
      </c>
      <c r="AG43" s="71">
        <v>13133263.81758569</v>
      </c>
      <c r="AH43" s="71">
        <v>1251419.393258574</v>
      </c>
      <c r="AI43" s="71">
        <v>622572763.59296989</v>
      </c>
      <c r="AJ43" s="71">
        <v>465631435.00319612</v>
      </c>
      <c r="AK43" s="71">
        <v>0</v>
      </c>
      <c r="AL43" s="71">
        <v>0</v>
      </c>
      <c r="AM43" s="71">
        <v>26116466.372956932</v>
      </c>
      <c r="AN43" s="71">
        <v>0</v>
      </c>
      <c r="AO43" s="71">
        <v>0</v>
      </c>
      <c r="AP43" s="71">
        <v>1291698307.5625565</v>
      </c>
      <c r="AQ43" s="72"/>
      <c r="AR43" s="71">
        <v>5249</v>
      </c>
      <c r="AS43" s="71">
        <v>1476</v>
      </c>
      <c r="AT43" s="71">
        <v>0</v>
      </c>
      <c r="AU43" s="71">
        <v>1</v>
      </c>
      <c r="AV43" s="71">
        <v>0</v>
      </c>
      <c r="AW43" s="71">
        <v>1</v>
      </c>
      <c r="AX43" s="71"/>
      <c r="AY43" s="72"/>
      <c r="AZ43" s="71">
        <v>23024.5</v>
      </c>
      <c r="BA43" s="71">
        <v>45133.799999999967</v>
      </c>
      <c r="BB43" s="71">
        <v>0</v>
      </c>
      <c r="BC43" s="71">
        <v>180</v>
      </c>
      <c r="BD43" s="71">
        <v>0</v>
      </c>
      <c r="BE43" s="71">
        <v>838.5</v>
      </c>
      <c r="BF43" s="71"/>
      <c r="BG43" s="72"/>
      <c r="BH43" s="71">
        <v>0</v>
      </c>
      <c r="BI43" s="71">
        <v>0</v>
      </c>
      <c r="BJ43" s="71">
        <v>64.137</v>
      </c>
      <c r="BK43" s="71">
        <v>0</v>
      </c>
      <c r="BL43" s="71">
        <v>53.967999999999996</v>
      </c>
      <c r="BM43" s="71">
        <v>0</v>
      </c>
      <c r="BN43" s="72"/>
      <c r="BO43" s="71">
        <v>0</v>
      </c>
      <c r="BP43" s="71">
        <v>0</v>
      </c>
      <c r="BQ43" s="71">
        <v>7</v>
      </c>
      <c r="BR43" s="71">
        <v>0</v>
      </c>
      <c r="BS43" s="71">
        <v>10</v>
      </c>
      <c r="BT43" s="71">
        <v>0</v>
      </c>
      <c r="BU43"/>
      <c r="BV43" s="70">
        <v>112.164</v>
      </c>
      <c r="BW43" s="70">
        <v>0</v>
      </c>
      <c r="BX43" s="70">
        <v>0</v>
      </c>
      <c r="BY43" s="70">
        <v>0</v>
      </c>
      <c r="BZ43" s="70">
        <v>5.9409999999999998</v>
      </c>
      <c r="CA43" s="70">
        <v>0</v>
      </c>
      <c r="CB43" s="70">
        <v>0</v>
      </c>
      <c r="CC43" s="70">
        <v>0</v>
      </c>
      <c r="CD43" s="70">
        <v>0</v>
      </c>
    </row>
    <row r="44" spans="1:82">
      <c r="A44" s="70" t="s">
        <v>1675</v>
      </c>
      <c r="B44" s="70">
        <v>457</v>
      </c>
      <c r="C44" s="70">
        <v>15</v>
      </c>
      <c r="D44" s="70">
        <v>27</v>
      </c>
      <c r="E44" s="70">
        <v>2018</v>
      </c>
      <c r="F44" s="70" t="s">
        <v>183</v>
      </c>
      <c r="G44" s="70" t="s">
        <v>1660</v>
      </c>
      <c r="H44" s="70" t="s">
        <v>1661</v>
      </c>
      <c r="I44" s="148"/>
      <c r="J44" s="71">
        <v>105.11920696246898</v>
      </c>
      <c r="K44" s="71">
        <v>16.445392327731017</v>
      </c>
      <c r="L44" s="71">
        <v>5.0392526404055031</v>
      </c>
      <c r="M44" s="71">
        <v>366.01176995963056</v>
      </c>
      <c r="N44" s="71">
        <v>298.62628968399855</v>
      </c>
      <c r="O44" s="71">
        <v>207.47083086959947</v>
      </c>
      <c r="P44" s="71">
        <v>127.06368743163785</v>
      </c>
      <c r="Q44" s="71">
        <v>11.9646534405137</v>
      </c>
      <c r="R44" s="71">
        <v>0</v>
      </c>
      <c r="S44" s="71">
        <v>27.063770945812351</v>
      </c>
      <c r="T44" s="72"/>
      <c r="U44" s="71">
        <v>24640843</v>
      </c>
      <c r="V44" s="71">
        <v>6402</v>
      </c>
      <c r="W44" s="71">
        <v>182</v>
      </c>
      <c r="X44" s="71">
        <v>93598</v>
      </c>
      <c r="Y44" s="71">
        <v>90579</v>
      </c>
      <c r="Z44" s="71">
        <v>126420</v>
      </c>
      <c r="AA44" s="71">
        <v>26583</v>
      </c>
      <c r="AB44" s="71">
        <v>188774</v>
      </c>
      <c r="AC44" s="71">
        <v>0</v>
      </c>
      <c r="AD44" s="71">
        <v>27.063770945812351</v>
      </c>
      <c r="AE44" s="72"/>
      <c r="AF44" s="71">
        <v>160815074.5375692</v>
      </c>
      <c r="AG44" s="71">
        <v>11852333.367016369</v>
      </c>
      <c r="AH44" s="71">
        <v>1169494.853127392</v>
      </c>
      <c r="AI44" s="71">
        <v>571470204.43072188</v>
      </c>
      <c r="AJ44" s="71">
        <v>417349240.50107998</v>
      </c>
      <c r="AK44" s="71">
        <v>0</v>
      </c>
      <c r="AL44" s="71">
        <v>0</v>
      </c>
      <c r="AM44" s="71">
        <v>25984950.773480799</v>
      </c>
      <c r="AN44" s="71">
        <v>0</v>
      </c>
      <c r="AO44" s="71">
        <v>0</v>
      </c>
      <c r="AP44" s="71">
        <v>1188641298.4629958</v>
      </c>
      <c r="AQ44" s="72"/>
      <c r="AR44" s="71">
        <v>5555</v>
      </c>
      <c r="AS44" s="71">
        <v>1609</v>
      </c>
      <c r="AT44" s="71">
        <v>0</v>
      </c>
      <c r="AU44" s="71">
        <v>2</v>
      </c>
      <c r="AV44" s="71">
        <v>0</v>
      </c>
      <c r="AW44" s="71">
        <v>1</v>
      </c>
      <c r="AX44" s="71"/>
      <c r="AY44" s="72"/>
      <c r="AZ44" s="71">
        <v>24617.200000000012</v>
      </c>
      <c r="BA44" s="71">
        <v>47469.1</v>
      </c>
      <c r="BB44" s="71">
        <v>0</v>
      </c>
      <c r="BC44" s="71">
        <v>290</v>
      </c>
      <c r="BD44" s="71">
        <v>0</v>
      </c>
      <c r="BE44" s="71">
        <v>838.5</v>
      </c>
      <c r="BF44" s="71"/>
      <c r="BG44" s="72"/>
      <c r="BH44" s="71">
        <v>0</v>
      </c>
      <c r="BI44" s="71">
        <v>0</v>
      </c>
      <c r="BJ44" s="71">
        <v>60.697000000000003</v>
      </c>
      <c r="BK44" s="71">
        <v>0</v>
      </c>
      <c r="BL44" s="71">
        <v>47.977999999999994</v>
      </c>
      <c r="BM44" s="71">
        <v>0</v>
      </c>
      <c r="BN44" s="72"/>
      <c r="BO44" s="71">
        <v>0</v>
      </c>
      <c r="BP44" s="71">
        <v>0</v>
      </c>
      <c r="BQ44" s="71">
        <v>7</v>
      </c>
      <c r="BR44" s="71">
        <v>0</v>
      </c>
      <c r="BS44" s="71">
        <v>9</v>
      </c>
      <c r="BT44" s="71">
        <v>0</v>
      </c>
      <c r="BU44"/>
      <c r="BV44" s="70">
        <v>102.988</v>
      </c>
      <c r="BW44" s="70">
        <v>0</v>
      </c>
      <c r="BX44" s="70">
        <v>0</v>
      </c>
      <c r="BY44" s="70">
        <v>0</v>
      </c>
      <c r="BZ44" s="70">
        <v>5.6870000000000003</v>
      </c>
      <c r="CA44" s="70">
        <v>0</v>
      </c>
      <c r="CB44" s="70">
        <v>0</v>
      </c>
      <c r="CC44" s="70">
        <v>0</v>
      </c>
      <c r="CD44" s="70">
        <v>0</v>
      </c>
    </row>
    <row r="45" spans="1:82">
      <c r="A45" s="70" t="s">
        <v>1676</v>
      </c>
      <c r="B45" s="70">
        <v>458</v>
      </c>
      <c r="C45" s="70">
        <v>16</v>
      </c>
      <c r="D45" s="70">
        <v>27</v>
      </c>
      <c r="E45" s="70">
        <v>2019</v>
      </c>
      <c r="F45" s="70" t="s">
        <v>158</v>
      </c>
      <c r="G45" s="1064" t="s">
        <v>1660</v>
      </c>
      <c r="H45" s="70" t="s">
        <v>1661</v>
      </c>
      <c r="I45" s="148"/>
      <c r="J45" s="71">
        <v>106.87058317172242</v>
      </c>
      <c r="K45" s="71">
        <v>14.836816527884984</v>
      </c>
      <c r="L45" s="71">
        <v>5.0796382868098462</v>
      </c>
      <c r="M45" s="71">
        <v>355.75002306021395</v>
      </c>
      <c r="N45" s="71">
        <v>262.79481118822252</v>
      </c>
      <c r="O45" s="71">
        <v>203.05493992074423</v>
      </c>
      <c r="P45" s="71">
        <v>125.27685895475794</v>
      </c>
      <c r="Q45" s="71">
        <v>11.594116047921901</v>
      </c>
      <c r="R45" s="71">
        <v>0</v>
      </c>
      <c r="S45" s="71">
        <v>31.996950837313332</v>
      </c>
      <c r="T45" s="72"/>
      <c r="U45" s="71">
        <v>25086706</v>
      </c>
      <c r="V45" s="71">
        <v>6402</v>
      </c>
      <c r="W45" s="71">
        <v>182</v>
      </c>
      <c r="X45" s="71">
        <v>93598</v>
      </c>
      <c r="Y45" s="71">
        <v>91173</v>
      </c>
      <c r="Z45" s="71">
        <v>127126</v>
      </c>
      <c r="AA45" s="71">
        <v>26013</v>
      </c>
      <c r="AB45" s="71">
        <v>187880</v>
      </c>
      <c r="AC45" s="71">
        <v>0</v>
      </c>
      <c r="AD45" s="71">
        <v>31.996950837313332</v>
      </c>
      <c r="AE45" s="72"/>
      <c r="AF45" s="71">
        <v>167801415.01163951</v>
      </c>
      <c r="AG45" s="71">
        <v>11084002.839926559</v>
      </c>
      <c r="AH45" s="71">
        <v>1245706.1147285721</v>
      </c>
      <c r="AI45" s="71">
        <v>572263009.94752336</v>
      </c>
      <c r="AJ45" s="71">
        <v>379031301.23293787</v>
      </c>
      <c r="AK45" s="71">
        <v>0</v>
      </c>
      <c r="AL45" s="71">
        <v>0</v>
      </c>
      <c r="AM45" s="71">
        <v>25587841.640117243</v>
      </c>
      <c r="AN45" s="71">
        <v>0</v>
      </c>
      <c r="AO45" s="71">
        <v>0</v>
      </c>
      <c r="AP45" s="71">
        <v>1157013276.7868731</v>
      </c>
      <c r="AQ45" s="72"/>
      <c r="AR45" s="71">
        <v>5881</v>
      </c>
      <c r="AS45" s="71">
        <v>1704</v>
      </c>
      <c r="AT45" s="71">
        <v>0</v>
      </c>
      <c r="AU45" s="71">
        <v>1</v>
      </c>
      <c r="AV45" s="71">
        <v>0</v>
      </c>
      <c r="AW45" s="71">
        <v>1</v>
      </c>
      <c r="AX45" s="71"/>
      <c r="AY45" s="72"/>
      <c r="AZ45" s="71">
        <v>26343.29999999997</v>
      </c>
      <c r="BA45" s="71">
        <v>49234.099999999977</v>
      </c>
      <c r="BB45" s="71">
        <v>0</v>
      </c>
      <c r="BC45" s="71">
        <v>180</v>
      </c>
      <c r="BD45" s="71">
        <v>0</v>
      </c>
      <c r="BE45" s="71">
        <v>838.5</v>
      </c>
      <c r="BF45" s="71"/>
      <c r="BG45" s="72"/>
      <c r="BH45" s="71">
        <v>0</v>
      </c>
      <c r="BI45" s="71">
        <v>0</v>
      </c>
      <c r="BJ45" s="71">
        <v>66.38</v>
      </c>
      <c r="BK45" s="71">
        <v>0</v>
      </c>
      <c r="BL45" s="71">
        <v>39.428999999999995</v>
      </c>
      <c r="BM45" s="71">
        <v>0</v>
      </c>
      <c r="BN45" s="72"/>
      <c r="BO45" s="71">
        <v>0</v>
      </c>
      <c r="BP45" s="71">
        <v>0</v>
      </c>
      <c r="BQ45" s="71">
        <v>8</v>
      </c>
      <c r="BR45" s="71">
        <v>0</v>
      </c>
      <c r="BS45" s="71">
        <v>8</v>
      </c>
      <c r="BT45" s="71">
        <v>0</v>
      </c>
      <c r="BU45"/>
      <c r="BV45" s="70">
        <v>105.809</v>
      </c>
      <c r="BW45" s="70">
        <v>0</v>
      </c>
      <c r="BX45" s="70">
        <v>0</v>
      </c>
      <c r="BY45" s="70">
        <v>0</v>
      </c>
      <c r="BZ45" s="70">
        <v>0</v>
      </c>
      <c r="CA45" s="70">
        <v>0</v>
      </c>
      <c r="CB45" s="70">
        <v>0</v>
      </c>
      <c r="CC45" s="70">
        <v>0</v>
      </c>
      <c r="CD45" s="70">
        <v>0</v>
      </c>
    </row>
    <row r="46" spans="1:82">
      <c r="A46" s="70" t="s">
        <v>1677</v>
      </c>
      <c r="B46" s="70">
        <v>459</v>
      </c>
      <c r="C46" s="70">
        <v>17</v>
      </c>
      <c r="D46" s="70">
        <v>27</v>
      </c>
      <c r="E46" s="70">
        <v>2020</v>
      </c>
      <c r="F46" s="70" t="s">
        <v>159</v>
      </c>
      <c r="G46" s="1064" t="s">
        <v>1660</v>
      </c>
      <c r="H46" s="70" t="s">
        <v>1661</v>
      </c>
      <c r="I46" s="148"/>
      <c r="J46" s="71">
        <v>103.8035585730067</v>
      </c>
      <c r="K46" s="71">
        <v>16.048956902607767</v>
      </c>
      <c r="L46" s="71">
        <v>5.4637317204326497</v>
      </c>
      <c r="M46" s="71">
        <v>350.44714573191794</v>
      </c>
      <c r="N46" s="71">
        <v>259.83901773200489</v>
      </c>
      <c r="O46" s="71">
        <v>178.14413962187268</v>
      </c>
      <c r="P46" s="71">
        <v>117.86838200510488</v>
      </c>
      <c r="Q46" s="71">
        <v>11.0284853903211</v>
      </c>
      <c r="R46" s="71">
        <v>0</v>
      </c>
      <c r="S46" s="71">
        <v>21.30881327642059</v>
      </c>
      <c r="T46" s="72"/>
      <c r="U46" s="71">
        <v>25921181</v>
      </c>
      <c r="V46" s="71">
        <v>5995</v>
      </c>
      <c r="W46" s="71">
        <v>217</v>
      </c>
      <c r="X46" s="71">
        <v>94209</v>
      </c>
      <c r="Y46" s="71">
        <v>91633</v>
      </c>
      <c r="Z46" s="71">
        <v>127297</v>
      </c>
      <c r="AA46" s="71">
        <v>26014</v>
      </c>
      <c r="AB46" s="71">
        <v>187048</v>
      </c>
      <c r="AC46" s="71">
        <v>0</v>
      </c>
      <c r="AD46" s="71">
        <v>21.30881327642059</v>
      </c>
      <c r="AE46" s="72"/>
      <c r="AF46" s="71">
        <v>167765486.4150703</v>
      </c>
      <c r="AG46" s="71">
        <v>12284673.847510625</v>
      </c>
      <c r="AH46" s="71">
        <v>1419573.858044561</v>
      </c>
      <c r="AI46" s="71">
        <v>574449620.7758497</v>
      </c>
      <c r="AJ46" s="71">
        <v>407793646.03598279</v>
      </c>
      <c r="AK46" s="71"/>
      <c r="AL46" s="71"/>
      <c r="AM46" s="71">
        <v>24411842.146623999</v>
      </c>
      <c r="AN46" s="71"/>
      <c r="AO46" s="71"/>
      <c r="AP46" s="71">
        <v>1188124843.079082</v>
      </c>
      <c r="AQ46" s="72"/>
      <c r="AR46" s="71">
        <v>6166</v>
      </c>
      <c r="AS46" s="71">
        <v>1762</v>
      </c>
      <c r="AT46" s="71">
        <v>0</v>
      </c>
      <c r="AU46" s="71">
        <v>1</v>
      </c>
      <c r="AV46" s="71">
        <v>0</v>
      </c>
      <c r="AW46" s="71">
        <v>1</v>
      </c>
      <c r="AX46" s="71"/>
      <c r="AY46" s="72"/>
      <c r="AZ46" s="71">
        <v>28010.899999999929</v>
      </c>
      <c r="BA46" s="71">
        <v>50913.999999999942</v>
      </c>
      <c r="BB46" s="71">
        <v>0</v>
      </c>
      <c r="BC46" s="71">
        <v>180</v>
      </c>
      <c r="BD46" s="71">
        <v>0</v>
      </c>
      <c r="BE46" s="71">
        <v>838.5</v>
      </c>
      <c r="BF46" s="71"/>
      <c r="BG46" s="72"/>
      <c r="BH46" s="71">
        <v>0</v>
      </c>
      <c r="BI46" s="71">
        <v>0</v>
      </c>
      <c r="BJ46" s="71">
        <v>62.993000000000002</v>
      </c>
      <c r="BK46" s="71">
        <v>0</v>
      </c>
      <c r="BL46" s="71">
        <v>38.834999999999994</v>
      </c>
      <c r="BM46" s="71">
        <v>0</v>
      </c>
      <c r="BN46" s="72"/>
      <c r="BO46" s="71">
        <v>0</v>
      </c>
      <c r="BP46" s="71">
        <v>0</v>
      </c>
      <c r="BQ46" s="71">
        <v>8</v>
      </c>
      <c r="BR46" s="71">
        <v>0</v>
      </c>
      <c r="BS46" s="71">
        <v>8</v>
      </c>
      <c r="BT46" s="71">
        <v>0</v>
      </c>
      <c r="BU46"/>
      <c r="BV46" s="70">
        <v>101.828</v>
      </c>
      <c r="BW46" s="70">
        <v>0</v>
      </c>
      <c r="BX46" s="70">
        <v>0</v>
      </c>
      <c r="BY46" s="70">
        <v>0</v>
      </c>
      <c r="BZ46" s="70">
        <v>0</v>
      </c>
      <c r="CA46" s="70">
        <v>0</v>
      </c>
      <c r="CB46" s="70">
        <v>0</v>
      </c>
      <c r="CC46" s="70">
        <v>0</v>
      </c>
      <c r="CD46" s="70">
        <v>0</v>
      </c>
    </row>
    <row r="47" spans="1:82">
      <c r="A47" s="70" t="s">
        <v>1678</v>
      </c>
      <c r="B47" s="70">
        <v>459</v>
      </c>
      <c r="C47" s="70">
        <v>18</v>
      </c>
      <c r="D47" s="70">
        <v>27</v>
      </c>
      <c r="E47" s="70">
        <v>2021</v>
      </c>
      <c r="F47" s="70" t="s">
        <v>160</v>
      </c>
      <c r="G47" s="70" t="s">
        <v>1660</v>
      </c>
      <c r="H47" s="70" t="s">
        <v>1661</v>
      </c>
      <c r="I47" s="148"/>
      <c r="J47" s="71">
        <v>102.49632469013683</v>
      </c>
      <c r="K47" s="71">
        <v>16.790780842353389</v>
      </c>
      <c r="L47" s="71">
        <v>4.9570184066684604</v>
      </c>
      <c r="M47" s="71">
        <v>392.42121126583828</v>
      </c>
      <c r="N47" s="71">
        <v>259.89255520111152</v>
      </c>
      <c r="O47" s="71">
        <v>173.33328991542703</v>
      </c>
      <c r="P47" s="71">
        <v>121.77835230186521</v>
      </c>
      <c r="Q47" s="71">
        <v>10.874540365665</v>
      </c>
      <c r="R47" s="71">
        <v>0</v>
      </c>
      <c r="S47" s="71">
        <v>28.823523725377601</v>
      </c>
      <c r="T47" s="72"/>
      <c r="U47" s="71">
        <v>27286466</v>
      </c>
      <c r="V47" s="71">
        <v>5995</v>
      </c>
      <c r="W47" s="71">
        <v>217</v>
      </c>
      <c r="X47" s="71">
        <v>94209</v>
      </c>
      <c r="Y47" s="71">
        <v>92148</v>
      </c>
      <c r="Z47" s="71">
        <v>127532</v>
      </c>
      <c r="AA47" s="71">
        <v>26208</v>
      </c>
      <c r="AB47" s="71">
        <v>186249</v>
      </c>
      <c r="AC47" s="71">
        <v>0</v>
      </c>
      <c r="AD47" s="71">
        <v>28.823523725377601</v>
      </c>
      <c r="AE47" s="72"/>
      <c r="AF47" s="71">
        <v>164897995.48975196</v>
      </c>
      <c r="AG47" s="71">
        <v>11882842.347064182</v>
      </c>
      <c r="AH47" s="71">
        <v>1245744.7816404237</v>
      </c>
      <c r="AI47" s="71">
        <v>636221097.14973164</v>
      </c>
      <c r="AJ47" s="71">
        <v>362154204.6149053</v>
      </c>
      <c r="AK47" s="71">
        <v>0</v>
      </c>
      <c r="AL47" s="71">
        <v>0</v>
      </c>
      <c r="AM47" s="71">
        <v>24447767.840315487</v>
      </c>
      <c r="AN47" s="71">
        <v>0</v>
      </c>
      <c r="AO47" s="71">
        <v>0</v>
      </c>
      <c r="AP47" s="71">
        <v>1200849652.2234092</v>
      </c>
      <c r="AQ47" s="72"/>
      <c r="AR47" s="71">
        <v>6503</v>
      </c>
      <c r="AS47" s="71">
        <v>1777</v>
      </c>
      <c r="AT47" s="71">
        <v>0</v>
      </c>
      <c r="AU47" s="71">
        <v>2</v>
      </c>
      <c r="AV47" s="71">
        <v>0</v>
      </c>
      <c r="AW47" s="71">
        <v>1</v>
      </c>
      <c r="AX47" s="71"/>
      <c r="AY47" s="72"/>
      <c r="AZ47" s="71">
        <v>29917.49999999996</v>
      </c>
      <c r="BA47" s="71">
        <v>51489.499999999927</v>
      </c>
      <c r="BB47" s="71">
        <v>0</v>
      </c>
      <c r="BC47" s="71">
        <v>670</v>
      </c>
      <c r="BD47" s="71">
        <v>0</v>
      </c>
      <c r="BE47" s="71">
        <v>838.5</v>
      </c>
      <c r="BF47" s="71"/>
      <c r="BG47" s="72"/>
      <c r="BH47" s="71">
        <v>0</v>
      </c>
      <c r="BI47" s="71">
        <v>0</v>
      </c>
      <c r="BJ47" s="71">
        <v>62.993000000000002</v>
      </c>
      <c r="BK47" s="71">
        <v>0</v>
      </c>
      <c r="BL47" s="71">
        <v>44.158999999999999</v>
      </c>
      <c r="BM47" s="71">
        <v>0</v>
      </c>
      <c r="BN47" s="72"/>
      <c r="BO47" s="71">
        <v>0</v>
      </c>
      <c r="BP47" s="71">
        <v>0</v>
      </c>
      <c r="BQ47" s="71">
        <v>8</v>
      </c>
      <c r="BR47" s="71">
        <v>0</v>
      </c>
      <c r="BS47" s="71">
        <v>8</v>
      </c>
      <c r="BT47" s="71">
        <v>0</v>
      </c>
      <c r="BU47"/>
      <c r="BV47" s="70">
        <v>101.64700000000001</v>
      </c>
      <c r="BW47" s="70">
        <v>0</v>
      </c>
      <c r="BX47" s="70">
        <v>0</v>
      </c>
      <c r="BY47" s="70">
        <v>0</v>
      </c>
      <c r="BZ47" s="70">
        <v>5.5049999999999999</v>
      </c>
      <c r="CA47" s="70">
        <v>0</v>
      </c>
      <c r="CB47" s="70">
        <v>0</v>
      </c>
      <c r="CC47" s="70">
        <v>0</v>
      </c>
      <c r="CD47" s="70">
        <v>0</v>
      </c>
    </row>
    <row r="48" spans="1:82">
      <c r="A48" s="70" t="s">
        <v>1679</v>
      </c>
      <c r="B48" s="70">
        <v>459</v>
      </c>
      <c r="C48" s="70">
        <v>19</v>
      </c>
      <c r="D48" s="70">
        <v>27</v>
      </c>
      <c r="E48" s="70">
        <v>2022</v>
      </c>
      <c r="F48" s="70" t="s">
        <v>161</v>
      </c>
      <c r="G48" s="70" t="s">
        <v>1660</v>
      </c>
      <c r="H48" s="70" t="s">
        <v>1661</v>
      </c>
      <c r="I48" s="148"/>
      <c r="J48" s="71">
        <v>109.13655563684571</v>
      </c>
      <c r="K48" s="71">
        <v>15.964014973069759</v>
      </c>
      <c r="L48" s="71">
        <v>4.03526414786133</v>
      </c>
      <c r="M48" s="71">
        <v>357.34463787287649</v>
      </c>
      <c r="N48" s="71">
        <v>286.02690969410889</v>
      </c>
      <c r="O48" s="71">
        <v>182.93462803595821</v>
      </c>
      <c r="P48" s="71">
        <v>119.71636844738676</v>
      </c>
      <c r="Q48" s="71">
        <v>10.972926554422958</v>
      </c>
      <c r="R48" s="71">
        <v>0</v>
      </c>
      <c r="S48" s="71">
        <v>23.895334550524751</v>
      </c>
      <c r="T48" s="72"/>
      <c r="U48" s="71">
        <v>29970994</v>
      </c>
      <c r="V48" s="71">
        <v>5995</v>
      </c>
      <c r="W48" s="71">
        <v>217</v>
      </c>
      <c r="X48" s="71">
        <v>94209</v>
      </c>
      <c r="Y48" s="71">
        <v>93907</v>
      </c>
      <c r="Z48" s="71">
        <v>127881</v>
      </c>
      <c r="AA48" s="71">
        <v>26157</v>
      </c>
      <c r="AB48" s="71">
        <v>186393</v>
      </c>
      <c r="AC48" s="71">
        <v>0</v>
      </c>
      <c r="AD48" s="71">
        <v>23.895334550524751</v>
      </c>
      <c r="AE48" s="72"/>
      <c r="AF48" s="71">
        <v>164765445.69948438</v>
      </c>
      <c r="AG48" s="71">
        <v>11822381.345952472</v>
      </c>
      <c r="AH48" s="71">
        <v>1216708.8202160383</v>
      </c>
      <c r="AI48" s="71">
        <v>566398861.6248368</v>
      </c>
      <c r="AJ48" s="71">
        <v>410284812.88320041</v>
      </c>
      <c r="AK48" s="71">
        <v>0</v>
      </c>
      <c r="AL48" s="71">
        <v>0</v>
      </c>
      <c r="AM48" s="71">
        <v>24068423.78642549</v>
      </c>
      <c r="AN48" s="71">
        <v>0</v>
      </c>
      <c r="AO48" s="71">
        <v>0</v>
      </c>
      <c r="AP48" s="71">
        <v>1178556634.1601157</v>
      </c>
      <c r="AQ48" s="72"/>
      <c r="AR48" s="71">
        <v>6844</v>
      </c>
      <c r="AS48" s="71">
        <v>1792</v>
      </c>
      <c r="AT48" s="71">
        <v>0</v>
      </c>
      <c r="AU48" s="71">
        <v>2</v>
      </c>
      <c r="AV48" s="71">
        <v>0</v>
      </c>
      <c r="AW48" s="71">
        <v>1</v>
      </c>
      <c r="AX48" s="71"/>
      <c r="AY48" s="72"/>
      <c r="AZ48" s="71">
        <v>31930.600000000049</v>
      </c>
      <c r="BA48" s="71">
        <v>53947.399999999929</v>
      </c>
      <c r="BB48" s="71">
        <v>0</v>
      </c>
      <c r="BC48" s="71">
        <v>670</v>
      </c>
      <c r="BD48" s="71">
        <v>0</v>
      </c>
      <c r="BE48" s="71">
        <v>838.5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1680</v>
      </c>
      <c r="B49" s="70">
        <v>459</v>
      </c>
      <c r="C49" s="70">
        <v>20</v>
      </c>
      <c r="D49" s="70">
        <v>27</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7186</v>
      </c>
      <c r="AS49" s="71">
        <v>1796</v>
      </c>
      <c r="AT49" s="71">
        <v>0</v>
      </c>
      <c r="AU49" s="71">
        <v>2</v>
      </c>
      <c r="AV49" s="71">
        <v>0</v>
      </c>
      <c r="AW49" s="71">
        <v>1</v>
      </c>
      <c r="AX49" s="71"/>
      <c r="AY49" s="72"/>
      <c r="AZ49" s="71">
        <v>33846.200000000172</v>
      </c>
      <c r="BA49" s="71">
        <v>54117.899999999929</v>
      </c>
      <c r="BB49" s="71">
        <v>0</v>
      </c>
      <c r="BC49" s="71">
        <v>670</v>
      </c>
      <c r="BD49" s="71">
        <v>0</v>
      </c>
      <c r="BE49" s="71">
        <v>838.5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1681</v>
      </c>
      <c r="B50" s="70">
        <v>459</v>
      </c>
      <c r="C50" s="70">
        <v>21</v>
      </c>
      <c r="D50" s="70">
        <v>27</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1682</v>
      </c>
      <c r="B51" s="70">
        <v>358</v>
      </c>
      <c r="C51" s="70">
        <v>1</v>
      </c>
      <c r="D51" s="70">
        <v>22</v>
      </c>
      <c r="E51" s="70">
        <v>1990</v>
      </c>
      <c r="F51" s="70" t="s">
        <v>787</v>
      </c>
      <c r="G51" s="70" t="s">
        <v>1683</v>
      </c>
      <c r="H51" s="70" t="s">
        <v>1684</v>
      </c>
      <c r="I51" s="148"/>
      <c r="J51" s="71">
        <v>525.82846483162314</v>
      </c>
      <c r="K51" s="71">
        <v>88.384368662639332</v>
      </c>
      <c r="L51" s="71">
        <v>27.251486421941561</v>
      </c>
      <c r="M51" s="71">
        <v>149.36633816846449</v>
      </c>
      <c r="N51" s="71">
        <v>232.31831533051249</v>
      </c>
      <c r="O51" s="71">
        <v>138.66369682109109</v>
      </c>
      <c r="P51" s="71">
        <v>239.72133719718039</v>
      </c>
      <c r="Q51" s="71">
        <v>13.072188461218399</v>
      </c>
      <c r="R51" s="71">
        <v>27.321950480962549</v>
      </c>
      <c r="S51" s="71">
        <v>15.721076173593691</v>
      </c>
      <c r="T51" s="72"/>
      <c r="U51" s="71">
        <v>40060636</v>
      </c>
      <c r="V51" s="71">
        <v>15630</v>
      </c>
      <c r="W51" s="71">
        <v>296</v>
      </c>
      <c r="X51" s="71">
        <v>60043</v>
      </c>
      <c r="Y51" s="71">
        <v>59662</v>
      </c>
      <c r="Z51" s="71">
        <v>57034</v>
      </c>
      <c r="AA51" s="71">
        <v>58207</v>
      </c>
      <c r="AB51" s="71">
        <v>212248</v>
      </c>
      <c r="AC51" s="71">
        <v>4732211</v>
      </c>
      <c r="AD51" s="71">
        <v>15.721076173593691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1685</v>
      </c>
      <c r="B52" s="70">
        <v>359</v>
      </c>
      <c r="C52" s="70">
        <v>2</v>
      </c>
      <c r="D52" s="70">
        <v>22</v>
      </c>
      <c r="E52" s="70">
        <v>2005</v>
      </c>
      <c r="F52" s="70" t="s">
        <v>789</v>
      </c>
      <c r="G52" s="70" t="s">
        <v>1683</v>
      </c>
      <c r="H52" s="70" t="s">
        <v>1684</v>
      </c>
      <c r="I52" s="148"/>
      <c r="J52" s="71">
        <v>862.42258608550048</v>
      </c>
      <c r="K52" s="71">
        <v>62.753893193060513</v>
      </c>
      <c r="L52" s="71">
        <v>52.134266014745357</v>
      </c>
      <c r="M52" s="71">
        <v>305.51627422506738</v>
      </c>
      <c r="N52" s="71">
        <v>353.57584597896692</v>
      </c>
      <c r="O52" s="71">
        <v>242.44376021883491</v>
      </c>
      <c r="P52" s="71">
        <v>209.4438351096253</v>
      </c>
      <c r="Q52" s="71">
        <v>12.3181588718165</v>
      </c>
      <c r="R52" s="71">
        <v>81.133361255801077</v>
      </c>
      <c r="S52" s="71">
        <v>19.252424462623811</v>
      </c>
      <c r="T52" s="72"/>
      <c r="U52" s="71">
        <v>53295173</v>
      </c>
      <c r="V52" s="71">
        <v>12943</v>
      </c>
      <c r="W52" s="71">
        <v>614</v>
      </c>
      <c r="X52" s="71">
        <v>51468</v>
      </c>
      <c r="Y52" s="71">
        <v>70007</v>
      </c>
      <c r="Z52" s="71">
        <v>115395</v>
      </c>
      <c r="AA52" s="71">
        <v>41650</v>
      </c>
      <c r="AB52" s="71">
        <v>209086</v>
      </c>
      <c r="AC52" s="71">
        <v>14346755</v>
      </c>
      <c r="AD52" s="71">
        <v>19.252424462623811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1686</v>
      </c>
      <c r="B53" s="70">
        <v>360</v>
      </c>
      <c r="C53" s="70">
        <v>3</v>
      </c>
      <c r="D53" s="70">
        <v>22</v>
      </c>
      <c r="E53" s="70">
        <v>2006</v>
      </c>
      <c r="F53" s="70" t="s">
        <v>790</v>
      </c>
      <c r="G53" s="70" t="s">
        <v>1683</v>
      </c>
      <c r="H53" s="70" t="s">
        <v>1684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1687</v>
      </c>
      <c r="B54" s="70">
        <v>361</v>
      </c>
      <c r="C54" s="70">
        <v>4</v>
      </c>
      <c r="D54" s="70">
        <v>22</v>
      </c>
      <c r="E54" s="70">
        <v>2007</v>
      </c>
      <c r="F54" s="70" t="s">
        <v>791</v>
      </c>
      <c r="G54" s="70" t="s">
        <v>1683</v>
      </c>
      <c r="H54" s="70" t="s">
        <v>1684</v>
      </c>
      <c r="I54" s="148"/>
      <c r="J54" s="71">
        <v>809.734921689217</v>
      </c>
      <c r="K54" s="71">
        <v>39.491839558727563</v>
      </c>
      <c r="L54" s="71">
        <v>41.531955501720347</v>
      </c>
      <c r="M54" s="71">
        <v>314.66085491289959</v>
      </c>
      <c r="N54" s="71">
        <v>325.18929494070221</v>
      </c>
      <c r="O54" s="71">
        <v>237.0312589542076</v>
      </c>
      <c r="P54" s="71">
        <v>207.55885632662191</v>
      </c>
      <c r="Q54" s="71">
        <v>12.8982949974961</v>
      </c>
      <c r="R54" s="71">
        <v>27.288392750014889</v>
      </c>
      <c r="S54" s="71">
        <v>11.74577542482195</v>
      </c>
      <c r="T54" s="72"/>
      <c r="U54" s="71">
        <v>61784565</v>
      </c>
      <c r="V54" s="71">
        <v>11904</v>
      </c>
      <c r="W54" s="71">
        <v>612</v>
      </c>
      <c r="X54" s="71">
        <v>66773</v>
      </c>
      <c r="Y54" s="71">
        <v>71186</v>
      </c>
      <c r="Z54" s="71">
        <v>117281</v>
      </c>
      <c r="AA54" s="71">
        <v>40646</v>
      </c>
      <c r="AB54" s="71">
        <v>207356</v>
      </c>
      <c r="AC54" s="71">
        <v>4963840</v>
      </c>
      <c r="AD54" s="71">
        <v>11.74577542482195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1688</v>
      </c>
      <c r="B55" s="70">
        <v>362</v>
      </c>
      <c r="C55" s="70">
        <v>5</v>
      </c>
      <c r="D55" s="70">
        <v>22</v>
      </c>
      <c r="E55" s="70">
        <v>2008</v>
      </c>
      <c r="F55" s="70" t="s">
        <v>792</v>
      </c>
      <c r="G55" s="70" t="s">
        <v>1683</v>
      </c>
      <c r="H55" s="70" t="s">
        <v>1684</v>
      </c>
      <c r="I55" s="148"/>
      <c r="J55" s="71">
        <v>718.70694680697466</v>
      </c>
      <c r="K55" s="71">
        <v>37.759454408647443</v>
      </c>
      <c r="L55" s="71">
        <v>37.049449377636343</v>
      </c>
      <c r="M55" s="71">
        <v>323.3821427124804</v>
      </c>
      <c r="N55" s="71">
        <v>316.78732216194891</v>
      </c>
      <c r="O55" s="71">
        <v>230.86644240386011</v>
      </c>
      <c r="P55" s="71">
        <v>204.09868139161011</v>
      </c>
      <c r="Q55" s="71">
        <v>12.6141837090594</v>
      </c>
      <c r="R55" s="71">
        <v>17.5989631822051</v>
      </c>
      <c r="S55" s="71">
        <v>11.19861912557875</v>
      </c>
      <c r="T55" s="72"/>
      <c r="U55" s="71">
        <v>59517099</v>
      </c>
      <c r="V55" s="71">
        <v>11904</v>
      </c>
      <c r="W55" s="71">
        <v>612</v>
      </c>
      <c r="X55" s="71">
        <v>66773</v>
      </c>
      <c r="Y55" s="71">
        <v>71495</v>
      </c>
      <c r="Z55" s="71">
        <v>118240</v>
      </c>
      <c r="AA55" s="71">
        <v>40014</v>
      </c>
      <c r="AB55" s="71">
        <v>206124</v>
      </c>
      <c r="AC55" s="71">
        <v>3324202</v>
      </c>
      <c r="AD55" s="71">
        <v>11.19861912557875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1689</v>
      </c>
      <c r="B56" s="70">
        <v>363</v>
      </c>
      <c r="C56" s="70">
        <v>6</v>
      </c>
      <c r="D56" s="70">
        <v>22</v>
      </c>
      <c r="E56" s="70">
        <v>2009</v>
      </c>
      <c r="F56" s="70" t="s">
        <v>176</v>
      </c>
      <c r="G56" s="70" t="s">
        <v>1683</v>
      </c>
      <c r="H56" s="70" t="s">
        <v>1684</v>
      </c>
      <c r="I56" s="148"/>
      <c r="J56" s="71">
        <v>635.14825357131269</v>
      </c>
      <c r="K56" s="71">
        <v>31.17188945891732</v>
      </c>
      <c r="L56" s="71">
        <v>87.420603954039052</v>
      </c>
      <c r="M56" s="71">
        <v>329.68973723498459</v>
      </c>
      <c r="N56" s="71">
        <v>321.50615055030482</v>
      </c>
      <c r="O56" s="71">
        <v>235.63451007321351</v>
      </c>
      <c r="P56" s="71">
        <v>194.95727945071249</v>
      </c>
      <c r="Q56" s="71">
        <v>11.9922329928183</v>
      </c>
      <c r="R56" s="71">
        <v>16.494022339695331</v>
      </c>
      <c r="S56" s="71">
        <v>10.75949184739053</v>
      </c>
      <c r="T56" s="72"/>
      <c r="U56" s="71">
        <v>43946645</v>
      </c>
      <c r="V56" s="71">
        <v>11741</v>
      </c>
      <c r="W56" s="71">
        <v>2097</v>
      </c>
      <c r="X56" s="71">
        <v>70390</v>
      </c>
      <c r="Y56" s="71">
        <v>72104</v>
      </c>
      <c r="Z56" s="71">
        <v>119119</v>
      </c>
      <c r="AA56" s="71">
        <v>39239</v>
      </c>
      <c r="AB56" s="71">
        <v>205708</v>
      </c>
      <c r="AC56" s="71">
        <v>3039414</v>
      </c>
      <c r="AD56" s="71">
        <v>10.75949184739053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602.49900000000002</v>
      </c>
      <c r="BK56" s="71">
        <v>36</v>
      </c>
      <c r="BL56" s="71">
        <v>37.429000000000002</v>
      </c>
      <c r="BM56" s="71">
        <v>0</v>
      </c>
      <c r="BN56" s="72"/>
      <c r="BO56" s="71">
        <v>0</v>
      </c>
      <c r="BP56" s="71">
        <v>0</v>
      </c>
      <c r="BQ56" s="71">
        <v>24</v>
      </c>
      <c r="BR56" s="71">
        <v>2</v>
      </c>
      <c r="BS56" s="71">
        <v>9</v>
      </c>
      <c r="BT56" s="71">
        <v>0</v>
      </c>
      <c r="BU56"/>
      <c r="BV56" s="70">
        <v>649.65499999999997</v>
      </c>
      <c r="BW56" s="70">
        <v>0</v>
      </c>
      <c r="BX56" s="70">
        <v>25.571000000000002</v>
      </c>
      <c r="BY56" s="70">
        <v>0</v>
      </c>
      <c r="BZ56" s="70">
        <v>0.70199999999999996</v>
      </c>
      <c r="CA56" s="70">
        <v>0</v>
      </c>
      <c r="CB56" s="70">
        <v>0</v>
      </c>
      <c r="CC56" s="70">
        <v>0</v>
      </c>
      <c r="CD56" s="70">
        <v>0</v>
      </c>
    </row>
    <row r="57" spans="1:82">
      <c r="A57" s="70" t="s">
        <v>1690</v>
      </c>
      <c r="B57" s="70">
        <v>364</v>
      </c>
      <c r="C57" s="70">
        <v>7</v>
      </c>
      <c r="D57" s="70">
        <v>22</v>
      </c>
      <c r="E57" s="70">
        <v>2010</v>
      </c>
      <c r="F57" s="70" t="s">
        <v>177</v>
      </c>
      <c r="G57" s="70" t="s">
        <v>1683</v>
      </c>
      <c r="H57" s="70" t="s">
        <v>1684</v>
      </c>
      <c r="I57" s="148"/>
      <c r="J57" s="71">
        <v>687.81252269178435</v>
      </c>
      <c r="K57" s="71">
        <v>37.657808621584167</v>
      </c>
      <c r="L57" s="71">
        <v>82.735496262359206</v>
      </c>
      <c r="M57" s="71">
        <v>321.57391474679252</v>
      </c>
      <c r="N57" s="71">
        <v>324.89022918268182</v>
      </c>
      <c r="O57" s="71">
        <v>235.51534237851769</v>
      </c>
      <c r="P57" s="71">
        <v>197.06151755359659</v>
      </c>
      <c r="Q57" s="71">
        <v>12.445158087118299</v>
      </c>
      <c r="R57" s="71">
        <v>15.910117487383481</v>
      </c>
      <c r="S57" s="71">
        <v>13.522926338235489</v>
      </c>
      <c r="T57" s="72"/>
      <c r="U57" s="71">
        <v>50439689</v>
      </c>
      <c r="V57" s="71">
        <v>11741</v>
      </c>
      <c r="W57" s="71">
        <v>2097</v>
      </c>
      <c r="X57" s="71">
        <v>70390</v>
      </c>
      <c r="Y57" s="71">
        <v>72364</v>
      </c>
      <c r="Z57" s="71">
        <v>119612</v>
      </c>
      <c r="AA57" s="71">
        <v>38672</v>
      </c>
      <c r="AB57" s="71">
        <v>204559</v>
      </c>
      <c r="AC57" s="71">
        <v>2778361</v>
      </c>
      <c r="AD57" s="71">
        <v>13.522926338235489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674.79600000000005</v>
      </c>
      <c r="BK57" s="71">
        <v>36.4</v>
      </c>
      <c r="BL57" s="71">
        <v>37.870000000000005</v>
      </c>
      <c r="BM57" s="71">
        <v>0</v>
      </c>
      <c r="BN57" s="72"/>
      <c r="BO57" s="71">
        <v>0</v>
      </c>
      <c r="BP57" s="71">
        <v>0</v>
      </c>
      <c r="BQ57" s="71">
        <v>25</v>
      </c>
      <c r="BR57" s="71">
        <v>2</v>
      </c>
      <c r="BS57" s="71">
        <v>8</v>
      </c>
      <c r="BT57" s="71">
        <v>0</v>
      </c>
      <c r="BU57"/>
      <c r="BV57" s="70">
        <v>720.02800000000002</v>
      </c>
      <c r="BW57" s="70">
        <v>17.597000000000001</v>
      </c>
      <c r="BX57" s="70">
        <v>10.759</v>
      </c>
      <c r="BY57" s="70">
        <v>0</v>
      </c>
      <c r="BZ57" s="70">
        <v>0.68200000000000005</v>
      </c>
      <c r="CA57" s="70">
        <v>0</v>
      </c>
      <c r="CB57" s="70">
        <v>0</v>
      </c>
      <c r="CC57" s="70">
        <v>0</v>
      </c>
      <c r="CD57" s="70">
        <v>0</v>
      </c>
    </row>
    <row r="58" spans="1:82">
      <c r="A58" s="70" t="s">
        <v>1691</v>
      </c>
      <c r="B58" s="70">
        <v>365</v>
      </c>
      <c r="C58" s="70">
        <v>8</v>
      </c>
      <c r="D58" s="70">
        <v>22</v>
      </c>
      <c r="E58" s="70">
        <v>2011</v>
      </c>
      <c r="F58" s="70" t="s">
        <v>178</v>
      </c>
      <c r="G58" s="70" t="s">
        <v>1683</v>
      </c>
      <c r="H58" s="70" t="s">
        <v>1684</v>
      </c>
      <c r="I58" s="148"/>
      <c r="J58" s="71">
        <v>817.7474820136091</v>
      </c>
      <c r="K58" s="71">
        <v>49.480670009323063</v>
      </c>
      <c r="L58" s="71">
        <v>83.566925156015472</v>
      </c>
      <c r="M58" s="71">
        <v>375.37917014439068</v>
      </c>
      <c r="N58" s="71">
        <v>353.09166116851338</v>
      </c>
      <c r="O58" s="71">
        <v>233.1650745870773</v>
      </c>
      <c r="P58" s="71">
        <v>190.34737535733919</v>
      </c>
      <c r="Q58" s="71">
        <v>14.2372375329563</v>
      </c>
      <c r="R58" s="71">
        <v>15.871079138936571</v>
      </c>
      <c r="S58" s="71">
        <v>14.78368703156454</v>
      </c>
      <c r="T58" s="72"/>
      <c r="U58" s="71">
        <v>51797888</v>
      </c>
      <c r="V58" s="71">
        <v>11741</v>
      </c>
      <c r="W58" s="71">
        <v>2097</v>
      </c>
      <c r="X58" s="71">
        <v>70390</v>
      </c>
      <c r="Y58" s="71">
        <v>72563</v>
      </c>
      <c r="Z58" s="71">
        <v>120991</v>
      </c>
      <c r="AA58" s="71">
        <v>38466</v>
      </c>
      <c r="AB58" s="71">
        <v>202876</v>
      </c>
      <c r="AC58" s="71">
        <v>2766960</v>
      </c>
      <c r="AD58" s="71">
        <v>14.78368703156454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590.50800000000004</v>
      </c>
      <c r="BK58" s="71">
        <v>37.618000000000002</v>
      </c>
      <c r="BL58" s="71">
        <v>35.849000000000004</v>
      </c>
      <c r="BM58" s="71">
        <v>0</v>
      </c>
      <c r="BN58" s="72"/>
      <c r="BO58" s="71">
        <v>0</v>
      </c>
      <c r="BP58" s="71">
        <v>0</v>
      </c>
      <c r="BQ58" s="71">
        <v>25</v>
      </c>
      <c r="BR58" s="71">
        <v>2</v>
      </c>
      <c r="BS58" s="71">
        <v>8</v>
      </c>
      <c r="BT58" s="71">
        <v>0</v>
      </c>
      <c r="BU58"/>
      <c r="BV58" s="70">
        <v>635.39200000000005</v>
      </c>
      <c r="BW58" s="70">
        <v>16.565999999999999</v>
      </c>
      <c r="BX58" s="70">
        <v>12.016999999999999</v>
      </c>
      <c r="BY58" s="70">
        <v>0</v>
      </c>
      <c r="BZ58" s="70">
        <v>0</v>
      </c>
      <c r="CA58" s="70">
        <v>0</v>
      </c>
      <c r="CB58" s="70">
        <v>0</v>
      </c>
      <c r="CC58" s="70">
        <v>0</v>
      </c>
      <c r="CD58" s="70">
        <v>0</v>
      </c>
    </row>
    <row r="59" spans="1:82">
      <c r="A59" s="70" t="s">
        <v>1692</v>
      </c>
      <c r="B59" s="70">
        <v>366</v>
      </c>
      <c r="C59" s="70">
        <v>9</v>
      </c>
      <c r="D59" s="70">
        <v>22</v>
      </c>
      <c r="E59" s="70">
        <v>2012</v>
      </c>
      <c r="F59" s="70" t="s">
        <v>179</v>
      </c>
      <c r="G59" s="70" t="s">
        <v>1683</v>
      </c>
      <c r="H59" s="70" t="s">
        <v>1684</v>
      </c>
      <c r="I59" s="148"/>
      <c r="J59" s="71">
        <v>746.62552184737126</v>
      </c>
      <c r="K59" s="71">
        <v>49.78390544366264</v>
      </c>
      <c r="L59" s="71">
        <v>91.237649989608798</v>
      </c>
      <c r="M59" s="71">
        <v>395.54626092609152</v>
      </c>
      <c r="N59" s="71">
        <v>403.92417431615229</v>
      </c>
      <c r="O59" s="71">
        <v>233.34738340349128</v>
      </c>
      <c r="P59" s="71">
        <v>190.66395931732268</v>
      </c>
      <c r="Q59" s="71">
        <v>15.425468988165999</v>
      </c>
      <c r="R59" s="71">
        <v>16.07602342830452</v>
      </c>
      <c r="S59" s="71">
        <v>11.37470055480976</v>
      </c>
      <c r="T59" s="72"/>
      <c r="U59" s="71">
        <v>46850453</v>
      </c>
      <c r="V59" s="71">
        <v>11741</v>
      </c>
      <c r="W59" s="71">
        <v>2097</v>
      </c>
      <c r="X59" s="71">
        <v>70390</v>
      </c>
      <c r="Y59" s="71">
        <v>73164</v>
      </c>
      <c r="Z59" s="71">
        <v>122046</v>
      </c>
      <c r="AA59" s="71">
        <v>38312</v>
      </c>
      <c r="AB59" s="71">
        <v>202312</v>
      </c>
      <c r="AC59" s="71">
        <v>2730098</v>
      </c>
      <c r="AD59" s="71">
        <v>11.37470055480976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1.742</v>
      </c>
      <c r="BI59" s="71">
        <v>0</v>
      </c>
      <c r="BJ59" s="71">
        <v>647.63300000000004</v>
      </c>
      <c r="BK59" s="71">
        <v>117.73399999999999</v>
      </c>
      <c r="BL59" s="71">
        <v>36.590000000000003</v>
      </c>
      <c r="BM59" s="71">
        <v>0</v>
      </c>
      <c r="BN59" s="72"/>
      <c r="BO59" s="71">
        <v>1</v>
      </c>
      <c r="BP59" s="71">
        <v>0</v>
      </c>
      <c r="BQ59" s="71">
        <v>24</v>
      </c>
      <c r="BR59" s="71">
        <v>2</v>
      </c>
      <c r="BS59" s="71">
        <v>8</v>
      </c>
      <c r="BT59" s="71">
        <v>0</v>
      </c>
      <c r="BU59"/>
      <c r="BV59" s="70">
        <v>779.25099999999998</v>
      </c>
      <c r="BW59" s="70">
        <v>15.589</v>
      </c>
      <c r="BX59" s="70">
        <v>8.859</v>
      </c>
      <c r="BY59" s="70">
        <v>0</v>
      </c>
      <c r="BZ59" s="70">
        <v>0</v>
      </c>
      <c r="CA59" s="70">
        <v>0</v>
      </c>
      <c r="CB59" s="70">
        <v>0</v>
      </c>
      <c r="CC59" s="70">
        <v>0</v>
      </c>
      <c r="CD59" s="70">
        <v>0</v>
      </c>
    </row>
    <row r="60" spans="1:82">
      <c r="A60" s="70" t="s">
        <v>1693</v>
      </c>
      <c r="B60" s="70">
        <v>367</v>
      </c>
      <c r="C60" s="70">
        <v>10</v>
      </c>
      <c r="D60" s="70">
        <v>22</v>
      </c>
      <c r="E60" s="70">
        <v>2013</v>
      </c>
      <c r="F60" s="70" t="s">
        <v>180</v>
      </c>
      <c r="G60" s="70" t="s">
        <v>1683</v>
      </c>
      <c r="H60" s="70" t="s">
        <v>1684</v>
      </c>
      <c r="I60" s="148"/>
      <c r="J60" s="71">
        <v>770.02080367310816</v>
      </c>
      <c r="K60" s="71">
        <v>42.882081726289513</v>
      </c>
      <c r="L60" s="71">
        <v>89.663897782001115</v>
      </c>
      <c r="M60" s="71">
        <v>393.68023714556682</v>
      </c>
      <c r="N60" s="71">
        <v>406.65374515605907</v>
      </c>
      <c r="O60" s="71">
        <v>225.74613788929301</v>
      </c>
      <c r="P60" s="71">
        <v>189.95870378155553</v>
      </c>
      <c r="Q60" s="71">
        <v>15.6097534390739</v>
      </c>
      <c r="R60" s="71">
        <v>16.360387236269499</v>
      </c>
      <c r="S60" s="71">
        <v>10.64434076685172</v>
      </c>
      <c r="T60" s="72"/>
      <c r="U60" s="71">
        <v>48342539</v>
      </c>
      <c r="V60" s="71">
        <v>11741</v>
      </c>
      <c r="W60" s="71">
        <v>2097</v>
      </c>
      <c r="X60" s="71">
        <v>70390</v>
      </c>
      <c r="Y60" s="71">
        <v>73543</v>
      </c>
      <c r="Z60" s="71">
        <v>123342</v>
      </c>
      <c r="AA60" s="71">
        <v>38027</v>
      </c>
      <c r="AB60" s="71">
        <v>201794</v>
      </c>
      <c r="AC60" s="71">
        <v>2712091</v>
      </c>
      <c r="AD60" s="71">
        <v>10.64434076685172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723.54300000000001</v>
      </c>
      <c r="BK60" s="71">
        <v>151.12299999999999</v>
      </c>
      <c r="BL60" s="71">
        <v>35.970000000000006</v>
      </c>
      <c r="BM60" s="71">
        <v>0</v>
      </c>
      <c r="BN60" s="72"/>
      <c r="BO60" s="71">
        <v>0</v>
      </c>
      <c r="BP60" s="71">
        <v>0</v>
      </c>
      <c r="BQ60" s="71">
        <v>25</v>
      </c>
      <c r="BR60" s="71">
        <v>2</v>
      </c>
      <c r="BS60" s="71">
        <v>8</v>
      </c>
      <c r="BT60" s="71">
        <v>0</v>
      </c>
      <c r="BU60"/>
      <c r="BV60" s="70">
        <v>887.32899999999995</v>
      </c>
      <c r="BW60" s="70">
        <v>15.637</v>
      </c>
      <c r="BX60" s="70">
        <v>7.67</v>
      </c>
      <c r="BY60" s="70">
        <v>0</v>
      </c>
      <c r="BZ60" s="70">
        <v>0</v>
      </c>
      <c r="CA60" s="70">
        <v>0</v>
      </c>
      <c r="CB60" s="70">
        <v>0</v>
      </c>
      <c r="CC60" s="70">
        <v>0</v>
      </c>
      <c r="CD60" s="70">
        <v>0</v>
      </c>
    </row>
    <row r="61" spans="1:82">
      <c r="A61" s="70" t="s">
        <v>1694</v>
      </c>
      <c r="B61" s="70">
        <v>368</v>
      </c>
      <c r="C61" s="70">
        <v>11</v>
      </c>
      <c r="D61" s="70">
        <v>22</v>
      </c>
      <c r="E61" s="70">
        <v>2014</v>
      </c>
      <c r="F61" s="70" t="s">
        <v>181</v>
      </c>
      <c r="G61" s="70" t="s">
        <v>1683</v>
      </c>
      <c r="H61" s="70" t="s">
        <v>1684</v>
      </c>
      <c r="I61" s="148"/>
      <c r="J61" s="71">
        <v>731.92446092071157</v>
      </c>
      <c r="K61" s="71">
        <v>39.243238619150532</v>
      </c>
      <c r="L61" s="71">
        <v>67.648039397425222</v>
      </c>
      <c r="M61" s="71">
        <v>374.75579466588943</v>
      </c>
      <c r="N61" s="71">
        <v>355.06039884355368</v>
      </c>
      <c r="O61" s="71">
        <v>215.50105686022695</v>
      </c>
      <c r="P61" s="71">
        <v>189.00282576591897</v>
      </c>
      <c r="Q61" s="71">
        <v>14.856767534160101</v>
      </c>
      <c r="R61" s="71">
        <v>15.937766884892399</v>
      </c>
      <c r="S61" s="71">
        <v>11.478552441621639</v>
      </c>
      <c r="T61" s="72"/>
      <c r="U61" s="71">
        <v>52019470</v>
      </c>
      <c r="V61" s="71">
        <v>9928</v>
      </c>
      <c r="W61" s="71">
        <v>2159</v>
      </c>
      <c r="X61" s="71">
        <v>69232</v>
      </c>
      <c r="Y61" s="71">
        <v>73921</v>
      </c>
      <c r="Z61" s="71">
        <v>124011</v>
      </c>
      <c r="AA61" s="71">
        <v>37640</v>
      </c>
      <c r="AB61" s="71">
        <v>200179</v>
      </c>
      <c r="AC61" s="71">
        <v>2650340</v>
      </c>
      <c r="AD61" s="71">
        <v>11.478552441621639</v>
      </c>
      <c r="AE61" s="72"/>
      <c r="AF61" s="71"/>
      <c r="AG61" s="71"/>
      <c r="AH61" s="71"/>
      <c r="AI61" s="71"/>
      <c r="AJ61" s="71"/>
      <c r="AK61" s="71"/>
      <c r="AL61" s="71"/>
      <c r="AM61" s="71"/>
      <c r="AN61" s="71"/>
      <c r="AO61" s="71"/>
      <c r="AP61" s="71"/>
      <c r="AQ61" s="72"/>
      <c r="AR61" s="71">
        <v>911</v>
      </c>
      <c r="AS61" s="71">
        <v>116</v>
      </c>
      <c r="AT61" s="71">
        <v>3</v>
      </c>
      <c r="AU61" s="71">
        <v>0</v>
      </c>
      <c r="AV61" s="71">
        <v>0</v>
      </c>
      <c r="AW61" s="71">
        <v>1</v>
      </c>
      <c r="AX61" s="71"/>
      <c r="AY61" s="72"/>
      <c r="AZ61" s="71">
        <v>3700.7</v>
      </c>
      <c r="BA61" s="71">
        <v>9323.1</v>
      </c>
      <c r="BB61" s="71">
        <v>2700</v>
      </c>
      <c r="BC61" s="71">
        <v>0</v>
      </c>
      <c r="BD61" s="71">
        <v>0</v>
      </c>
      <c r="BE61" s="71">
        <v>75</v>
      </c>
      <c r="BF61" s="71"/>
      <c r="BG61" s="72"/>
      <c r="BH61" s="71">
        <v>0</v>
      </c>
      <c r="BI61" s="71">
        <v>0</v>
      </c>
      <c r="BJ61" s="71">
        <v>697.44600000000003</v>
      </c>
      <c r="BK61" s="71">
        <v>153.167</v>
      </c>
      <c r="BL61" s="71">
        <v>35.549999999999997</v>
      </c>
      <c r="BM61" s="71">
        <v>0</v>
      </c>
      <c r="BN61" s="72"/>
      <c r="BO61" s="71">
        <v>0</v>
      </c>
      <c r="BP61" s="71">
        <v>0</v>
      </c>
      <c r="BQ61" s="71">
        <v>24</v>
      </c>
      <c r="BR61" s="71">
        <v>3</v>
      </c>
      <c r="BS61" s="71">
        <v>6</v>
      </c>
      <c r="BT61" s="71">
        <v>0</v>
      </c>
      <c r="BU61"/>
      <c r="BV61" s="70">
        <v>858.48</v>
      </c>
      <c r="BW61" s="70">
        <v>15.422000000000001</v>
      </c>
      <c r="BX61" s="70">
        <v>9.1609999999999996</v>
      </c>
      <c r="BY61" s="70">
        <v>3.1</v>
      </c>
      <c r="BZ61" s="70">
        <v>0</v>
      </c>
      <c r="CA61" s="70">
        <v>0</v>
      </c>
      <c r="CB61" s="70">
        <v>0</v>
      </c>
      <c r="CC61" s="70">
        <v>0</v>
      </c>
      <c r="CD61" s="70">
        <v>0</v>
      </c>
    </row>
    <row r="62" spans="1:82">
      <c r="A62" s="70" t="s">
        <v>1695</v>
      </c>
      <c r="B62" s="70">
        <v>369</v>
      </c>
      <c r="C62" s="70">
        <v>12</v>
      </c>
      <c r="D62" s="70">
        <v>22</v>
      </c>
      <c r="E62" s="70">
        <v>2015</v>
      </c>
      <c r="F62" s="70" t="s">
        <v>182</v>
      </c>
      <c r="G62" s="70" t="s">
        <v>1683</v>
      </c>
      <c r="H62" s="70" t="s">
        <v>1684</v>
      </c>
      <c r="I62" s="148"/>
      <c r="J62" s="71">
        <v>650.60973342306045</v>
      </c>
      <c r="K62" s="71">
        <v>39.67218180060317</v>
      </c>
      <c r="L62" s="71">
        <v>71.872229849343228</v>
      </c>
      <c r="M62" s="71">
        <v>313.38598466423338</v>
      </c>
      <c r="N62" s="71">
        <v>332.87423854527759</v>
      </c>
      <c r="O62" s="71">
        <v>213.9425656696894</v>
      </c>
      <c r="P62" s="71">
        <v>185.88570651158395</v>
      </c>
      <c r="Q62" s="71">
        <v>14.411369555715099</v>
      </c>
      <c r="R62" s="71">
        <v>22.493167696673847</v>
      </c>
      <c r="S62" s="71">
        <v>11.19307319113758</v>
      </c>
      <c r="T62" s="72"/>
      <c r="U62" s="71">
        <v>51417067</v>
      </c>
      <c r="V62" s="71">
        <v>9928</v>
      </c>
      <c r="W62" s="71">
        <v>2159</v>
      </c>
      <c r="X62" s="71">
        <v>69232</v>
      </c>
      <c r="Y62" s="71">
        <v>74187</v>
      </c>
      <c r="Z62" s="71">
        <v>124299</v>
      </c>
      <c r="AA62" s="71">
        <v>36990</v>
      </c>
      <c r="AB62" s="71">
        <v>198356</v>
      </c>
      <c r="AC62" s="71">
        <v>3844840</v>
      </c>
      <c r="AD62" s="71">
        <v>11.19307319113758</v>
      </c>
      <c r="AE62" s="72"/>
      <c r="AF62" s="71">
        <v>558646915.35643291</v>
      </c>
      <c r="AG62" s="71">
        <v>26730920.76501146</v>
      </c>
      <c r="AH62" s="71">
        <v>14615550.65282066</v>
      </c>
      <c r="AI62" s="71">
        <v>417015898.41826659</v>
      </c>
      <c r="AJ62" s="71">
        <v>406711581.57799041</v>
      </c>
      <c r="AK62" s="71">
        <v>0</v>
      </c>
      <c r="AL62" s="71">
        <v>0</v>
      </c>
      <c r="AM62" s="71">
        <v>27183857.72787483</v>
      </c>
      <c r="AN62" s="71">
        <v>0</v>
      </c>
      <c r="AO62" s="71">
        <v>0</v>
      </c>
      <c r="AP62" s="71">
        <v>1450904724.4983969</v>
      </c>
      <c r="AQ62" s="72"/>
      <c r="AR62" s="71">
        <v>1012</v>
      </c>
      <c r="AS62" s="71">
        <v>174</v>
      </c>
      <c r="AT62" s="71">
        <v>3</v>
      </c>
      <c r="AU62" s="71">
        <v>0</v>
      </c>
      <c r="AV62" s="71">
        <v>0</v>
      </c>
      <c r="AW62" s="71">
        <v>1</v>
      </c>
      <c r="AX62" s="71"/>
      <c r="AY62" s="72"/>
      <c r="AZ62" s="71">
        <v>4206.6000000000004</v>
      </c>
      <c r="BA62" s="71">
        <v>16668.7</v>
      </c>
      <c r="BB62" s="71">
        <v>2700</v>
      </c>
      <c r="BC62" s="71">
        <v>0</v>
      </c>
      <c r="BD62" s="71">
        <v>0</v>
      </c>
      <c r="BE62" s="71">
        <v>75</v>
      </c>
      <c r="BF62" s="71"/>
      <c r="BG62" s="72"/>
      <c r="BH62" s="71">
        <v>0</v>
      </c>
      <c r="BI62" s="71">
        <v>0</v>
      </c>
      <c r="BJ62" s="71">
        <v>695.1</v>
      </c>
      <c r="BK62" s="71">
        <v>149.423</v>
      </c>
      <c r="BL62" s="71">
        <v>20.393999999999998</v>
      </c>
      <c r="BM62" s="71">
        <v>0</v>
      </c>
      <c r="BN62" s="72"/>
      <c r="BO62" s="71">
        <v>0</v>
      </c>
      <c r="BP62" s="71">
        <v>0</v>
      </c>
      <c r="BQ62" s="71">
        <v>25</v>
      </c>
      <c r="BR62" s="71">
        <v>3</v>
      </c>
      <c r="BS62" s="71">
        <v>4</v>
      </c>
      <c r="BT62" s="71">
        <v>0</v>
      </c>
      <c r="BU62"/>
      <c r="BV62" s="70">
        <v>848.98599999999999</v>
      </c>
      <c r="BW62" s="70">
        <v>15.718999999999999</v>
      </c>
      <c r="BX62" s="70">
        <v>0.21199999999999999</v>
      </c>
      <c r="BY62" s="70">
        <v>0</v>
      </c>
      <c r="BZ62" s="70">
        <v>0</v>
      </c>
      <c r="CA62" s="70">
        <v>0</v>
      </c>
      <c r="CB62" s="70">
        <v>0</v>
      </c>
      <c r="CC62" s="70">
        <v>0</v>
      </c>
      <c r="CD62" s="70">
        <v>0</v>
      </c>
    </row>
    <row r="63" spans="1:82">
      <c r="A63" s="70" t="s">
        <v>1696</v>
      </c>
      <c r="B63" s="70">
        <v>370</v>
      </c>
      <c r="C63" s="70">
        <v>13</v>
      </c>
      <c r="D63" s="70">
        <v>22</v>
      </c>
      <c r="E63" s="70">
        <v>2016</v>
      </c>
      <c r="F63" s="70" t="s">
        <v>155</v>
      </c>
      <c r="G63" s="70" t="s">
        <v>1683</v>
      </c>
      <c r="H63" s="70" t="s">
        <v>1684</v>
      </c>
      <c r="I63" s="148"/>
      <c r="J63" s="71">
        <v>686.04877654637494</v>
      </c>
      <c r="K63" s="71">
        <v>33.833952090858482</v>
      </c>
      <c r="L63" s="71">
        <v>92.502322472185099</v>
      </c>
      <c r="M63" s="71">
        <v>304.79070385810911</v>
      </c>
      <c r="N63" s="71">
        <v>313.82725904410773</v>
      </c>
      <c r="O63" s="71">
        <v>212.49565563893401</v>
      </c>
      <c r="P63" s="71">
        <v>187.97423418494108</v>
      </c>
      <c r="Q63" s="71">
        <v>13.911613573565393</v>
      </c>
      <c r="R63" s="71">
        <v>22.925274727730756</v>
      </c>
      <c r="S63" s="71">
        <v>11.185372889729852</v>
      </c>
      <c r="T63" s="72"/>
      <c r="U63" s="71">
        <v>52880251</v>
      </c>
      <c r="V63" s="71">
        <v>9928</v>
      </c>
      <c r="W63" s="71">
        <v>2159</v>
      </c>
      <c r="X63" s="71">
        <v>69232</v>
      </c>
      <c r="Y63" s="71">
        <v>74647</v>
      </c>
      <c r="Z63" s="71">
        <v>124976</v>
      </c>
      <c r="AA63" s="71">
        <v>38688</v>
      </c>
      <c r="AB63" s="71">
        <v>196959</v>
      </c>
      <c r="AC63" s="71">
        <v>3915411.2590120491</v>
      </c>
      <c r="AD63" s="71">
        <v>11.18537288972985</v>
      </c>
      <c r="AE63" s="72"/>
      <c r="AF63" s="71">
        <v>592485703.94925272</v>
      </c>
      <c r="AG63" s="71">
        <v>21805144.826864339</v>
      </c>
      <c r="AH63" s="71">
        <v>14569581.999045029</v>
      </c>
      <c r="AI63" s="71">
        <v>427334065.64367622</v>
      </c>
      <c r="AJ63" s="71">
        <v>368708578.99472898</v>
      </c>
      <c r="AK63" s="71">
        <v>0</v>
      </c>
      <c r="AL63" s="71">
        <v>0</v>
      </c>
      <c r="AM63" s="71">
        <v>27013375.188079901</v>
      </c>
      <c r="AN63" s="71">
        <v>0</v>
      </c>
      <c r="AO63" s="71">
        <v>0</v>
      </c>
      <c r="AP63" s="71">
        <v>1451916450.6016471</v>
      </c>
      <c r="AQ63" s="72"/>
      <c r="AR63" s="71">
        <v>1123</v>
      </c>
      <c r="AS63" s="71">
        <v>188</v>
      </c>
      <c r="AT63" s="71">
        <v>3</v>
      </c>
      <c r="AU63" s="71">
        <v>0</v>
      </c>
      <c r="AV63" s="71">
        <v>0</v>
      </c>
      <c r="AW63" s="71">
        <v>2</v>
      </c>
      <c r="AX63" s="71"/>
      <c r="AY63" s="72"/>
      <c r="AZ63" s="71">
        <v>4757.8999999999996</v>
      </c>
      <c r="BA63" s="71">
        <v>17074.3</v>
      </c>
      <c r="BB63" s="71">
        <v>2700</v>
      </c>
      <c r="BC63" s="71">
        <v>0</v>
      </c>
      <c r="BD63" s="71">
        <v>0</v>
      </c>
      <c r="BE63" s="71">
        <v>124</v>
      </c>
      <c r="BF63" s="71"/>
      <c r="BG63" s="72"/>
      <c r="BH63" s="71">
        <v>0</v>
      </c>
      <c r="BI63" s="71">
        <v>0</v>
      </c>
      <c r="BJ63" s="71">
        <v>610.48800000000006</v>
      </c>
      <c r="BK63" s="71">
        <v>138.09100000000001</v>
      </c>
      <c r="BL63" s="71">
        <v>28.725000000000001</v>
      </c>
      <c r="BM63" s="71">
        <v>0</v>
      </c>
      <c r="BN63" s="72"/>
      <c r="BO63" s="71">
        <v>0</v>
      </c>
      <c r="BP63" s="71">
        <v>0</v>
      </c>
      <c r="BQ63" s="71">
        <v>22</v>
      </c>
      <c r="BR63" s="71">
        <v>4</v>
      </c>
      <c r="BS63" s="71">
        <v>6</v>
      </c>
      <c r="BT63" s="71">
        <v>0</v>
      </c>
      <c r="BU63"/>
      <c r="BV63" s="70">
        <v>751.01099999999997</v>
      </c>
      <c r="BW63" s="70">
        <v>16.974</v>
      </c>
      <c r="BX63" s="70">
        <v>9.3190000000000008</v>
      </c>
      <c r="BY63" s="70">
        <v>0</v>
      </c>
      <c r="BZ63" s="70">
        <v>0</v>
      </c>
      <c r="CA63" s="70">
        <v>0</v>
      </c>
      <c r="CB63" s="70">
        <v>0</v>
      </c>
      <c r="CC63" s="70">
        <v>0</v>
      </c>
      <c r="CD63" s="70">
        <v>0</v>
      </c>
    </row>
    <row r="64" spans="1:82">
      <c r="A64" s="70" t="s">
        <v>1697</v>
      </c>
      <c r="B64" s="70">
        <v>371</v>
      </c>
      <c r="C64" s="70">
        <v>14</v>
      </c>
      <c r="D64" s="70">
        <v>22</v>
      </c>
      <c r="E64" s="70">
        <v>2017</v>
      </c>
      <c r="F64" s="70" t="s">
        <v>156</v>
      </c>
      <c r="G64" s="1064" t="s">
        <v>1683</v>
      </c>
      <c r="H64" s="70" t="s">
        <v>1684</v>
      </c>
      <c r="I64" s="148"/>
      <c r="J64" s="71">
        <v>698.51931464944266</v>
      </c>
      <c r="K64" s="71">
        <v>34.615425190388038</v>
      </c>
      <c r="L64" s="71">
        <v>83.333290093939752</v>
      </c>
      <c r="M64" s="71">
        <v>293.68335494960303</v>
      </c>
      <c r="N64" s="71">
        <v>334.53356142268041</v>
      </c>
      <c r="O64" s="71">
        <v>209.8461083406641</v>
      </c>
      <c r="P64" s="71">
        <v>185.21440284323427</v>
      </c>
      <c r="Q64" s="71">
        <v>13.3326954590196</v>
      </c>
      <c r="R64" s="71">
        <v>21.808267606524701</v>
      </c>
      <c r="S64" s="71">
        <v>17.273594769811499</v>
      </c>
      <c r="T64" s="72"/>
      <c r="U64" s="71">
        <v>57496265</v>
      </c>
      <c r="V64" s="71">
        <v>9928</v>
      </c>
      <c r="W64" s="71">
        <v>2159</v>
      </c>
      <c r="X64" s="71">
        <v>69232</v>
      </c>
      <c r="Y64" s="71">
        <v>75077</v>
      </c>
      <c r="Z64" s="71">
        <v>125465</v>
      </c>
      <c r="AA64" s="71">
        <v>38363</v>
      </c>
      <c r="AB64" s="71">
        <v>195200</v>
      </c>
      <c r="AC64" s="71">
        <v>3798541.9999999991</v>
      </c>
      <c r="AD64" s="71">
        <v>17.273594769811499</v>
      </c>
      <c r="AE64" s="72"/>
      <c r="AF64" s="71">
        <v>624043193.52203846</v>
      </c>
      <c r="AG64" s="71">
        <v>24823738.331424478</v>
      </c>
      <c r="AH64" s="71">
        <v>17641098.526712749</v>
      </c>
      <c r="AI64" s="71">
        <v>439290325.60194641</v>
      </c>
      <c r="AJ64" s="71">
        <v>395745262.88505012</v>
      </c>
      <c r="AK64" s="71">
        <v>0</v>
      </c>
      <c r="AL64" s="71">
        <v>0</v>
      </c>
      <c r="AM64" s="71">
        <v>26814015.400643758</v>
      </c>
      <c r="AN64" s="71">
        <v>0</v>
      </c>
      <c r="AO64" s="71">
        <v>0</v>
      </c>
      <c r="AP64" s="71">
        <v>1528357634.2678161</v>
      </c>
      <c r="AQ64" s="72"/>
      <c r="AR64" s="71">
        <v>1191</v>
      </c>
      <c r="AS64" s="71">
        <v>193</v>
      </c>
      <c r="AT64" s="71">
        <v>3</v>
      </c>
      <c r="AU64" s="71">
        <v>0</v>
      </c>
      <c r="AV64" s="71">
        <v>0</v>
      </c>
      <c r="AW64" s="71">
        <v>3</v>
      </c>
      <c r="AX64" s="71"/>
      <c r="AY64" s="72"/>
      <c r="AZ64" s="71">
        <v>5086.6000000000004</v>
      </c>
      <c r="BA64" s="71">
        <v>17210.5</v>
      </c>
      <c r="BB64" s="71">
        <v>2700</v>
      </c>
      <c r="BC64" s="71">
        <v>0</v>
      </c>
      <c r="BD64" s="71">
        <v>0</v>
      </c>
      <c r="BE64" s="71">
        <v>3269</v>
      </c>
      <c r="BF64" s="71"/>
      <c r="BG64" s="72"/>
      <c r="BH64" s="71">
        <v>0</v>
      </c>
      <c r="BI64" s="71">
        <v>0</v>
      </c>
      <c r="BJ64" s="71">
        <v>695.94100000000003</v>
      </c>
      <c r="BK64" s="71">
        <v>145.17500000000001</v>
      </c>
      <c r="BL64" s="71">
        <v>25.645</v>
      </c>
      <c r="BM64" s="71">
        <v>0</v>
      </c>
      <c r="BN64" s="72"/>
      <c r="BO64" s="71">
        <v>0</v>
      </c>
      <c r="BP64" s="71">
        <v>0</v>
      </c>
      <c r="BQ64" s="71">
        <v>22</v>
      </c>
      <c r="BR64" s="71">
        <v>5</v>
      </c>
      <c r="BS64" s="71">
        <v>5</v>
      </c>
      <c r="BT64" s="71">
        <v>0</v>
      </c>
      <c r="BU64"/>
      <c r="BV64" s="70">
        <v>841.57799999999997</v>
      </c>
      <c r="BW64" s="70">
        <v>18.14</v>
      </c>
      <c r="BX64" s="70">
        <v>7.0430000000000001</v>
      </c>
      <c r="BY64" s="70">
        <v>0</v>
      </c>
      <c r="BZ64" s="70">
        <v>0</v>
      </c>
      <c r="CA64" s="70">
        <v>0</v>
      </c>
      <c r="CB64" s="70">
        <v>0</v>
      </c>
      <c r="CC64" s="70">
        <v>0</v>
      </c>
      <c r="CD64" s="70">
        <v>0</v>
      </c>
    </row>
    <row r="65" spans="1:82">
      <c r="A65" s="70" t="s">
        <v>1698</v>
      </c>
      <c r="B65" s="70">
        <v>372</v>
      </c>
      <c r="C65" s="70">
        <v>15</v>
      </c>
      <c r="D65" s="70">
        <v>22</v>
      </c>
      <c r="E65" s="70">
        <v>2018</v>
      </c>
      <c r="F65" s="70" t="s">
        <v>183</v>
      </c>
      <c r="G65" s="1064" t="s">
        <v>1683</v>
      </c>
      <c r="H65" s="70" t="s">
        <v>1684</v>
      </c>
      <c r="I65" s="148"/>
      <c r="J65" s="71">
        <v>724.83758119305458</v>
      </c>
      <c r="K65" s="71">
        <v>31.696688727841082</v>
      </c>
      <c r="L65" s="71">
        <v>77.645543670675011</v>
      </c>
      <c r="M65" s="71">
        <v>286.57745459125658</v>
      </c>
      <c r="N65" s="71">
        <v>315.33664252522271</v>
      </c>
      <c r="O65" s="71">
        <v>206.2728107261506</v>
      </c>
      <c r="P65" s="71">
        <v>183.18909907901744</v>
      </c>
      <c r="Q65" s="71">
        <v>12.249930571558</v>
      </c>
      <c r="R65" s="71">
        <v>21.579479016615839</v>
      </c>
      <c r="S65" s="71">
        <v>18.817494807718301</v>
      </c>
      <c r="T65" s="72"/>
      <c r="U65" s="71">
        <v>59815306.999999993</v>
      </c>
      <c r="V65" s="71">
        <v>9928</v>
      </c>
      <c r="W65" s="71">
        <v>2159</v>
      </c>
      <c r="X65" s="71">
        <v>69232</v>
      </c>
      <c r="Y65" s="71">
        <v>75538</v>
      </c>
      <c r="Z65" s="71">
        <v>125690</v>
      </c>
      <c r="AA65" s="71">
        <v>38325</v>
      </c>
      <c r="AB65" s="71">
        <v>193275</v>
      </c>
      <c r="AC65" s="71">
        <v>3743961</v>
      </c>
      <c r="AD65" s="71">
        <v>18.817494807718301</v>
      </c>
      <c r="AE65" s="72"/>
      <c r="AF65" s="71">
        <v>646644378.02472603</v>
      </c>
      <c r="AG65" s="71">
        <v>21768803.130617391</v>
      </c>
      <c r="AH65" s="71">
        <v>16681325.344999511</v>
      </c>
      <c r="AI65" s="71">
        <v>415371630.59991407</v>
      </c>
      <c r="AJ65" s="71">
        <v>391800201.2537871</v>
      </c>
      <c r="AK65" s="71">
        <v>0</v>
      </c>
      <c r="AL65" s="71">
        <v>0</v>
      </c>
      <c r="AM65" s="71">
        <v>26604518.42279394</v>
      </c>
      <c r="AN65" s="71">
        <v>0</v>
      </c>
      <c r="AO65" s="71">
        <v>0</v>
      </c>
      <c r="AP65" s="71">
        <v>1518870856.7768378</v>
      </c>
      <c r="AQ65" s="72"/>
      <c r="AR65" s="71">
        <v>1284</v>
      </c>
      <c r="AS65" s="71">
        <v>209</v>
      </c>
      <c r="AT65" s="71">
        <v>3</v>
      </c>
      <c r="AU65" s="71">
        <v>0</v>
      </c>
      <c r="AV65" s="71">
        <v>0</v>
      </c>
      <c r="AW65" s="71">
        <v>3</v>
      </c>
      <c r="AX65" s="71"/>
      <c r="AY65" s="72"/>
      <c r="AZ65" s="71">
        <v>5547.3</v>
      </c>
      <c r="BA65" s="71">
        <v>17476</v>
      </c>
      <c r="BB65" s="71">
        <v>2700</v>
      </c>
      <c r="BC65" s="71">
        <v>0</v>
      </c>
      <c r="BD65" s="71">
        <v>0</v>
      </c>
      <c r="BE65" s="71">
        <v>3269</v>
      </c>
      <c r="BF65" s="71"/>
      <c r="BG65" s="72"/>
      <c r="BH65" s="71">
        <v>0</v>
      </c>
      <c r="BI65" s="71">
        <v>0</v>
      </c>
      <c r="BJ65" s="71">
        <v>677.27200000000005</v>
      </c>
      <c r="BK65" s="71">
        <v>140.33099999999999</v>
      </c>
      <c r="BL65" s="71">
        <v>34.430999999999997</v>
      </c>
      <c r="BM65" s="71">
        <v>0</v>
      </c>
      <c r="BN65" s="72"/>
      <c r="BO65" s="71">
        <v>0</v>
      </c>
      <c r="BP65" s="71">
        <v>0</v>
      </c>
      <c r="BQ65" s="71">
        <v>23</v>
      </c>
      <c r="BR65" s="71">
        <v>5</v>
      </c>
      <c r="BS65" s="71">
        <v>5</v>
      </c>
      <c r="BT65" s="71">
        <v>0</v>
      </c>
      <c r="BU65"/>
      <c r="BV65" s="70">
        <v>818.12699999999995</v>
      </c>
      <c r="BW65" s="70">
        <v>18.286000000000001</v>
      </c>
      <c r="BX65" s="70">
        <v>15.621</v>
      </c>
      <c r="BY65" s="70">
        <v>0</v>
      </c>
      <c r="BZ65" s="70">
        <v>0</v>
      </c>
      <c r="CA65" s="70">
        <v>0</v>
      </c>
      <c r="CB65" s="70">
        <v>0</v>
      </c>
      <c r="CC65" s="70">
        <v>0</v>
      </c>
      <c r="CD65" s="70">
        <v>0</v>
      </c>
    </row>
    <row r="66" spans="1:82">
      <c r="A66" s="70" t="s">
        <v>1699</v>
      </c>
      <c r="B66" s="70">
        <v>373</v>
      </c>
      <c r="C66" s="70">
        <v>16</v>
      </c>
      <c r="D66" s="70">
        <v>22</v>
      </c>
      <c r="E66" s="70">
        <v>2019</v>
      </c>
      <c r="F66" s="70" t="s">
        <v>158</v>
      </c>
      <c r="G66" s="70" t="s">
        <v>1683</v>
      </c>
      <c r="H66" s="70" t="s">
        <v>1684</v>
      </c>
      <c r="I66" s="148"/>
      <c r="J66" s="71">
        <v>687.16761925156993</v>
      </c>
      <c r="K66" s="71">
        <v>35.703338024811217</v>
      </c>
      <c r="L66" s="71">
        <v>78.375741726797074</v>
      </c>
      <c r="M66" s="71">
        <v>290.74867256745119</v>
      </c>
      <c r="N66" s="71">
        <v>305.1610122099105</v>
      </c>
      <c r="O66" s="71">
        <v>201.08550219028567</v>
      </c>
      <c r="P66" s="71">
        <v>173.67698321936862</v>
      </c>
      <c r="Q66" s="71">
        <v>11.7988088461492</v>
      </c>
      <c r="R66" s="71">
        <v>21.614686321465875</v>
      </c>
      <c r="S66" s="71">
        <v>20.021569321620003</v>
      </c>
      <c r="T66" s="72"/>
      <c r="U66" s="71">
        <v>60260479</v>
      </c>
      <c r="V66" s="71">
        <v>9928</v>
      </c>
      <c r="W66" s="71">
        <v>2159</v>
      </c>
      <c r="X66" s="71">
        <v>69232</v>
      </c>
      <c r="Y66" s="71">
        <v>75881</v>
      </c>
      <c r="Z66" s="71">
        <v>125893</v>
      </c>
      <c r="AA66" s="71">
        <v>36063</v>
      </c>
      <c r="AB66" s="71">
        <v>191197</v>
      </c>
      <c r="AC66" s="71">
        <v>3811491</v>
      </c>
      <c r="AD66" s="71">
        <v>20.021569321619999</v>
      </c>
      <c r="AE66" s="72"/>
      <c r="AF66" s="71">
        <v>599629811.24151206</v>
      </c>
      <c r="AG66" s="71">
        <v>21212601.34515484</v>
      </c>
      <c r="AH66" s="71">
        <v>17642486.399325348</v>
      </c>
      <c r="AI66" s="71">
        <v>428967455.77613878</v>
      </c>
      <c r="AJ66" s="71">
        <v>380677484.96082479</v>
      </c>
      <c r="AK66" s="71">
        <v>0</v>
      </c>
      <c r="AL66" s="71">
        <v>0</v>
      </c>
      <c r="AM66" s="71">
        <v>26039592.069754612</v>
      </c>
      <c r="AN66" s="71">
        <v>0</v>
      </c>
      <c r="AO66" s="71">
        <v>0</v>
      </c>
      <c r="AP66" s="71">
        <v>1474169431.7927103</v>
      </c>
      <c r="AQ66" s="72"/>
      <c r="AR66" s="71">
        <v>1378</v>
      </c>
      <c r="AS66" s="71">
        <v>218</v>
      </c>
      <c r="AT66" s="71">
        <v>3</v>
      </c>
      <c r="AU66" s="71">
        <v>0</v>
      </c>
      <c r="AV66" s="71">
        <v>0</v>
      </c>
      <c r="AW66" s="71">
        <v>3</v>
      </c>
      <c r="AX66" s="71"/>
      <c r="AY66" s="72"/>
      <c r="AZ66" s="71">
        <v>5993.4999999999982</v>
      </c>
      <c r="BA66" s="71">
        <v>17661.5</v>
      </c>
      <c r="BB66" s="71">
        <v>2700</v>
      </c>
      <c r="BC66" s="71">
        <v>0</v>
      </c>
      <c r="BD66" s="71">
        <v>0</v>
      </c>
      <c r="BE66" s="71">
        <v>3269</v>
      </c>
      <c r="BF66" s="71"/>
      <c r="BG66" s="72"/>
      <c r="BH66" s="71">
        <v>0</v>
      </c>
      <c r="BI66" s="71">
        <v>0</v>
      </c>
      <c r="BJ66" s="71">
        <v>701.12599999999998</v>
      </c>
      <c r="BK66" s="71">
        <v>282.13400000000001</v>
      </c>
      <c r="BL66" s="71">
        <v>15.747999999999999</v>
      </c>
      <c r="BM66" s="71">
        <v>0</v>
      </c>
      <c r="BN66" s="72"/>
      <c r="BO66" s="71">
        <v>0</v>
      </c>
      <c r="BP66" s="71">
        <v>0</v>
      </c>
      <c r="BQ66" s="71">
        <v>22</v>
      </c>
      <c r="BR66" s="71">
        <v>5</v>
      </c>
      <c r="BS66" s="71">
        <v>3</v>
      </c>
      <c r="BT66" s="71">
        <v>0</v>
      </c>
      <c r="BU66"/>
      <c r="BV66" s="70">
        <v>977.59799999999996</v>
      </c>
      <c r="BW66" s="70">
        <v>18.178999999999998</v>
      </c>
      <c r="BX66" s="70">
        <v>0.214</v>
      </c>
      <c r="BY66" s="70">
        <v>3.0169999999999999</v>
      </c>
      <c r="BZ66" s="70">
        <v>0</v>
      </c>
      <c r="CA66" s="70">
        <v>0</v>
      </c>
      <c r="CB66" s="70">
        <v>0</v>
      </c>
      <c r="CC66" s="70">
        <v>0</v>
      </c>
      <c r="CD66" s="70">
        <v>0</v>
      </c>
    </row>
    <row r="67" spans="1:82">
      <c r="A67" s="70" t="s">
        <v>1700</v>
      </c>
      <c r="B67" s="70">
        <v>374</v>
      </c>
      <c r="C67" s="70">
        <v>17</v>
      </c>
      <c r="D67" s="70">
        <v>22</v>
      </c>
      <c r="E67" s="70">
        <v>2020</v>
      </c>
      <c r="F67" s="70" t="s">
        <v>159</v>
      </c>
      <c r="G67" s="70" t="s">
        <v>1683</v>
      </c>
      <c r="H67" s="70" t="s">
        <v>1684</v>
      </c>
      <c r="I67" s="148"/>
      <c r="J67" s="71">
        <v>582.69296903649422</v>
      </c>
      <c r="K67" s="71">
        <v>37.158811960670874</v>
      </c>
      <c r="L67" s="71">
        <v>75.163889860233255</v>
      </c>
      <c r="M67" s="71">
        <v>246.43091425390719</v>
      </c>
      <c r="N67" s="71">
        <v>287.37642205825932</v>
      </c>
      <c r="O67" s="71">
        <v>176.02679134777441</v>
      </c>
      <c r="P67" s="71">
        <v>162.85174852108401</v>
      </c>
      <c r="Q67" s="71">
        <v>11.160203646394301</v>
      </c>
      <c r="R67" s="71">
        <v>17.114198647942832</v>
      </c>
      <c r="S67" s="71">
        <v>20.8503636578676</v>
      </c>
      <c r="T67" s="72"/>
      <c r="U67" s="71">
        <v>54046096</v>
      </c>
      <c r="V67" s="71">
        <v>9348</v>
      </c>
      <c r="W67" s="71">
        <v>2188</v>
      </c>
      <c r="X67" s="71">
        <v>66375</v>
      </c>
      <c r="Y67" s="71">
        <v>76473</v>
      </c>
      <c r="Z67" s="71">
        <v>125784</v>
      </c>
      <c r="AA67" s="71">
        <v>35942</v>
      </c>
      <c r="AB67" s="71">
        <v>189282</v>
      </c>
      <c r="AC67" s="71">
        <v>3033830</v>
      </c>
      <c r="AD67" s="71">
        <v>20.8503636578676</v>
      </c>
      <c r="AE67" s="72"/>
      <c r="AF67" s="71">
        <v>522077814.31509912</v>
      </c>
      <c r="AG67" s="71">
        <v>21101535.426347375</v>
      </c>
      <c r="AH67" s="71">
        <v>17368553.30312233</v>
      </c>
      <c r="AI67" s="71">
        <v>386075914.79254127</v>
      </c>
      <c r="AJ67" s="71">
        <v>374330728.75853002</v>
      </c>
      <c r="AK67" s="71"/>
      <c r="AL67" s="71"/>
      <c r="AM67" s="71">
        <v>24703403.966881678</v>
      </c>
      <c r="AN67" s="71"/>
      <c r="AO67" s="71"/>
      <c r="AP67" s="71">
        <v>1345657950.5625219</v>
      </c>
      <c r="AQ67" s="72"/>
      <c r="AR67" s="71">
        <v>1467</v>
      </c>
      <c r="AS67" s="71">
        <v>221</v>
      </c>
      <c r="AT67" s="71">
        <v>3</v>
      </c>
      <c r="AU67" s="71">
        <v>1</v>
      </c>
      <c r="AV67" s="71">
        <v>0</v>
      </c>
      <c r="AW67" s="71">
        <v>3</v>
      </c>
      <c r="AX67" s="71"/>
      <c r="AY67" s="72"/>
      <c r="AZ67" s="71">
        <v>6435.3000000000011</v>
      </c>
      <c r="BA67" s="71">
        <v>17692.30000000001</v>
      </c>
      <c r="BB67" s="71">
        <v>2700</v>
      </c>
      <c r="BC67" s="71">
        <v>3260</v>
      </c>
      <c r="BD67" s="71">
        <v>0</v>
      </c>
      <c r="BE67" s="71">
        <v>3269</v>
      </c>
      <c r="BF67" s="71"/>
      <c r="BG67" s="72"/>
      <c r="BH67" s="71">
        <v>0</v>
      </c>
      <c r="BI67" s="71">
        <v>0</v>
      </c>
      <c r="BJ67" s="71">
        <v>661.75199999999995</v>
      </c>
      <c r="BK67" s="71">
        <v>311.45499999999998</v>
      </c>
      <c r="BL67" s="71">
        <v>33.953000000000003</v>
      </c>
      <c r="BM67" s="71">
        <v>0</v>
      </c>
      <c r="BN67" s="72"/>
      <c r="BO67" s="71">
        <v>0</v>
      </c>
      <c r="BP67" s="71">
        <v>0</v>
      </c>
      <c r="BQ67" s="71">
        <v>21</v>
      </c>
      <c r="BR67" s="71">
        <v>5</v>
      </c>
      <c r="BS67" s="71">
        <v>4</v>
      </c>
      <c r="BT67" s="71">
        <v>0</v>
      </c>
      <c r="BU67"/>
      <c r="BV67" s="70">
        <v>970.56799999999998</v>
      </c>
      <c r="BW67" s="70">
        <v>18.222000000000001</v>
      </c>
      <c r="BX67" s="70">
        <v>18.37</v>
      </c>
      <c r="BY67" s="70">
        <v>0</v>
      </c>
      <c r="BZ67" s="70">
        <v>0</v>
      </c>
      <c r="CA67" s="70">
        <v>0</v>
      </c>
      <c r="CB67" s="70">
        <v>0</v>
      </c>
      <c r="CC67" s="70">
        <v>0</v>
      </c>
      <c r="CD67" s="70">
        <v>0</v>
      </c>
    </row>
    <row r="68" spans="1:82">
      <c r="A68" s="70" t="s">
        <v>1701</v>
      </c>
      <c r="B68" s="70">
        <v>374</v>
      </c>
      <c r="C68" s="70">
        <v>18</v>
      </c>
      <c r="D68" s="70">
        <v>22</v>
      </c>
      <c r="E68" s="70">
        <v>2021</v>
      </c>
      <c r="F68" s="70" t="s">
        <v>160</v>
      </c>
      <c r="G68" s="70" t="s">
        <v>1683</v>
      </c>
      <c r="H68" s="70" t="s">
        <v>1684</v>
      </c>
      <c r="I68" s="148"/>
      <c r="J68" s="71">
        <v>612.3446068487865</v>
      </c>
      <c r="K68" s="71">
        <v>30.485168295678466</v>
      </c>
      <c r="L68" s="71">
        <v>54.748824037537958</v>
      </c>
      <c r="M68" s="71">
        <v>275.32980864822167</v>
      </c>
      <c r="N68" s="71">
        <v>265.22692367049581</v>
      </c>
      <c r="O68" s="71">
        <v>170.4655136575345</v>
      </c>
      <c r="P68" s="71">
        <v>167.18502426057353</v>
      </c>
      <c r="Q68" s="71">
        <v>10.919615212575801</v>
      </c>
      <c r="R68" s="71">
        <v>6.0317214199889007</v>
      </c>
      <c r="S68" s="71">
        <v>18.6367866366</v>
      </c>
      <c r="T68" s="72"/>
      <c r="U68" s="71">
        <v>59009708</v>
      </c>
      <c r="V68" s="71">
        <v>9348</v>
      </c>
      <c r="W68" s="71">
        <v>2188</v>
      </c>
      <c r="X68" s="71">
        <v>66375</v>
      </c>
      <c r="Y68" s="71">
        <v>76734</v>
      </c>
      <c r="Z68" s="71">
        <v>125422</v>
      </c>
      <c r="AA68" s="71">
        <v>35980</v>
      </c>
      <c r="AB68" s="71">
        <v>187021</v>
      </c>
      <c r="AC68" s="71">
        <v>1037290</v>
      </c>
      <c r="AD68" s="71">
        <v>18.6367866366</v>
      </c>
      <c r="AE68" s="72"/>
      <c r="AF68" s="71">
        <v>530904372.82978505</v>
      </c>
      <c r="AG68" s="71">
        <v>21109934.770023078</v>
      </c>
      <c r="AH68" s="71">
        <v>11845177.577858828</v>
      </c>
      <c r="AI68" s="71">
        <v>425380085.22308058</v>
      </c>
      <c r="AJ68" s="71">
        <v>321265496.22898692</v>
      </c>
      <c r="AK68" s="71">
        <v>0</v>
      </c>
      <c r="AL68" s="71">
        <v>0</v>
      </c>
      <c r="AM68" s="71">
        <v>24549103.561703108</v>
      </c>
      <c r="AN68" s="71">
        <v>0</v>
      </c>
      <c r="AO68" s="71">
        <v>0</v>
      </c>
      <c r="AP68" s="71">
        <v>1335054170.1914377</v>
      </c>
      <c r="AQ68" s="72"/>
      <c r="AR68" s="71">
        <v>1552</v>
      </c>
      <c r="AS68" s="71">
        <v>224</v>
      </c>
      <c r="AT68" s="71">
        <v>3</v>
      </c>
      <c r="AU68" s="71">
        <v>1</v>
      </c>
      <c r="AV68" s="71">
        <v>0</v>
      </c>
      <c r="AW68" s="71">
        <v>3</v>
      </c>
      <c r="AX68" s="71"/>
      <c r="AY68" s="72"/>
      <c r="AZ68" s="71">
        <v>6915.5</v>
      </c>
      <c r="BA68" s="71">
        <v>17802.30000000001</v>
      </c>
      <c r="BB68" s="71">
        <v>2700</v>
      </c>
      <c r="BC68" s="71">
        <v>3260</v>
      </c>
      <c r="BD68" s="71">
        <v>0</v>
      </c>
      <c r="BE68" s="71">
        <v>3269</v>
      </c>
      <c r="BF68" s="71"/>
      <c r="BG68" s="72"/>
      <c r="BH68" s="71">
        <v>0</v>
      </c>
      <c r="BI68" s="71">
        <v>0</v>
      </c>
      <c r="BJ68" s="71">
        <v>672.28899999999999</v>
      </c>
      <c r="BK68" s="71">
        <v>282.68799999999999</v>
      </c>
      <c r="BL68" s="71">
        <v>33.953000000000003</v>
      </c>
      <c r="BM68" s="71">
        <v>0</v>
      </c>
      <c r="BN68" s="72"/>
      <c r="BO68" s="71">
        <v>0</v>
      </c>
      <c r="BP68" s="71">
        <v>0</v>
      </c>
      <c r="BQ68" s="71">
        <v>24</v>
      </c>
      <c r="BR68" s="71">
        <v>5</v>
      </c>
      <c r="BS68" s="71">
        <v>4</v>
      </c>
      <c r="BT68" s="71">
        <v>0</v>
      </c>
      <c r="BU68"/>
      <c r="BV68" s="70">
        <v>952.77200000000005</v>
      </c>
      <c r="BW68" s="70">
        <v>18.765000000000001</v>
      </c>
      <c r="BX68" s="70">
        <v>17.393000000000001</v>
      </c>
      <c r="BY68" s="70">
        <v>0</v>
      </c>
      <c r="BZ68" s="70">
        <v>0</v>
      </c>
      <c r="CA68" s="70">
        <v>0</v>
      </c>
      <c r="CB68" s="70">
        <v>0</v>
      </c>
      <c r="CC68" s="70">
        <v>0</v>
      </c>
      <c r="CD68" s="70">
        <v>0</v>
      </c>
    </row>
    <row r="69" spans="1:82">
      <c r="A69" s="70" t="s">
        <v>1702</v>
      </c>
      <c r="B69" s="70">
        <v>374</v>
      </c>
      <c r="C69" s="70">
        <v>19</v>
      </c>
      <c r="D69" s="70">
        <v>22</v>
      </c>
      <c r="E69" s="70">
        <v>2022</v>
      </c>
      <c r="F69" s="70" t="s">
        <v>161</v>
      </c>
      <c r="G69" s="70" t="s">
        <v>1683</v>
      </c>
      <c r="H69" s="70" t="s">
        <v>1684</v>
      </c>
      <c r="I69" s="148"/>
      <c r="J69" s="71">
        <v>587.08907190846378</v>
      </c>
      <c r="K69" s="71">
        <v>31.133382931847354</v>
      </c>
      <c r="L69" s="71">
        <v>54.996751387106535</v>
      </c>
      <c r="M69" s="71">
        <v>257.82554566760422</v>
      </c>
      <c r="N69" s="71">
        <v>267.52577104638834</v>
      </c>
      <c r="O69" s="71">
        <v>179.90195381980232</v>
      </c>
      <c r="P69" s="71">
        <v>165.41610232157555</v>
      </c>
      <c r="Q69" s="71">
        <v>10.887447543102672</v>
      </c>
      <c r="R69" s="71">
        <v>5.9504568705525696</v>
      </c>
      <c r="S69" s="71">
        <v>17.369657015049999</v>
      </c>
      <c r="T69" s="72"/>
      <c r="U69" s="71">
        <v>62865971</v>
      </c>
      <c r="V69" s="71">
        <v>9348</v>
      </c>
      <c r="W69" s="71">
        <v>2188</v>
      </c>
      <c r="X69" s="71">
        <v>66375</v>
      </c>
      <c r="Y69" s="71">
        <v>77243</v>
      </c>
      <c r="Z69" s="71">
        <v>125761</v>
      </c>
      <c r="AA69" s="71">
        <v>36142</v>
      </c>
      <c r="AB69" s="71">
        <v>184941</v>
      </c>
      <c r="AC69" s="71">
        <v>1036166.9999999999</v>
      </c>
      <c r="AD69" s="71">
        <v>17.369657015049999</v>
      </c>
      <c r="AE69" s="72"/>
      <c r="AF69" s="71">
        <v>537814764.16900849</v>
      </c>
      <c r="AG69" s="71">
        <v>20679123.581437968</v>
      </c>
      <c r="AH69" s="71">
        <v>14333033.518966552</v>
      </c>
      <c r="AI69" s="71">
        <v>392160181.64640373</v>
      </c>
      <c r="AJ69" s="71">
        <v>362435804.489461</v>
      </c>
      <c r="AK69" s="71">
        <v>0</v>
      </c>
      <c r="AL69" s="71">
        <v>0</v>
      </c>
      <c r="AM69" s="71">
        <v>23880930.954946358</v>
      </c>
      <c r="AN69" s="71">
        <v>0</v>
      </c>
      <c r="AO69" s="71">
        <v>0</v>
      </c>
      <c r="AP69" s="71">
        <v>1351303838.360224</v>
      </c>
      <c r="AQ69" s="72"/>
      <c r="AR69" s="71">
        <v>1653</v>
      </c>
      <c r="AS69" s="71">
        <v>228</v>
      </c>
      <c r="AT69" s="71">
        <v>3</v>
      </c>
      <c r="AU69" s="71">
        <v>2</v>
      </c>
      <c r="AV69" s="71">
        <v>0</v>
      </c>
      <c r="AW69" s="71">
        <v>3</v>
      </c>
      <c r="AX69" s="71"/>
      <c r="AY69" s="72"/>
      <c r="AZ69" s="71">
        <v>7436.7000000000007</v>
      </c>
      <c r="BA69" s="71">
        <v>17950.800000000007</v>
      </c>
      <c r="BB69" s="71">
        <v>2700</v>
      </c>
      <c r="BC69" s="71">
        <v>3299</v>
      </c>
      <c r="BD69" s="71">
        <v>0</v>
      </c>
      <c r="BE69" s="71">
        <v>3269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1703</v>
      </c>
      <c r="B70" s="70">
        <v>374</v>
      </c>
      <c r="C70" s="70">
        <v>20</v>
      </c>
      <c r="D70" s="70">
        <v>22</v>
      </c>
      <c r="E70" s="70">
        <v>2023</v>
      </c>
      <c r="F70" s="70" t="s">
        <v>1539</v>
      </c>
      <c r="G70" s="70" t="s">
        <v>1683</v>
      </c>
      <c r="H70" s="70" t="s">
        <v>1684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1758</v>
      </c>
      <c r="AS70" s="71">
        <v>230</v>
      </c>
      <c r="AT70" s="71">
        <v>3</v>
      </c>
      <c r="AU70" s="71">
        <v>2</v>
      </c>
      <c r="AV70" s="71">
        <v>0</v>
      </c>
      <c r="AW70" s="71">
        <v>4</v>
      </c>
      <c r="AX70" s="71"/>
      <c r="AY70" s="72"/>
      <c r="AZ70" s="71">
        <v>7977.6999999999962</v>
      </c>
      <c r="BA70" s="71">
        <v>18050.600000000009</v>
      </c>
      <c r="BB70" s="71">
        <v>2700</v>
      </c>
      <c r="BC70" s="71">
        <v>3299</v>
      </c>
      <c r="BD70" s="71">
        <v>0</v>
      </c>
      <c r="BE70" s="71">
        <v>3794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1704</v>
      </c>
      <c r="B71" s="70">
        <v>374</v>
      </c>
      <c r="C71" s="70">
        <v>21</v>
      </c>
      <c r="D71" s="70">
        <v>22</v>
      </c>
      <c r="E71" s="70">
        <v>2024</v>
      </c>
      <c r="F71" s="70" t="s">
        <v>1554</v>
      </c>
      <c r="G71" s="70" t="s">
        <v>1683</v>
      </c>
      <c r="H71" s="70" t="s">
        <v>1684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1705</v>
      </c>
      <c r="B72" s="70">
        <v>52</v>
      </c>
      <c r="C72" s="70">
        <v>1</v>
      </c>
      <c r="D72" s="70">
        <v>4</v>
      </c>
      <c r="E72" s="70">
        <v>1990</v>
      </c>
      <c r="F72" s="70" t="s">
        <v>787</v>
      </c>
      <c r="G72" s="70" t="s">
        <v>1706</v>
      </c>
      <c r="H72" s="70" t="s">
        <v>1707</v>
      </c>
      <c r="I72" s="148"/>
      <c r="J72" s="71">
        <v>134.1590272215993</v>
      </c>
      <c r="K72" s="71">
        <v>4.5228998362287181</v>
      </c>
      <c r="L72" s="71">
        <v>9.757753285498449</v>
      </c>
      <c r="M72" s="71">
        <v>61.430252578459772</v>
      </c>
      <c r="N72" s="71">
        <v>105.9340823314669</v>
      </c>
      <c r="O72" s="71">
        <v>97.514854574414272</v>
      </c>
      <c r="P72" s="71">
        <v>93.900157852074756</v>
      </c>
      <c r="Q72" s="71">
        <v>8.9998477407206003</v>
      </c>
      <c r="R72" s="71">
        <v>0</v>
      </c>
      <c r="S72" s="71">
        <v>15.513863365840759</v>
      </c>
      <c r="T72" s="72"/>
      <c r="U72" s="71">
        <v>19594397</v>
      </c>
      <c r="V72" s="71">
        <v>2206</v>
      </c>
      <c r="W72" s="71">
        <v>123</v>
      </c>
      <c r="X72" s="71">
        <v>27666</v>
      </c>
      <c r="Y72" s="71">
        <v>42900</v>
      </c>
      <c r="Z72" s="71">
        <v>40109</v>
      </c>
      <c r="AA72" s="71">
        <v>22800</v>
      </c>
      <c r="AB72" s="71">
        <v>146127</v>
      </c>
      <c r="AC72" s="71">
        <v>0</v>
      </c>
      <c r="AD72" s="71">
        <v>15.513863365840759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1708</v>
      </c>
      <c r="B73" s="70">
        <v>53</v>
      </c>
      <c r="C73" s="70">
        <v>2</v>
      </c>
      <c r="D73" s="70">
        <v>4</v>
      </c>
      <c r="E73" s="70">
        <v>2005</v>
      </c>
      <c r="F73" s="70" t="s">
        <v>789</v>
      </c>
      <c r="G73" s="70" t="s">
        <v>1706</v>
      </c>
      <c r="H73" s="70" t="s">
        <v>1707</v>
      </c>
      <c r="I73" s="148"/>
      <c r="J73" s="71">
        <v>115.36150794289161</v>
      </c>
      <c r="K73" s="71">
        <v>4.5070453037937996</v>
      </c>
      <c r="L73" s="71">
        <v>4.4152518139703396</v>
      </c>
      <c r="M73" s="71">
        <v>122.3087584477439</v>
      </c>
      <c r="N73" s="71">
        <v>181.73230514600621</v>
      </c>
      <c r="O73" s="71">
        <v>158.95251200759279</v>
      </c>
      <c r="P73" s="71">
        <v>90.561201116188272</v>
      </c>
      <c r="Q73" s="71">
        <v>10.6076995080836</v>
      </c>
      <c r="R73" s="71">
        <v>0</v>
      </c>
      <c r="S73" s="71">
        <v>8.9826660539298508</v>
      </c>
      <c r="T73" s="72"/>
      <c r="U73" s="71">
        <v>12142979</v>
      </c>
      <c r="V73" s="71">
        <v>2479</v>
      </c>
      <c r="W73" s="71">
        <v>49</v>
      </c>
      <c r="X73" s="71">
        <v>29097</v>
      </c>
      <c r="Y73" s="71">
        <v>66098</v>
      </c>
      <c r="Z73" s="71">
        <v>75656</v>
      </c>
      <c r="AA73" s="71">
        <v>18009</v>
      </c>
      <c r="AB73" s="71">
        <v>180053</v>
      </c>
      <c r="AC73" s="71">
        <v>0</v>
      </c>
      <c r="AD73" s="71">
        <v>8.9826660539298508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1709</v>
      </c>
      <c r="B74" s="70">
        <v>54</v>
      </c>
      <c r="C74" s="70">
        <v>3</v>
      </c>
      <c r="D74" s="70">
        <v>4</v>
      </c>
      <c r="E74" s="70">
        <v>2006</v>
      </c>
      <c r="F74" s="70" t="s">
        <v>790</v>
      </c>
      <c r="G74" s="70" t="s">
        <v>1706</v>
      </c>
      <c r="H74" s="70" t="s">
        <v>1707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1710</v>
      </c>
      <c r="B75" s="70">
        <v>55</v>
      </c>
      <c r="C75" s="70">
        <v>4</v>
      </c>
      <c r="D75" s="70">
        <v>4</v>
      </c>
      <c r="E75" s="70">
        <v>2007</v>
      </c>
      <c r="F75" s="70" t="s">
        <v>791</v>
      </c>
      <c r="G75" s="70" t="s">
        <v>1706</v>
      </c>
      <c r="H75" s="70" t="s">
        <v>1707</v>
      </c>
      <c r="I75" s="148"/>
      <c r="J75" s="71">
        <v>118.4859021849079</v>
      </c>
      <c r="K75" s="71">
        <v>4.0000983279596767</v>
      </c>
      <c r="L75" s="71">
        <v>5.3552036754690677</v>
      </c>
      <c r="M75" s="71">
        <v>143.09511056734789</v>
      </c>
      <c r="N75" s="71">
        <v>195.01736613080669</v>
      </c>
      <c r="O75" s="71">
        <v>155.2674897822921</v>
      </c>
      <c r="P75" s="71">
        <v>88.117788337651604</v>
      </c>
      <c r="Q75" s="71">
        <v>11.2933170488214</v>
      </c>
      <c r="R75" s="71">
        <v>0</v>
      </c>
      <c r="S75" s="71">
        <v>24.214497403016519</v>
      </c>
      <c r="T75" s="72"/>
      <c r="U75" s="71">
        <v>14060853</v>
      </c>
      <c r="V75" s="71">
        <v>2142</v>
      </c>
      <c r="W75" s="71">
        <v>60</v>
      </c>
      <c r="X75" s="71">
        <v>39334</v>
      </c>
      <c r="Y75" s="71">
        <v>68286</v>
      </c>
      <c r="Z75" s="71">
        <v>76825</v>
      </c>
      <c r="AA75" s="71">
        <v>17256</v>
      </c>
      <c r="AB75" s="71">
        <v>181554</v>
      </c>
      <c r="AC75" s="71">
        <v>0</v>
      </c>
      <c r="AD75" s="71">
        <v>24.214497403016519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1711</v>
      </c>
      <c r="B76" s="70">
        <v>56</v>
      </c>
      <c r="C76" s="70">
        <v>5</v>
      </c>
      <c r="D76" s="70">
        <v>4</v>
      </c>
      <c r="E76" s="70">
        <v>2008</v>
      </c>
      <c r="F76" s="70" t="s">
        <v>792</v>
      </c>
      <c r="G76" s="70" t="s">
        <v>1706</v>
      </c>
      <c r="H76" s="70" t="s">
        <v>1707</v>
      </c>
      <c r="I76" s="148"/>
      <c r="J76" s="71">
        <v>133.88502580339349</v>
      </c>
      <c r="K76" s="71">
        <v>3.001069888849317</v>
      </c>
      <c r="L76" s="71">
        <v>4.7437976119029912</v>
      </c>
      <c r="M76" s="71">
        <v>150.19731651703799</v>
      </c>
      <c r="N76" s="71">
        <v>190.7373026149458</v>
      </c>
      <c r="O76" s="71">
        <v>151.38309381305879</v>
      </c>
      <c r="P76" s="71">
        <v>87.430786668005908</v>
      </c>
      <c r="Q76" s="71">
        <v>11.179357336377899</v>
      </c>
      <c r="R76" s="71">
        <v>0</v>
      </c>
      <c r="S76" s="71">
        <v>18.330521751432801</v>
      </c>
      <c r="T76" s="72"/>
      <c r="U76" s="71">
        <v>16871460</v>
      </c>
      <c r="V76" s="71">
        <v>2142</v>
      </c>
      <c r="W76" s="71">
        <v>60</v>
      </c>
      <c r="X76" s="71">
        <v>39334</v>
      </c>
      <c r="Y76" s="71">
        <v>69551</v>
      </c>
      <c r="Z76" s="71">
        <v>77532</v>
      </c>
      <c r="AA76" s="71">
        <v>17141</v>
      </c>
      <c r="AB76" s="71">
        <v>182678</v>
      </c>
      <c r="AC76" s="71">
        <v>0</v>
      </c>
      <c r="AD76" s="71">
        <v>18.330521751432801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1712</v>
      </c>
      <c r="B77" s="70">
        <v>57</v>
      </c>
      <c r="C77" s="70">
        <v>6</v>
      </c>
      <c r="D77" s="70">
        <v>4</v>
      </c>
      <c r="E77" s="70">
        <v>2009</v>
      </c>
      <c r="F77" s="70" t="s">
        <v>176</v>
      </c>
      <c r="G77" s="70" t="s">
        <v>1706</v>
      </c>
      <c r="H77" s="70" t="s">
        <v>1707</v>
      </c>
      <c r="I77" s="148"/>
      <c r="J77" s="71">
        <v>122.1611330519608</v>
      </c>
      <c r="K77" s="71">
        <v>3.4537154019330258</v>
      </c>
      <c r="L77" s="71">
        <v>3.5636618255970021</v>
      </c>
      <c r="M77" s="71">
        <v>138.493419086475</v>
      </c>
      <c r="N77" s="71">
        <v>157.7573920567759</v>
      </c>
      <c r="O77" s="71">
        <v>154.7877733923126</v>
      </c>
      <c r="P77" s="71">
        <v>84.776779715780421</v>
      </c>
      <c r="Q77" s="71">
        <v>10.7368576779674</v>
      </c>
      <c r="R77" s="71">
        <v>0</v>
      </c>
      <c r="S77" s="71">
        <v>17.329714385495421</v>
      </c>
      <c r="T77" s="72"/>
      <c r="U77" s="71">
        <v>16001372</v>
      </c>
      <c r="V77" s="71">
        <v>2981</v>
      </c>
      <c r="W77" s="71">
        <v>76</v>
      </c>
      <c r="X77" s="71">
        <v>45151</v>
      </c>
      <c r="Y77" s="71">
        <v>70719</v>
      </c>
      <c r="Z77" s="71">
        <v>78249</v>
      </c>
      <c r="AA77" s="71">
        <v>17063</v>
      </c>
      <c r="AB77" s="71">
        <v>184174</v>
      </c>
      <c r="AC77" s="71">
        <v>0</v>
      </c>
      <c r="AD77" s="71">
        <v>17.329714385495421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2.8130000000000002</v>
      </c>
      <c r="BK77" s="71">
        <v>0</v>
      </c>
      <c r="BL77" s="71">
        <v>122.86099999999999</v>
      </c>
      <c r="BM77" s="71">
        <v>0</v>
      </c>
      <c r="BN77" s="72"/>
      <c r="BO77" s="71">
        <v>0</v>
      </c>
      <c r="BP77" s="71">
        <v>0</v>
      </c>
      <c r="BQ77" s="71">
        <v>1</v>
      </c>
      <c r="BR77" s="71">
        <v>0</v>
      </c>
      <c r="BS77" s="71">
        <v>11</v>
      </c>
      <c r="BT77" s="71">
        <v>0</v>
      </c>
      <c r="BU77"/>
      <c r="BV77" s="70">
        <v>54.360999999999997</v>
      </c>
      <c r="BW77" s="70">
        <v>0</v>
      </c>
      <c r="BX77" s="70">
        <v>67.686999999999998</v>
      </c>
      <c r="BY77" s="70">
        <v>3.6259999999999999</v>
      </c>
      <c r="BZ77" s="70">
        <v>0</v>
      </c>
      <c r="CA77" s="70">
        <v>0</v>
      </c>
      <c r="CB77" s="70">
        <v>0</v>
      </c>
      <c r="CC77" s="70">
        <v>0</v>
      </c>
      <c r="CD77" s="70">
        <v>0</v>
      </c>
    </row>
    <row r="78" spans="1:82">
      <c r="A78" s="70" t="s">
        <v>1713</v>
      </c>
      <c r="B78" s="70">
        <v>58</v>
      </c>
      <c r="C78" s="70">
        <v>7</v>
      </c>
      <c r="D78" s="70">
        <v>4</v>
      </c>
      <c r="E78" s="70">
        <v>2010</v>
      </c>
      <c r="F78" s="70" t="s">
        <v>177</v>
      </c>
      <c r="G78" s="70" t="s">
        <v>1706</v>
      </c>
      <c r="H78" s="70" t="s">
        <v>1707</v>
      </c>
      <c r="I78" s="148"/>
      <c r="J78" s="71">
        <v>111.40073083230639</v>
      </c>
      <c r="K78" s="71">
        <v>3.7633065397766479</v>
      </c>
      <c r="L78" s="71">
        <v>3.3804427752422521</v>
      </c>
      <c r="M78" s="71">
        <v>149.49975869592851</v>
      </c>
      <c r="N78" s="71">
        <v>184.7072740603117</v>
      </c>
      <c r="O78" s="71">
        <v>155.44028348936311</v>
      </c>
      <c r="P78" s="71">
        <v>86.015681017395309</v>
      </c>
      <c r="Q78" s="71">
        <v>11.256729721347201</v>
      </c>
      <c r="R78" s="71">
        <v>0</v>
      </c>
      <c r="S78" s="71">
        <v>21.3567005991423</v>
      </c>
      <c r="T78" s="72"/>
      <c r="U78" s="71">
        <v>14711799</v>
      </c>
      <c r="V78" s="71">
        <v>2981</v>
      </c>
      <c r="W78" s="71">
        <v>76</v>
      </c>
      <c r="X78" s="71">
        <v>45151</v>
      </c>
      <c r="Y78" s="71">
        <v>71694</v>
      </c>
      <c r="Z78" s="71">
        <v>78944</v>
      </c>
      <c r="AA78" s="71">
        <v>16880</v>
      </c>
      <c r="AB78" s="71">
        <v>185025</v>
      </c>
      <c r="AC78" s="71">
        <v>0</v>
      </c>
      <c r="AD78" s="71">
        <v>21.3567005991423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4.7359999999999998</v>
      </c>
      <c r="BK78" s="71">
        <v>0</v>
      </c>
      <c r="BL78" s="71">
        <v>122.035</v>
      </c>
      <c r="BM78" s="71">
        <v>0</v>
      </c>
      <c r="BN78" s="72"/>
      <c r="BO78" s="71">
        <v>0</v>
      </c>
      <c r="BP78" s="71">
        <v>0</v>
      </c>
      <c r="BQ78" s="71">
        <v>2</v>
      </c>
      <c r="BR78" s="71">
        <v>0</v>
      </c>
      <c r="BS78" s="71">
        <v>9</v>
      </c>
      <c r="BT78" s="71">
        <v>0</v>
      </c>
      <c r="BU78"/>
      <c r="BV78" s="70">
        <v>39.289000000000001</v>
      </c>
      <c r="BW78" s="70">
        <v>0</v>
      </c>
      <c r="BX78" s="70">
        <v>80.402000000000001</v>
      </c>
      <c r="BY78" s="70">
        <v>7.08</v>
      </c>
      <c r="BZ78" s="70">
        <v>0</v>
      </c>
      <c r="CA78" s="70">
        <v>0</v>
      </c>
      <c r="CB78" s="70">
        <v>0</v>
      </c>
      <c r="CC78" s="70">
        <v>0</v>
      </c>
      <c r="CD78" s="70">
        <v>0</v>
      </c>
    </row>
    <row r="79" spans="1:82">
      <c r="A79" s="70" t="s">
        <v>1714</v>
      </c>
      <c r="B79" s="70">
        <v>59</v>
      </c>
      <c r="C79" s="70">
        <v>8</v>
      </c>
      <c r="D79" s="70">
        <v>4</v>
      </c>
      <c r="E79" s="70">
        <v>2011</v>
      </c>
      <c r="F79" s="70" t="s">
        <v>178</v>
      </c>
      <c r="G79" s="70" t="s">
        <v>1706</v>
      </c>
      <c r="H79" s="70" t="s">
        <v>1707</v>
      </c>
      <c r="I79" s="148"/>
      <c r="J79" s="71">
        <v>141.52252611675371</v>
      </c>
      <c r="K79" s="71">
        <v>5.9891448154979683</v>
      </c>
      <c r="L79" s="71">
        <v>2.9741010220245019</v>
      </c>
      <c r="M79" s="71">
        <v>190.66508887165151</v>
      </c>
      <c r="N79" s="71">
        <v>229.46527429125581</v>
      </c>
      <c r="O79" s="71">
        <v>153.91003200152844</v>
      </c>
      <c r="P79" s="71">
        <v>84.321719858811946</v>
      </c>
      <c r="Q79" s="71">
        <v>13.006332219720401</v>
      </c>
      <c r="R79" s="71">
        <v>0</v>
      </c>
      <c r="S79" s="71">
        <v>21.03412866184296</v>
      </c>
      <c r="T79" s="72"/>
      <c r="U79" s="71">
        <v>16918904</v>
      </c>
      <c r="V79" s="71">
        <v>2981</v>
      </c>
      <c r="W79" s="71">
        <v>76</v>
      </c>
      <c r="X79" s="71">
        <v>45151</v>
      </c>
      <c r="Y79" s="71">
        <v>72618</v>
      </c>
      <c r="Z79" s="71">
        <v>79865</v>
      </c>
      <c r="AA79" s="71">
        <v>17040</v>
      </c>
      <c r="AB79" s="71">
        <v>185336</v>
      </c>
      <c r="AC79" s="71">
        <v>0</v>
      </c>
      <c r="AD79" s="71">
        <v>21.03412866184296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5.4710000000000001</v>
      </c>
      <c r="BK79" s="71">
        <v>0</v>
      </c>
      <c r="BL79" s="71">
        <v>121.60499999999999</v>
      </c>
      <c r="BM79" s="71">
        <v>0</v>
      </c>
      <c r="BN79" s="72"/>
      <c r="BO79" s="71">
        <v>0</v>
      </c>
      <c r="BP79" s="71">
        <v>0</v>
      </c>
      <c r="BQ79" s="71">
        <v>2</v>
      </c>
      <c r="BR79" s="71">
        <v>0</v>
      </c>
      <c r="BS79" s="71">
        <v>8</v>
      </c>
      <c r="BT79" s="71">
        <v>0</v>
      </c>
      <c r="BU79"/>
      <c r="BV79" s="70">
        <v>36.935000000000002</v>
      </c>
      <c r="BW79" s="70">
        <v>0</v>
      </c>
      <c r="BX79" s="70">
        <v>86.66</v>
      </c>
      <c r="BY79" s="70">
        <v>3.4809999999999999</v>
      </c>
      <c r="BZ79" s="70">
        <v>0</v>
      </c>
      <c r="CA79" s="70">
        <v>0</v>
      </c>
      <c r="CB79" s="70">
        <v>0</v>
      </c>
      <c r="CC79" s="70">
        <v>0</v>
      </c>
      <c r="CD79" s="70">
        <v>0</v>
      </c>
    </row>
    <row r="80" spans="1:82">
      <c r="A80" s="70" t="s">
        <v>1715</v>
      </c>
      <c r="B80" s="70">
        <v>60</v>
      </c>
      <c r="C80" s="70">
        <v>9</v>
      </c>
      <c r="D80" s="70">
        <v>4</v>
      </c>
      <c r="E80" s="70">
        <v>2012</v>
      </c>
      <c r="F80" s="70" t="s">
        <v>179</v>
      </c>
      <c r="G80" s="70" t="s">
        <v>1706</v>
      </c>
      <c r="H80" s="70" t="s">
        <v>1707</v>
      </c>
      <c r="I80" s="148"/>
      <c r="J80" s="71">
        <v>138.40874538750921</v>
      </c>
      <c r="K80" s="71">
        <v>5.8240970752974661</v>
      </c>
      <c r="L80" s="71">
        <v>2.9621649705233399</v>
      </c>
      <c r="M80" s="71">
        <v>213.2577278244672</v>
      </c>
      <c r="N80" s="71">
        <v>245.8033345905958</v>
      </c>
      <c r="O80" s="71">
        <v>154.8613200444847</v>
      </c>
      <c r="P80" s="71">
        <v>84.806445258052193</v>
      </c>
      <c r="Q80" s="71">
        <v>14.2662256882329</v>
      </c>
      <c r="R80" s="71">
        <v>0</v>
      </c>
      <c r="S80" s="71">
        <v>23.8373629832323</v>
      </c>
      <c r="T80" s="72"/>
      <c r="U80" s="71">
        <v>16087928</v>
      </c>
      <c r="V80" s="71">
        <v>2981</v>
      </c>
      <c r="W80" s="71">
        <v>76</v>
      </c>
      <c r="X80" s="71">
        <v>45151</v>
      </c>
      <c r="Y80" s="71">
        <v>74092</v>
      </c>
      <c r="Z80" s="71">
        <v>80996</v>
      </c>
      <c r="AA80" s="71">
        <v>17041</v>
      </c>
      <c r="AB80" s="71">
        <v>187108</v>
      </c>
      <c r="AC80" s="71">
        <v>0</v>
      </c>
      <c r="AD80" s="71">
        <v>23.8373629832323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12.978999999999999</v>
      </c>
      <c r="BK80" s="71">
        <v>0</v>
      </c>
      <c r="BL80" s="71">
        <v>136.256</v>
      </c>
      <c r="BM80" s="71">
        <v>0</v>
      </c>
      <c r="BN80" s="72"/>
      <c r="BO80" s="71">
        <v>0</v>
      </c>
      <c r="BP80" s="71">
        <v>0</v>
      </c>
      <c r="BQ80" s="71">
        <v>3</v>
      </c>
      <c r="BR80" s="71">
        <v>0</v>
      </c>
      <c r="BS80" s="71">
        <v>10</v>
      </c>
      <c r="BT80" s="71">
        <v>0</v>
      </c>
      <c r="BU80"/>
      <c r="BV80" s="70">
        <v>56.755000000000003</v>
      </c>
      <c r="BW80" s="70">
        <v>0</v>
      </c>
      <c r="BX80" s="70">
        <v>71.197000000000003</v>
      </c>
      <c r="BY80" s="70">
        <v>21.283000000000001</v>
      </c>
      <c r="BZ80" s="70">
        <v>0</v>
      </c>
      <c r="CA80" s="70">
        <v>0</v>
      </c>
      <c r="CB80" s="70">
        <v>0</v>
      </c>
      <c r="CC80" s="70">
        <v>0</v>
      </c>
      <c r="CD80" s="70">
        <v>0</v>
      </c>
    </row>
    <row r="81" spans="1:82">
      <c r="A81" s="70" t="s">
        <v>1716</v>
      </c>
      <c r="B81" s="70">
        <v>61</v>
      </c>
      <c r="C81" s="70">
        <v>10</v>
      </c>
      <c r="D81" s="70">
        <v>4</v>
      </c>
      <c r="E81" s="70">
        <v>2013</v>
      </c>
      <c r="F81" s="70" t="s">
        <v>180</v>
      </c>
      <c r="G81" s="70" t="s">
        <v>1706</v>
      </c>
      <c r="H81" s="70" t="s">
        <v>1707</v>
      </c>
      <c r="I81" s="148"/>
      <c r="J81" s="71">
        <v>138.7407611046925</v>
      </c>
      <c r="K81" s="71">
        <v>4.9382770393131041</v>
      </c>
      <c r="L81" s="71">
        <v>2.6280660683056092</v>
      </c>
      <c r="M81" s="71">
        <v>214.7984384325438</v>
      </c>
      <c r="N81" s="71">
        <v>247.47636497819241</v>
      </c>
      <c r="O81" s="71">
        <v>150.32172169353032</v>
      </c>
      <c r="P81" s="71">
        <v>85.305829659915958</v>
      </c>
      <c r="Q81" s="71">
        <v>14.504506716488001</v>
      </c>
      <c r="R81" s="71">
        <v>0</v>
      </c>
      <c r="S81" s="71">
        <v>21.549891220566789</v>
      </c>
      <c r="T81" s="72"/>
      <c r="U81" s="71">
        <v>15947295</v>
      </c>
      <c r="V81" s="71">
        <v>2981</v>
      </c>
      <c r="W81" s="71">
        <v>76</v>
      </c>
      <c r="X81" s="71">
        <v>45151</v>
      </c>
      <c r="Y81" s="71">
        <v>74737</v>
      </c>
      <c r="Z81" s="71">
        <v>82132</v>
      </c>
      <c r="AA81" s="71">
        <v>17077</v>
      </c>
      <c r="AB81" s="71">
        <v>187506</v>
      </c>
      <c r="AC81" s="71">
        <v>0</v>
      </c>
      <c r="AD81" s="71">
        <v>21.549891220566789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14.885</v>
      </c>
      <c r="BK81" s="71">
        <v>0</v>
      </c>
      <c r="BL81" s="71">
        <v>140.624</v>
      </c>
      <c r="BM81" s="71">
        <v>0</v>
      </c>
      <c r="BN81" s="72"/>
      <c r="BO81" s="71">
        <v>0</v>
      </c>
      <c r="BP81" s="71">
        <v>0</v>
      </c>
      <c r="BQ81" s="71">
        <v>3</v>
      </c>
      <c r="BR81" s="71">
        <v>0</v>
      </c>
      <c r="BS81" s="71">
        <v>9</v>
      </c>
      <c r="BT81" s="71">
        <v>0</v>
      </c>
      <c r="BU81"/>
      <c r="BV81" s="70">
        <v>61.752000000000002</v>
      </c>
      <c r="BW81" s="70">
        <v>0</v>
      </c>
      <c r="BX81" s="70">
        <v>76.698999999999998</v>
      </c>
      <c r="BY81" s="70">
        <v>17.058</v>
      </c>
      <c r="BZ81" s="70">
        <v>0</v>
      </c>
      <c r="CA81" s="70">
        <v>0</v>
      </c>
      <c r="CB81" s="70">
        <v>0</v>
      </c>
      <c r="CC81" s="70">
        <v>0</v>
      </c>
      <c r="CD81" s="70">
        <v>0</v>
      </c>
    </row>
    <row r="82" spans="1:82">
      <c r="A82" s="70" t="s">
        <v>1717</v>
      </c>
      <c r="B82" s="70">
        <v>62</v>
      </c>
      <c r="C82" s="70">
        <v>11</v>
      </c>
      <c r="D82" s="70">
        <v>4</v>
      </c>
      <c r="E82" s="70">
        <v>2014</v>
      </c>
      <c r="F82" s="70" t="s">
        <v>181</v>
      </c>
      <c r="G82" s="70" t="s">
        <v>1706</v>
      </c>
      <c r="H82" s="70" t="s">
        <v>1707</v>
      </c>
      <c r="I82" s="148"/>
      <c r="J82" s="71">
        <v>132.52922579376369</v>
      </c>
      <c r="K82" s="71">
        <v>4.7906494645003921</v>
      </c>
      <c r="L82" s="71">
        <v>12.84297415823624</v>
      </c>
      <c r="M82" s="71">
        <v>219.89946976145899</v>
      </c>
      <c r="N82" s="71">
        <v>241.28813707725519</v>
      </c>
      <c r="O82" s="71">
        <v>143.95931451576811</v>
      </c>
      <c r="P82" s="71">
        <v>85.899876205567907</v>
      </c>
      <c r="Q82" s="71">
        <v>13.910866604377899</v>
      </c>
      <c r="R82" s="71">
        <v>0</v>
      </c>
      <c r="S82" s="71">
        <v>24.199322638702998</v>
      </c>
      <c r="T82" s="72"/>
      <c r="U82" s="71">
        <v>16208809</v>
      </c>
      <c r="V82" s="71">
        <v>2409</v>
      </c>
      <c r="W82" s="71">
        <v>140</v>
      </c>
      <c r="X82" s="71">
        <v>46429</v>
      </c>
      <c r="Y82" s="71">
        <v>75640</v>
      </c>
      <c r="Z82" s="71">
        <v>82842</v>
      </c>
      <c r="AA82" s="71">
        <v>17107</v>
      </c>
      <c r="AB82" s="71">
        <v>187434</v>
      </c>
      <c r="AC82" s="71">
        <v>0</v>
      </c>
      <c r="AD82" s="71">
        <v>24.199322638702998</v>
      </c>
      <c r="AE82" s="72"/>
      <c r="AF82" s="71"/>
      <c r="AG82" s="71"/>
      <c r="AH82" s="71"/>
      <c r="AI82" s="71"/>
      <c r="AJ82" s="71"/>
      <c r="AK82" s="71"/>
      <c r="AL82" s="71"/>
      <c r="AM82" s="71"/>
      <c r="AN82" s="71"/>
      <c r="AO82" s="71"/>
      <c r="AP82" s="71"/>
      <c r="AQ82" s="72"/>
      <c r="AR82" s="71">
        <v>3512</v>
      </c>
      <c r="AS82" s="71">
        <v>264</v>
      </c>
      <c r="AT82" s="71">
        <v>0</v>
      </c>
      <c r="AU82" s="71">
        <v>0</v>
      </c>
      <c r="AV82" s="71">
        <v>0</v>
      </c>
      <c r="AW82" s="71">
        <v>1</v>
      </c>
      <c r="AX82" s="71"/>
      <c r="AY82" s="72"/>
      <c r="AZ82" s="71">
        <v>12907.7</v>
      </c>
      <c r="BA82" s="71">
        <v>14065.7</v>
      </c>
      <c r="BB82" s="71">
        <v>0</v>
      </c>
      <c r="BC82" s="71">
        <v>0</v>
      </c>
      <c r="BD82" s="71">
        <v>0</v>
      </c>
      <c r="BE82" s="71">
        <v>3720</v>
      </c>
      <c r="BF82" s="71"/>
      <c r="BG82" s="72"/>
      <c r="BH82" s="71">
        <v>0</v>
      </c>
      <c r="BI82" s="71">
        <v>0</v>
      </c>
      <c r="BJ82" s="71">
        <v>16.260999999999999</v>
      </c>
      <c r="BK82" s="71">
        <v>0</v>
      </c>
      <c r="BL82" s="71">
        <v>123.941</v>
      </c>
      <c r="BM82" s="71">
        <v>0</v>
      </c>
      <c r="BN82" s="72"/>
      <c r="BO82" s="71">
        <v>0</v>
      </c>
      <c r="BP82" s="71">
        <v>0</v>
      </c>
      <c r="BQ82" s="71">
        <v>3</v>
      </c>
      <c r="BR82" s="71">
        <v>0</v>
      </c>
      <c r="BS82" s="71">
        <v>9</v>
      </c>
      <c r="BT82" s="71">
        <v>0</v>
      </c>
      <c r="BU82"/>
      <c r="BV82" s="70">
        <v>61.941000000000003</v>
      </c>
      <c r="BW82" s="70">
        <v>0</v>
      </c>
      <c r="BX82" s="70">
        <v>62.293999999999997</v>
      </c>
      <c r="BY82" s="70">
        <v>15.967000000000001</v>
      </c>
      <c r="BZ82" s="70">
        <v>0</v>
      </c>
      <c r="CA82" s="70">
        <v>0</v>
      </c>
      <c r="CB82" s="70">
        <v>0</v>
      </c>
      <c r="CC82" s="70">
        <v>0</v>
      </c>
      <c r="CD82" s="70">
        <v>0</v>
      </c>
    </row>
    <row r="83" spans="1:82">
      <c r="A83" s="70" t="s">
        <v>1718</v>
      </c>
      <c r="B83" s="70">
        <v>63</v>
      </c>
      <c r="C83" s="70">
        <v>12</v>
      </c>
      <c r="D83" s="70">
        <v>4</v>
      </c>
      <c r="E83" s="70">
        <v>2015</v>
      </c>
      <c r="F83" s="70" t="s">
        <v>182</v>
      </c>
      <c r="G83" s="1064" t="s">
        <v>1706</v>
      </c>
      <c r="H83" s="70" t="s">
        <v>1707</v>
      </c>
      <c r="I83" s="148"/>
      <c r="J83" s="71">
        <v>137.45165443599751</v>
      </c>
      <c r="K83" s="71">
        <v>4.577038711566793</v>
      </c>
      <c r="L83" s="71">
        <v>14.43322020930524</v>
      </c>
      <c r="M83" s="71">
        <v>201.57228907892821</v>
      </c>
      <c r="N83" s="71">
        <v>226.26337940124401</v>
      </c>
      <c r="O83" s="71">
        <v>143.84181816089921</v>
      </c>
      <c r="P83" s="71">
        <v>86.239108122338266</v>
      </c>
      <c r="Q83" s="71">
        <v>13.5741767740976</v>
      </c>
      <c r="R83" s="71">
        <v>0</v>
      </c>
      <c r="S83" s="71">
        <v>22.183294839958261</v>
      </c>
      <c r="T83" s="72"/>
      <c r="U83" s="71">
        <v>17723617</v>
      </c>
      <c r="V83" s="71">
        <v>2409</v>
      </c>
      <c r="W83" s="71">
        <v>140</v>
      </c>
      <c r="X83" s="71">
        <v>46429</v>
      </c>
      <c r="Y83" s="71">
        <v>76227</v>
      </c>
      <c r="Z83" s="71">
        <v>83571</v>
      </c>
      <c r="AA83" s="71">
        <v>17161</v>
      </c>
      <c r="AB83" s="71">
        <v>186833</v>
      </c>
      <c r="AC83" s="71">
        <v>0</v>
      </c>
      <c r="AD83" s="71">
        <v>22.183294839958261</v>
      </c>
      <c r="AE83" s="72"/>
      <c r="AF83" s="71">
        <v>144089581.4544853</v>
      </c>
      <c r="AG83" s="71">
        <v>3852546.5818051859</v>
      </c>
      <c r="AH83" s="71">
        <v>2935988.2287815432</v>
      </c>
      <c r="AI83" s="71">
        <v>289870505.11402059</v>
      </c>
      <c r="AJ83" s="71">
        <v>345110857.61015189</v>
      </c>
      <c r="AK83" s="71">
        <v>0</v>
      </c>
      <c r="AL83" s="71">
        <v>0</v>
      </c>
      <c r="AM83" s="71">
        <v>25604678.915041842</v>
      </c>
      <c r="AN83" s="71">
        <v>0</v>
      </c>
      <c r="AO83" s="71">
        <v>0</v>
      </c>
      <c r="AP83" s="71">
        <v>811464157.90428627</v>
      </c>
      <c r="AQ83" s="72"/>
      <c r="AR83" s="71">
        <v>3812</v>
      </c>
      <c r="AS83" s="71">
        <v>372</v>
      </c>
      <c r="AT83" s="71">
        <v>0</v>
      </c>
      <c r="AU83" s="71">
        <v>0</v>
      </c>
      <c r="AV83" s="71">
        <v>0</v>
      </c>
      <c r="AW83" s="71">
        <v>1</v>
      </c>
      <c r="AX83" s="71"/>
      <c r="AY83" s="72"/>
      <c r="AZ83" s="71">
        <v>14232.3</v>
      </c>
      <c r="BA83" s="71">
        <v>18884.3</v>
      </c>
      <c r="BB83" s="71">
        <v>0</v>
      </c>
      <c r="BC83" s="71">
        <v>0</v>
      </c>
      <c r="BD83" s="71">
        <v>0</v>
      </c>
      <c r="BE83" s="71">
        <v>3720</v>
      </c>
      <c r="BF83" s="71"/>
      <c r="BG83" s="72"/>
      <c r="BH83" s="71">
        <v>0</v>
      </c>
      <c r="BI83" s="71">
        <v>0</v>
      </c>
      <c r="BJ83" s="71">
        <v>15.891</v>
      </c>
      <c r="BK83" s="71">
        <v>0</v>
      </c>
      <c r="BL83" s="71">
        <v>123.529</v>
      </c>
      <c r="BM83" s="71">
        <v>0</v>
      </c>
      <c r="BN83" s="72"/>
      <c r="BO83" s="71">
        <v>0</v>
      </c>
      <c r="BP83" s="71">
        <v>0</v>
      </c>
      <c r="BQ83" s="71">
        <v>3</v>
      </c>
      <c r="BR83" s="71">
        <v>0</v>
      </c>
      <c r="BS83" s="71">
        <v>10</v>
      </c>
      <c r="BT83" s="71">
        <v>0</v>
      </c>
      <c r="BU83"/>
      <c r="BV83" s="70">
        <v>62.197000000000003</v>
      </c>
      <c r="BW83" s="70">
        <v>0</v>
      </c>
      <c r="BX83" s="70">
        <v>77.222999999999999</v>
      </c>
      <c r="BY83" s="70">
        <v>0</v>
      </c>
      <c r="BZ83" s="70">
        <v>0</v>
      </c>
      <c r="CA83" s="70">
        <v>0</v>
      </c>
      <c r="CB83" s="70">
        <v>0</v>
      </c>
      <c r="CC83" s="70">
        <v>0</v>
      </c>
      <c r="CD83" s="70">
        <v>0</v>
      </c>
    </row>
    <row r="84" spans="1:82">
      <c r="A84" s="70" t="s">
        <v>1719</v>
      </c>
      <c r="B84" s="70">
        <v>64</v>
      </c>
      <c r="C84" s="70">
        <v>13</v>
      </c>
      <c r="D84" s="70">
        <v>4</v>
      </c>
      <c r="E84" s="70">
        <v>2016</v>
      </c>
      <c r="F84" s="70" t="s">
        <v>155</v>
      </c>
      <c r="G84" s="1064" t="s">
        <v>1706</v>
      </c>
      <c r="H84" s="70" t="s">
        <v>1707</v>
      </c>
      <c r="I84" s="148"/>
      <c r="J84" s="71">
        <v>141.91611176111999</v>
      </c>
      <c r="K84" s="71">
        <v>4.4579886555918309</v>
      </c>
      <c r="L84" s="71">
        <v>13.797618733620078</v>
      </c>
      <c r="M84" s="71">
        <v>183.82374584479686</v>
      </c>
      <c r="N84" s="71">
        <v>228.63088552753209</v>
      </c>
      <c r="O84" s="71">
        <v>143.25977756940551</v>
      </c>
      <c r="P84" s="71">
        <v>84.041313293448241</v>
      </c>
      <c r="Q84" s="71">
        <v>13.191590681649179</v>
      </c>
      <c r="R84" s="71">
        <v>0</v>
      </c>
      <c r="S84" s="71">
        <v>19.839730992462631</v>
      </c>
      <c r="T84" s="72"/>
      <c r="U84" s="71">
        <v>17368948</v>
      </c>
      <c r="V84" s="71">
        <v>2409</v>
      </c>
      <c r="W84" s="71">
        <v>140</v>
      </c>
      <c r="X84" s="71">
        <v>46429</v>
      </c>
      <c r="Y84" s="71">
        <v>77036</v>
      </c>
      <c r="Z84" s="71">
        <v>84256</v>
      </c>
      <c r="AA84" s="71">
        <v>17297</v>
      </c>
      <c r="AB84" s="71">
        <v>186765</v>
      </c>
      <c r="AC84" s="71">
        <v>0</v>
      </c>
      <c r="AD84" s="71">
        <v>19.839730992462631</v>
      </c>
      <c r="AE84" s="72"/>
      <c r="AF84" s="71">
        <v>148173810.85973999</v>
      </c>
      <c r="AG84" s="71">
        <v>3496659.063096337</v>
      </c>
      <c r="AH84" s="71">
        <v>2087302.880318366</v>
      </c>
      <c r="AI84" s="71">
        <v>282128705.22443318</v>
      </c>
      <c r="AJ84" s="71">
        <v>329490956.19884819</v>
      </c>
      <c r="AK84" s="71">
        <v>0</v>
      </c>
      <c r="AL84" s="71">
        <v>0</v>
      </c>
      <c r="AM84" s="71">
        <v>25615244.88346174</v>
      </c>
      <c r="AN84" s="71">
        <v>0</v>
      </c>
      <c r="AO84" s="71">
        <v>0</v>
      </c>
      <c r="AP84" s="71">
        <v>790992679.10989785</v>
      </c>
      <c r="AQ84" s="72"/>
      <c r="AR84" s="71">
        <v>4088</v>
      </c>
      <c r="AS84" s="71">
        <v>428</v>
      </c>
      <c r="AT84" s="71">
        <v>0</v>
      </c>
      <c r="AU84" s="71">
        <v>0</v>
      </c>
      <c r="AV84" s="71">
        <v>0</v>
      </c>
      <c r="AW84" s="71">
        <v>1</v>
      </c>
      <c r="AX84" s="71"/>
      <c r="AY84" s="72"/>
      <c r="AZ84" s="71">
        <v>15487.3</v>
      </c>
      <c r="BA84" s="71">
        <v>21984.3</v>
      </c>
      <c r="BB84" s="71">
        <v>0</v>
      </c>
      <c r="BC84" s="71">
        <v>0</v>
      </c>
      <c r="BD84" s="71">
        <v>0</v>
      </c>
      <c r="BE84" s="71">
        <v>3720</v>
      </c>
      <c r="BF84" s="71"/>
      <c r="BG84" s="72"/>
      <c r="BH84" s="71">
        <v>0</v>
      </c>
      <c r="BI84" s="71">
        <v>0</v>
      </c>
      <c r="BJ84" s="71">
        <v>16.885000000000002</v>
      </c>
      <c r="BK84" s="71">
        <v>0</v>
      </c>
      <c r="BL84" s="71">
        <v>126.51400000000001</v>
      </c>
      <c r="BM84" s="71">
        <v>0</v>
      </c>
      <c r="BN84" s="72"/>
      <c r="BO84" s="71">
        <v>0</v>
      </c>
      <c r="BP84" s="71">
        <v>0</v>
      </c>
      <c r="BQ84" s="71">
        <v>4</v>
      </c>
      <c r="BR84" s="71">
        <v>0</v>
      </c>
      <c r="BS84" s="71">
        <v>11</v>
      </c>
      <c r="BT84" s="71">
        <v>0</v>
      </c>
      <c r="BU84"/>
      <c r="BV84" s="70">
        <v>74.296000000000006</v>
      </c>
      <c r="BW84" s="70">
        <v>0</v>
      </c>
      <c r="BX84" s="70">
        <v>69.102999999999994</v>
      </c>
      <c r="BY84" s="70">
        <v>0</v>
      </c>
      <c r="BZ84" s="70">
        <v>0</v>
      </c>
      <c r="CA84" s="70">
        <v>0</v>
      </c>
      <c r="CB84" s="70">
        <v>0</v>
      </c>
      <c r="CC84" s="70">
        <v>0</v>
      </c>
      <c r="CD84" s="70">
        <v>0</v>
      </c>
    </row>
    <row r="85" spans="1:82">
      <c r="A85" s="70" t="s">
        <v>1720</v>
      </c>
      <c r="B85" s="70">
        <v>65</v>
      </c>
      <c r="C85" s="70">
        <v>14</v>
      </c>
      <c r="D85" s="70">
        <v>4</v>
      </c>
      <c r="E85" s="70">
        <v>2017</v>
      </c>
      <c r="F85" s="70" t="s">
        <v>156</v>
      </c>
      <c r="G85" s="70" t="s">
        <v>1706</v>
      </c>
      <c r="H85" s="70" t="s">
        <v>1707</v>
      </c>
      <c r="I85" s="148"/>
      <c r="J85" s="71">
        <v>130.43998699755281</v>
      </c>
      <c r="K85" s="71">
        <v>4.3860804532449063</v>
      </c>
      <c r="L85" s="71">
        <v>11.687306771195725</v>
      </c>
      <c r="M85" s="71">
        <v>165.095408318658</v>
      </c>
      <c r="N85" s="71">
        <v>214.74862445277475</v>
      </c>
      <c r="O85" s="71">
        <v>142.38058032777309</v>
      </c>
      <c r="P85" s="71">
        <v>84.266928739301179</v>
      </c>
      <c r="Q85" s="71">
        <v>12.714965450149901</v>
      </c>
      <c r="R85" s="71">
        <v>0</v>
      </c>
      <c r="S85" s="71">
        <v>25.159020661443147</v>
      </c>
      <c r="T85" s="72"/>
      <c r="U85" s="71">
        <v>19054068</v>
      </c>
      <c r="V85" s="71">
        <v>2409</v>
      </c>
      <c r="W85" s="71">
        <v>140</v>
      </c>
      <c r="X85" s="71">
        <v>46429</v>
      </c>
      <c r="Y85" s="71">
        <v>77581</v>
      </c>
      <c r="Z85" s="71">
        <v>85128</v>
      </c>
      <c r="AA85" s="71">
        <v>17454</v>
      </c>
      <c r="AB85" s="71">
        <v>186156</v>
      </c>
      <c r="AC85" s="71">
        <v>0</v>
      </c>
      <c r="AD85" s="71">
        <v>25.159020661443151</v>
      </c>
      <c r="AE85" s="72"/>
      <c r="AF85" s="71">
        <v>153033351.87939379</v>
      </c>
      <c r="AG85" s="71">
        <v>3684215.8411202682</v>
      </c>
      <c r="AH85" s="71">
        <v>2448157.9233191949</v>
      </c>
      <c r="AI85" s="71">
        <v>288641689.6325686</v>
      </c>
      <c r="AJ85" s="71">
        <v>355693914.50072449</v>
      </c>
      <c r="AK85" s="71">
        <v>0</v>
      </c>
      <c r="AL85" s="71">
        <v>0</v>
      </c>
      <c r="AM85" s="71">
        <v>25571669.31824917</v>
      </c>
      <c r="AN85" s="71">
        <v>0</v>
      </c>
      <c r="AO85" s="71">
        <v>0</v>
      </c>
      <c r="AP85" s="71">
        <v>829072999.09537554</v>
      </c>
      <c r="AQ85" s="72"/>
      <c r="AR85" s="71">
        <v>4327</v>
      </c>
      <c r="AS85" s="71">
        <v>468</v>
      </c>
      <c r="AT85" s="71">
        <v>0</v>
      </c>
      <c r="AU85" s="71">
        <v>0</v>
      </c>
      <c r="AV85" s="71">
        <v>0</v>
      </c>
      <c r="AW85" s="71">
        <v>1</v>
      </c>
      <c r="AX85" s="71"/>
      <c r="AY85" s="72"/>
      <c r="AZ85" s="71">
        <v>16601.2</v>
      </c>
      <c r="BA85" s="71">
        <v>24696.099999999991</v>
      </c>
      <c r="BB85" s="71">
        <v>0</v>
      </c>
      <c r="BC85" s="71">
        <v>0</v>
      </c>
      <c r="BD85" s="71">
        <v>0</v>
      </c>
      <c r="BE85" s="71">
        <v>3720</v>
      </c>
      <c r="BF85" s="71"/>
      <c r="BG85" s="72"/>
      <c r="BH85" s="71">
        <v>0</v>
      </c>
      <c r="BI85" s="71">
        <v>0</v>
      </c>
      <c r="BJ85" s="71">
        <v>17.695</v>
      </c>
      <c r="BK85" s="71">
        <v>0</v>
      </c>
      <c r="BL85" s="71">
        <v>70.499000000000009</v>
      </c>
      <c r="BM85" s="71">
        <v>0</v>
      </c>
      <c r="BN85" s="72"/>
      <c r="BO85" s="71">
        <v>0</v>
      </c>
      <c r="BP85" s="71">
        <v>0</v>
      </c>
      <c r="BQ85" s="71">
        <v>4</v>
      </c>
      <c r="BR85" s="71">
        <v>0</v>
      </c>
      <c r="BS85" s="71">
        <v>11</v>
      </c>
      <c r="BT85" s="71">
        <v>0</v>
      </c>
      <c r="BU85"/>
      <c r="BV85" s="70">
        <v>75.388999999999996</v>
      </c>
      <c r="BW85" s="70">
        <v>0</v>
      </c>
      <c r="BX85" s="70">
        <v>12.805</v>
      </c>
      <c r="BY85" s="70">
        <v>0</v>
      </c>
      <c r="BZ85" s="70">
        <v>0</v>
      </c>
      <c r="CA85" s="70">
        <v>0</v>
      </c>
      <c r="CB85" s="70">
        <v>0</v>
      </c>
      <c r="CC85" s="70">
        <v>0</v>
      </c>
      <c r="CD85" s="70">
        <v>0</v>
      </c>
    </row>
    <row r="86" spans="1:82">
      <c r="A86" s="70" t="s">
        <v>1721</v>
      </c>
      <c r="B86" s="70">
        <v>66</v>
      </c>
      <c r="C86" s="70">
        <v>15</v>
      </c>
      <c r="D86" s="70">
        <v>4</v>
      </c>
      <c r="E86" s="70">
        <v>2018</v>
      </c>
      <c r="F86" s="70" t="s">
        <v>183</v>
      </c>
      <c r="G86" s="70" t="s">
        <v>1706</v>
      </c>
      <c r="H86" s="70" t="s">
        <v>1707</v>
      </c>
      <c r="I86" s="148"/>
      <c r="J86" s="71">
        <v>114.30221313128462</v>
      </c>
      <c r="K86" s="71">
        <v>3.9414679068087226</v>
      </c>
      <c r="L86" s="71">
        <v>10.822941436267326</v>
      </c>
      <c r="M86" s="71">
        <v>144.0300796843089</v>
      </c>
      <c r="N86" s="71">
        <v>174.81558534873216</v>
      </c>
      <c r="O86" s="71">
        <v>141.60105758520527</v>
      </c>
      <c r="P86" s="71">
        <v>84.938559442508549</v>
      </c>
      <c r="Q86" s="71">
        <v>11.7926378587198</v>
      </c>
      <c r="R86" s="71">
        <v>0</v>
      </c>
      <c r="S86" s="71">
        <v>22.220688875075258</v>
      </c>
      <c r="T86" s="72"/>
      <c r="U86" s="71">
        <v>19137792</v>
      </c>
      <c r="V86" s="71">
        <v>2409</v>
      </c>
      <c r="W86" s="71">
        <v>140</v>
      </c>
      <c r="X86" s="71">
        <v>46429</v>
      </c>
      <c r="Y86" s="71">
        <v>78598</v>
      </c>
      <c r="Z86" s="71">
        <v>86283</v>
      </c>
      <c r="AA86" s="71">
        <v>17770</v>
      </c>
      <c r="AB86" s="71">
        <v>186060</v>
      </c>
      <c r="AC86" s="71">
        <v>0</v>
      </c>
      <c r="AD86" s="71">
        <v>22.220688875075261</v>
      </c>
      <c r="AE86" s="72"/>
      <c r="AF86" s="71">
        <v>147165341.1828019</v>
      </c>
      <c r="AG86" s="71">
        <v>3370186.36239566</v>
      </c>
      <c r="AH86" s="71">
        <v>2350760.6630887249</v>
      </c>
      <c r="AI86" s="71">
        <v>278746789.84869671</v>
      </c>
      <c r="AJ86" s="71">
        <v>322066836.19519979</v>
      </c>
      <c r="AK86" s="71">
        <v>0</v>
      </c>
      <c r="AL86" s="71">
        <v>0</v>
      </c>
      <c r="AM86" s="71">
        <v>25611365.65900939</v>
      </c>
      <c r="AN86" s="71">
        <v>0</v>
      </c>
      <c r="AO86" s="71">
        <v>0</v>
      </c>
      <c r="AP86" s="71">
        <v>779311279.91119206</v>
      </c>
      <c r="AQ86" s="72"/>
      <c r="AR86" s="71">
        <v>4545</v>
      </c>
      <c r="AS86" s="71">
        <v>522</v>
      </c>
      <c r="AT86" s="71">
        <v>0</v>
      </c>
      <c r="AU86" s="71">
        <v>0</v>
      </c>
      <c r="AV86" s="71">
        <v>0</v>
      </c>
      <c r="AW86" s="71">
        <v>1</v>
      </c>
      <c r="AX86" s="71"/>
      <c r="AY86" s="72"/>
      <c r="AZ86" s="71">
        <v>17637.499999999996</v>
      </c>
      <c r="BA86" s="71">
        <v>25918.5</v>
      </c>
      <c r="BB86" s="71">
        <v>0</v>
      </c>
      <c r="BC86" s="71">
        <v>0</v>
      </c>
      <c r="BD86" s="71">
        <v>0</v>
      </c>
      <c r="BE86" s="71">
        <v>3720</v>
      </c>
      <c r="BF86" s="71"/>
      <c r="BG86" s="72"/>
      <c r="BH86" s="71">
        <v>0</v>
      </c>
      <c r="BI86" s="71">
        <v>0</v>
      </c>
      <c r="BJ86" s="71">
        <v>14.303000000000001</v>
      </c>
      <c r="BK86" s="71">
        <v>0</v>
      </c>
      <c r="BL86" s="71">
        <v>64.314999999999998</v>
      </c>
      <c r="BM86" s="71">
        <v>0</v>
      </c>
      <c r="BN86" s="72"/>
      <c r="BO86" s="71">
        <v>0</v>
      </c>
      <c r="BP86" s="71">
        <v>0</v>
      </c>
      <c r="BQ86" s="71">
        <v>3</v>
      </c>
      <c r="BR86" s="71">
        <v>0</v>
      </c>
      <c r="BS86" s="71">
        <v>10</v>
      </c>
      <c r="BT86" s="71">
        <v>0</v>
      </c>
      <c r="BU86"/>
      <c r="BV86" s="70">
        <v>65.731999999999999</v>
      </c>
      <c r="BW86" s="70">
        <v>0</v>
      </c>
      <c r="BX86" s="70">
        <v>12.885999999999999</v>
      </c>
      <c r="BY86" s="70">
        <v>0</v>
      </c>
      <c r="BZ86" s="70">
        <v>0</v>
      </c>
      <c r="CA86" s="70">
        <v>0</v>
      </c>
      <c r="CB86" s="70">
        <v>0</v>
      </c>
      <c r="CC86" s="70">
        <v>0</v>
      </c>
      <c r="CD86" s="70">
        <v>0</v>
      </c>
    </row>
    <row r="87" spans="1:82">
      <c r="A87" s="70" t="s">
        <v>1722</v>
      </c>
      <c r="B87" s="70">
        <v>67</v>
      </c>
      <c r="C87" s="70">
        <v>16</v>
      </c>
      <c r="D87" s="70">
        <v>4</v>
      </c>
      <c r="E87" s="70">
        <v>2019</v>
      </c>
      <c r="F87" s="70" t="s">
        <v>158</v>
      </c>
      <c r="G87" s="70" t="s">
        <v>1706</v>
      </c>
      <c r="H87" s="70" t="s">
        <v>1707</v>
      </c>
      <c r="I87" s="148"/>
      <c r="J87" s="71">
        <v>114.24413475361679</v>
      </c>
      <c r="K87" s="71">
        <v>3.5387136648650657</v>
      </c>
      <c r="L87" s="71">
        <v>10.915309427877713</v>
      </c>
      <c r="M87" s="71">
        <v>137.22010912286945</v>
      </c>
      <c r="N87" s="71">
        <v>154.10218328236775</v>
      </c>
      <c r="O87" s="71">
        <v>137.90376750576038</v>
      </c>
      <c r="P87" s="71">
        <v>86.022191006415497</v>
      </c>
      <c r="Q87" s="71">
        <v>11.482975942523201</v>
      </c>
      <c r="R87" s="71">
        <v>0</v>
      </c>
      <c r="S87" s="71">
        <v>26.139671388701096</v>
      </c>
      <c r="T87" s="72"/>
      <c r="U87" s="71">
        <v>19639465</v>
      </c>
      <c r="V87" s="71">
        <v>2409</v>
      </c>
      <c r="W87" s="71">
        <v>140</v>
      </c>
      <c r="X87" s="71">
        <v>46429</v>
      </c>
      <c r="Y87" s="71">
        <v>79672</v>
      </c>
      <c r="Z87" s="71">
        <v>86337</v>
      </c>
      <c r="AA87" s="71">
        <v>17862</v>
      </c>
      <c r="AB87" s="71">
        <v>186079</v>
      </c>
      <c r="AC87" s="71">
        <v>0</v>
      </c>
      <c r="AD87" s="71">
        <v>26.1396713887011</v>
      </c>
      <c r="AE87" s="72"/>
      <c r="AF87" s="71">
        <v>149765341.88506341</v>
      </c>
      <c r="AG87" s="71">
        <v>3184140.898552441</v>
      </c>
      <c r="AH87" s="71">
        <v>2494583.4212290379</v>
      </c>
      <c r="AI87" s="71">
        <v>280872467.70487511</v>
      </c>
      <c r="AJ87" s="71">
        <v>294759034.72301853</v>
      </c>
      <c r="AK87" s="71">
        <v>0</v>
      </c>
      <c r="AL87" s="71">
        <v>0</v>
      </c>
      <c r="AM87" s="71">
        <v>25342558.998037983</v>
      </c>
      <c r="AN87" s="71">
        <v>0</v>
      </c>
      <c r="AO87" s="71">
        <v>0</v>
      </c>
      <c r="AP87" s="71">
        <v>756418127.63077652</v>
      </c>
      <c r="AQ87" s="72"/>
      <c r="AR87" s="71">
        <v>4756</v>
      </c>
      <c r="AS87" s="71">
        <v>558</v>
      </c>
      <c r="AT87" s="71">
        <v>0</v>
      </c>
      <c r="AU87" s="71">
        <v>0</v>
      </c>
      <c r="AV87" s="71">
        <v>0</v>
      </c>
      <c r="AW87" s="71">
        <v>1</v>
      </c>
      <c r="AX87" s="71"/>
      <c r="AY87" s="72"/>
      <c r="AZ87" s="71">
        <v>18652.199999999979</v>
      </c>
      <c r="BA87" s="71">
        <v>26579.5</v>
      </c>
      <c r="BB87" s="71">
        <v>0</v>
      </c>
      <c r="BC87" s="71">
        <v>0</v>
      </c>
      <c r="BD87" s="71">
        <v>0</v>
      </c>
      <c r="BE87" s="71">
        <v>3720</v>
      </c>
      <c r="BF87" s="71"/>
      <c r="BG87" s="72"/>
      <c r="BH87" s="71">
        <v>0</v>
      </c>
      <c r="BI87" s="71">
        <v>0</v>
      </c>
      <c r="BJ87" s="71">
        <v>14.164999999999999</v>
      </c>
      <c r="BK87" s="71">
        <v>0</v>
      </c>
      <c r="BL87" s="71">
        <v>57.71</v>
      </c>
      <c r="BM87" s="71">
        <v>0</v>
      </c>
      <c r="BN87" s="72"/>
      <c r="BO87" s="71">
        <v>0</v>
      </c>
      <c r="BP87" s="71">
        <v>0</v>
      </c>
      <c r="BQ87" s="71">
        <v>3</v>
      </c>
      <c r="BR87" s="71">
        <v>0</v>
      </c>
      <c r="BS87" s="71">
        <v>10</v>
      </c>
      <c r="BT87" s="71">
        <v>0</v>
      </c>
      <c r="BU87"/>
      <c r="BV87" s="70">
        <v>58.738</v>
      </c>
      <c r="BW87" s="70">
        <v>0</v>
      </c>
      <c r="BX87" s="70">
        <v>13.137</v>
      </c>
      <c r="BY87" s="70">
        <v>0</v>
      </c>
      <c r="BZ87" s="70">
        <v>0</v>
      </c>
      <c r="CA87" s="70">
        <v>0</v>
      </c>
      <c r="CB87" s="70">
        <v>0</v>
      </c>
      <c r="CC87" s="70">
        <v>0</v>
      </c>
      <c r="CD87" s="70">
        <v>0</v>
      </c>
    </row>
    <row r="88" spans="1:82">
      <c r="A88" s="70" t="s">
        <v>1723</v>
      </c>
      <c r="B88" s="70">
        <v>68</v>
      </c>
      <c r="C88" s="70">
        <v>17</v>
      </c>
      <c r="D88" s="70">
        <v>4</v>
      </c>
      <c r="E88" s="70">
        <v>2020</v>
      </c>
      <c r="F88" s="70" t="s">
        <v>159</v>
      </c>
      <c r="G88" s="70" t="s">
        <v>1706</v>
      </c>
      <c r="H88" s="70" t="s">
        <v>1707</v>
      </c>
      <c r="I88" s="148"/>
      <c r="J88" s="71">
        <v>103.1767858630956</v>
      </c>
      <c r="K88" s="71">
        <v>3.7558002635796801</v>
      </c>
      <c r="L88" s="71">
        <v>7.3249734942026841</v>
      </c>
      <c r="M88" s="71">
        <v>141.491251358022</v>
      </c>
      <c r="N88" s="71">
        <v>189.39563930358631</v>
      </c>
      <c r="O88" s="71">
        <v>121.74262773093785</v>
      </c>
      <c r="P88" s="71">
        <v>83.120453136143951</v>
      </c>
      <c r="Q88" s="71">
        <v>10.918405719735301</v>
      </c>
      <c r="R88" s="71">
        <v>0</v>
      </c>
      <c r="S88" s="71">
        <v>23.391080292701279</v>
      </c>
      <c r="T88" s="72"/>
      <c r="U88" s="71">
        <v>18165589</v>
      </c>
      <c r="V88" s="71">
        <v>2454</v>
      </c>
      <c r="W88" s="71">
        <v>106</v>
      </c>
      <c r="X88" s="71">
        <v>50706</v>
      </c>
      <c r="Y88" s="71">
        <v>80303</v>
      </c>
      <c r="Z88" s="71">
        <v>86994</v>
      </c>
      <c r="AA88" s="71">
        <v>18345</v>
      </c>
      <c r="AB88" s="71">
        <v>185181</v>
      </c>
      <c r="AC88" s="71">
        <v>0</v>
      </c>
      <c r="AD88" s="71">
        <v>23.391080292701279</v>
      </c>
      <c r="AE88" s="72"/>
      <c r="AF88" s="71">
        <v>131829275.37958319</v>
      </c>
      <c r="AG88" s="71">
        <v>3052483.7439665664</v>
      </c>
      <c r="AH88" s="71">
        <v>1691655.1221150768</v>
      </c>
      <c r="AI88" s="71">
        <v>277165381.01750457</v>
      </c>
      <c r="AJ88" s="71">
        <v>357156880.12569702</v>
      </c>
      <c r="AK88" s="71"/>
      <c r="AL88" s="71"/>
      <c r="AM88" s="71">
        <v>24168177.903821368</v>
      </c>
      <c r="AN88" s="71"/>
      <c r="AO88" s="71"/>
      <c r="AP88" s="71">
        <v>795063853.29268777</v>
      </c>
      <c r="AQ88" s="72"/>
      <c r="AR88" s="71">
        <v>4989</v>
      </c>
      <c r="AS88" s="71">
        <v>572</v>
      </c>
      <c r="AT88" s="71">
        <v>0</v>
      </c>
      <c r="AU88" s="71">
        <v>0</v>
      </c>
      <c r="AV88" s="71">
        <v>0</v>
      </c>
      <c r="AW88" s="71">
        <v>1</v>
      </c>
      <c r="AX88" s="71"/>
      <c r="AY88" s="72"/>
      <c r="AZ88" s="71">
        <v>19931.699999999961</v>
      </c>
      <c r="BA88" s="71">
        <v>27678.100000000031</v>
      </c>
      <c r="BB88" s="71">
        <v>0</v>
      </c>
      <c r="BC88" s="71">
        <v>0</v>
      </c>
      <c r="BD88" s="71">
        <v>0</v>
      </c>
      <c r="BE88" s="71">
        <v>3720</v>
      </c>
      <c r="BF88" s="71"/>
      <c r="BG88" s="72"/>
      <c r="BH88" s="71">
        <v>0</v>
      </c>
      <c r="BI88" s="71">
        <v>0</v>
      </c>
      <c r="BJ88" s="71">
        <v>12.163</v>
      </c>
      <c r="BK88" s="71">
        <v>0</v>
      </c>
      <c r="BL88" s="71">
        <v>54.061999999999998</v>
      </c>
      <c r="BM88" s="71">
        <v>0</v>
      </c>
      <c r="BN88" s="72"/>
      <c r="BO88" s="71">
        <v>0</v>
      </c>
      <c r="BP88" s="71">
        <v>0</v>
      </c>
      <c r="BQ88" s="71">
        <v>3</v>
      </c>
      <c r="BR88" s="71">
        <v>0</v>
      </c>
      <c r="BS88" s="71">
        <v>10</v>
      </c>
      <c r="BT88" s="71">
        <v>0</v>
      </c>
      <c r="BU88"/>
      <c r="BV88" s="70">
        <v>54.575000000000003</v>
      </c>
      <c r="BW88" s="70">
        <v>0</v>
      </c>
      <c r="BX88" s="70">
        <v>11.65</v>
      </c>
      <c r="BY88" s="70">
        <v>0</v>
      </c>
      <c r="BZ88" s="70">
        <v>0</v>
      </c>
      <c r="CA88" s="70">
        <v>0</v>
      </c>
      <c r="CB88" s="70">
        <v>0</v>
      </c>
      <c r="CC88" s="70">
        <v>0</v>
      </c>
      <c r="CD88" s="70">
        <v>0</v>
      </c>
    </row>
    <row r="89" spans="1:82">
      <c r="A89" s="70" t="s">
        <v>1724</v>
      </c>
      <c r="B89" s="70">
        <v>68</v>
      </c>
      <c r="C89" s="70">
        <v>18</v>
      </c>
      <c r="D89" s="70">
        <v>4</v>
      </c>
      <c r="E89" s="70">
        <v>2021</v>
      </c>
      <c r="F89" s="70" t="s">
        <v>160</v>
      </c>
      <c r="G89" s="70" t="s">
        <v>1706</v>
      </c>
      <c r="H89" s="70" t="s">
        <v>1707</v>
      </c>
      <c r="I89" s="148"/>
      <c r="J89" s="71">
        <v>97.926620464453293</v>
      </c>
      <c r="K89" s="71">
        <v>4.0462899888913109</v>
      </c>
      <c r="L89" s="71">
        <v>7.0073438986310927</v>
      </c>
      <c r="M89" s="71">
        <v>143.18058070409577</v>
      </c>
      <c r="N89" s="71">
        <v>157.67823301395947</v>
      </c>
      <c r="O89" s="71">
        <v>118.75719719709774</v>
      </c>
      <c r="P89" s="71">
        <v>86.031982328641433</v>
      </c>
      <c r="Q89" s="71">
        <v>10.7791358321776</v>
      </c>
      <c r="R89" s="71">
        <v>0</v>
      </c>
      <c r="S89" s="71">
        <v>21.325858048629691</v>
      </c>
      <c r="T89" s="72"/>
      <c r="U89" s="71">
        <v>20467981</v>
      </c>
      <c r="V89" s="71">
        <v>2454</v>
      </c>
      <c r="W89" s="71">
        <v>106</v>
      </c>
      <c r="X89" s="71">
        <v>50706</v>
      </c>
      <c r="Y89" s="71">
        <v>80862</v>
      </c>
      <c r="Z89" s="71">
        <v>87377</v>
      </c>
      <c r="AA89" s="71">
        <v>18515</v>
      </c>
      <c r="AB89" s="71">
        <v>184615</v>
      </c>
      <c r="AC89" s="71">
        <v>0</v>
      </c>
      <c r="AD89" s="71">
        <v>21.325858048629691</v>
      </c>
      <c r="AE89" s="72"/>
      <c r="AF89" s="71">
        <v>139097634.38009539</v>
      </c>
      <c r="AG89" s="71">
        <v>3563843.942537142</v>
      </c>
      <c r="AH89" s="71">
        <v>1498683.1708907443</v>
      </c>
      <c r="AI89" s="71">
        <v>316849464.36062473</v>
      </c>
      <c r="AJ89" s="71">
        <v>328165782.94202727</v>
      </c>
      <c r="AK89" s="71">
        <v>0</v>
      </c>
      <c r="AL89" s="71">
        <v>0</v>
      </c>
      <c r="AM89" s="71">
        <v>24233282.647637539</v>
      </c>
      <c r="AN89" s="71">
        <v>0</v>
      </c>
      <c r="AO89" s="71">
        <v>0</v>
      </c>
      <c r="AP89" s="71">
        <v>813408691.44381273</v>
      </c>
      <c r="AQ89" s="72"/>
      <c r="AR89" s="71">
        <v>5255</v>
      </c>
      <c r="AS89" s="71">
        <v>575</v>
      </c>
      <c r="AT89" s="71">
        <v>0</v>
      </c>
      <c r="AU89" s="71">
        <v>0</v>
      </c>
      <c r="AV89" s="71">
        <v>0</v>
      </c>
      <c r="AW89" s="71">
        <v>1</v>
      </c>
      <c r="AX89" s="71"/>
      <c r="AY89" s="72"/>
      <c r="AZ89" s="71">
        <v>21449.999999999971</v>
      </c>
      <c r="BA89" s="71">
        <v>27732.70000000003</v>
      </c>
      <c r="BB89" s="71">
        <v>0</v>
      </c>
      <c r="BC89" s="71">
        <v>0</v>
      </c>
      <c r="BD89" s="71">
        <v>0</v>
      </c>
      <c r="BE89" s="71">
        <v>3720</v>
      </c>
      <c r="BF89" s="71"/>
      <c r="BG89" s="72"/>
      <c r="BH89" s="71">
        <v>0</v>
      </c>
      <c r="BI89" s="71">
        <v>0</v>
      </c>
      <c r="BJ89" s="71">
        <v>13.135999999999999</v>
      </c>
      <c r="BK89" s="71">
        <v>0</v>
      </c>
      <c r="BL89" s="71">
        <v>54.242000000000004</v>
      </c>
      <c r="BM89" s="71">
        <v>0</v>
      </c>
      <c r="BN89" s="72"/>
      <c r="BO89" s="71">
        <v>0</v>
      </c>
      <c r="BP89" s="71">
        <v>0</v>
      </c>
      <c r="BQ89" s="71">
        <v>3</v>
      </c>
      <c r="BR89" s="71">
        <v>0</v>
      </c>
      <c r="BS89" s="71">
        <v>9</v>
      </c>
      <c r="BT89" s="71">
        <v>0</v>
      </c>
      <c r="BU89"/>
      <c r="BV89" s="70">
        <v>55.497999999999998</v>
      </c>
      <c r="BW89" s="70">
        <v>0</v>
      </c>
      <c r="BX89" s="70">
        <v>11.88</v>
      </c>
      <c r="BY89" s="70">
        <v>0</v>
      </c>
      <c r="BZ89" s="70">
        <v>0</v>
      </c>
      <c r="CA89" s="70">
        <v>0</v>
      </c>
      <c r="CB89" s="70">
        <v>0</v>
      </c>
      <c r="CC89" s="70">
        <v>0</v>
      </c>
      <c r="CD89" s="70">
        <v>0</v>
      </c>
    </row>
    <row r="90" spans="1:82">
      <c r="A90" s="70" t="s">
        <v>1725</v>
      </c>
      <c r="B90" s="70">
        <v>68</v>
      </c>
      <c r="C90" s="70">
        <v>19</v>
      </c>
      <c r="D90" s="70">
        <v>4</v>
      </c>
      <c r="E90" s="70">
        <v>2022</v>
      </c>
      <c r="F90" s="70" t="s">
        <v>161</v>
      </c>
      <c r="G90" s="70" t="s">
        <v>1706</v>
      </c>
      <c r="H90" s="70" t="s">
        <v>1707</v>
      </c>
      <c r="I90" s="148"/>
      <c r="J90" s="71">
        <v>103.86545058814006</v>
      </c>
      <c r="K90" s="71">
        <v>4.1403822675713657</v>
      </c>
      <c r="L90" s="71">
        <v>6.4625898118865415</v>
      </c>
      <c r="M90" s="71">
        <v>154.28471062002984</v>
      </c>
      <c r="N90" s="71">
        <v>195.46855716834372</v>
      </c>
      <c r="O90" s="71">
        <v>125.25230614064974</v>
      </c>
      <c r="P90" s="71">
        <v>86.721938652792147</v>
      </c>
      <c r="Q90" s="71">
        <v>10.817981128944313</v>
      </c>
      <c r="R90" s="71">
        <v>0</v>
      </c>
      <c r="S90" s="71">
        <v>18.91005345927891</v>
      </c>
      <c r="T90" s="72"/>
      <c r="U90" s="71">
        <v>22561586</v>
      </c>
      <c r="V90" s="71">
        <v>2454</v>
      </c>
      <c r="W90" s="71">
        <v>106</v>
      </c>
      <c r="X90" s="71">
        <v>50706</v>
      </c>
      <c r="Y90" s="71">
        <v>81489</v>
      </c>
      <c r="Z90" s="71">
        <v>87558</v>
      </c>
      <c r="AA90" s="71">
        <v>18948</v>
      </c>
      <c r="AB90" s="71">
        <v>183761</v>
      </c>
      <c r="AC90" s="71">
        <v>0</v>
      </c>
      <c r="AD90" s="71">
        <v>18.91005345927891</v>
      </c>
      <c r="AE90" s="72"/>
      <c r="AF90" s="71">
        <v>127921821.71857414</v>
      </c>
      <c r="AG90" s="71">
        <v>3682543.8163628611</v>
      </c>
      <c r="AH90" s="71">
        <v>1623971.9707021634</v>
      </c>
      <c r="AI90" s="71">
        <v>303807995.47366172</v>
      </c>
      <c r="AJ90" s="71">
        <v>381740985.50842214</v>
      </c>
      <c r="AK90" s="71">
        <v>0</v>
      </c>
      <c r="AL90" s="71">
        <v>0</v>
      </c>
      <c r="AM90" s="71">
        <v>23728560.747545961</v>
      </c>
      <c r="AN90" s="71">
        <v>0</v>
      </c>
      <c r="AO90" s="71">
        <v>0</v>
      </c>
      <c r="AP90" s="71">
        <v>842505879.23526895</v>
      </c>
      <c r="AQ90" s="72"/>
      <c r="AR90" s="71">
        <v>5545</v>
      </c>
      <c r="AS90" s="71">
        <v>577</v>
      </c>
      <c r="AT90" s="71">
        <v>0</v>
      </c>
      <c r="AU90" s="71">
        <v>1</v>
      </c>
      <c r="AV90" s="71">
        <v>0</v>
      </c>
      <c r="AW90" s="71">
        <v>1</v>
      </c>
      <c r="AX90" s="71"/>
      <c r="AY90" s="72"/>
      <c r="AZ90" s="71">
        <v>23160.899999999951</v>
      </c>
      <c r="BA90" s="71">
        <v>27766.000000000029</v>
      </c>
      <c r="BB90" s="71">
        <v>0</v>
      </c>
      <c r="BC90" s="71">
        <v>49.9</v>
      </c>
      <c r="BD90" s="71">
        <v>0</v>
      </c>
      <c r="BE90" s="71">
        <v>3720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1726</v>
      </c>
      <c r="B91" s="70">
        <v>68</v>
      </c>
      <c r="C91" s="70">
        <v>20</v>
      </c>
      <c r="D91" s="70">
        <v>4</v>
      </c>
      <c r="E91" s="70">
        <v>2023</v>
      </c>
      <c r="F91" s="70" t="s">
        <v>1539</v>
      </c>
      <c r="G91" s="70" t="s">
        <v>1706</v>
      </c>
      <c r="H91" s="70" t="s">
        <v>1707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5861</v>
      </c>
      <c r="AS91" s="71">
        <v>584</v>
      </c>
      <c r="AT91" s="71">
        <v>0</v>
      </c>
      <c r="AU91" s="71">
        <v>1</v>
      </c>
      <c r="AV91" s="71">
        <v>0</v>
      </c>
      <c r="AW91" s="71">
        <v>1</v>
      </c>
      <c r="AX91" s="71"/>
      <c r="AY91" s="72"/>
      <c r="AZ91" s="71">
        <v>24749.699999999917</v>
      </c>
      <c r="BA91" s="71">
        <v>27906.600000000031</v>
      </c>
      <c r="BB91" s="71">
        <v>0</v>
      </c>
      <c r="BC91" s="71">
        <v>49.9</v>
      </c>
      <c r="BD91" s="71">
        <v>0</v>
      </c>
      <c r="BE91" s="71">
        <v>3720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1727</v>
      </c>
      <c r="B92" s="70">
        <v>68</v>
      </c>
      <c r="C92" s="70">
        <v>21</v>
      </c>
      <c r="D92" s="70">
        <v>4</v>
      </c>
      <c r="E92" s="70">
        <v>2024</v>
      </c>
      <c r="F92" s="70" t="s">
        <v>1554</v>
      </c>
      <c r="G92" s="70" t="s">
        <v>1706</v>
      </c>
      <c r="H92" s="70" t="s">
        <v>1707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1728</v>
      </c>
      <c r="B93" s="70">
        <v>460</v>
      </c>
      <c r="C93" s="70">
        <v>1</v>
      </c>
      <c r="D93" s="70">
        <v>28</v>
      </c>
      <c r="E93" s="70">
        <v>1990</v>
      </c>
      <c r="F93" s="70" t="s">
        <v>787</v>
      </c>
      <c r="G93" s="70" t="s">
        <v>1729</v>
      </c>
      <c r="H93" s="70" t="s">
        <v>1730</v>
      </c>
      <c r="I93" s="148"/>
      <c r="J93" s="71">
        <v>418.93228116884541</v>
      </c>
      <c r="K93" s="71">
        <v>31.00157918775972</v>
      </c>
      <c r="L93" s="71">
        <v>32.963098676020223</v>
      </c>
      <c r="M93" s="71">
        <v>196.55302208765991</v>
      </c>
      <c r="N93" s="71">
        <v>235.57378053446959</v>
      </c>
      <c r="O93" s="71">
        <v>130.9444900776229</v>
      </c>
      <c r="P93" s="71">
        <v>182.84172842108379</v>
      </c>
      <c r="Q93" s="71">
        <v>12.053441196994401</v>
      </c>
      <c r="R93" s="71">
        <v>0.91466716912983148</v>
      </c>
      <c r="S93" s="71">
        <v>15.134275871351029</v>
      </c>
      <c r="T93" s="72"/>
      <c r="U93" s="71">
        <v>39049068</v>
      </c>
      <c r="V93" s="71">
        <v>8332</v>
      </c>
      <c r="W93" s="71">
        <v>313</v>
      </c>
      <c r="X93" s="71">
        <v>63015</v>
      </c>
      <c r="Y93" s="71">
        <v>58626</v>
      </c>
      <c r="Z93" s="71">
        <v>53859</v>
      </c>
      <c r="AA93" s="71">
        <v>44396</v>
      </c>
      <c r="AB93" s="71">
        <v>195707</v>
      </c>
      <c r="AC93" s="71">
        <v>158422</v>
      </c>
      <c r="AD93" s="71">
        <v>15.134275871351029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1731</v>
      </c>
      <c r="B94" s="70">
        <v>461</v>
      </c>
      <c r="C94" s="70">
        <v>2</v>
      </c>
      <c r="D94" s="70">
        <v>28</v>
      </c>
      <c r="E94" s="70">
        <v>2005</v>
      </c>
      <c r="F94" s="70" t="s">
        <v>789</v>
      </c>
      <c r="G94" s="70" t="s">
        <v>1729</v>
      </c>
      <c r="H94" s="70" t="s">
        <v>1730</v>
      </c>
      <c r="I94" s="148"/>
      <c r="J94" s="71">
        <v>515.87407650579939</v>
      </c>
      <c r="K94" s="71">
        <v>23.121406180542699</v>
      </c>
      <c r="L94" s="71">
        <v>46.573319488350712</v>
      </c>
      <c r="M94" s="71">
        <v>414.68469637333089</v>
      </c>
      <c r="N94" s="71">
        <v>428.56468100340282</v>
      </c>
      <c r="O94" s="71">
        <v>222.29106254546031</v>
      </c>
      <c r="P94" s="71">
        <v>182.9930650573653</v>
      </c>
      <c r="Q94" s="71">
        <v>11.7263056438325</v>
      </c>
      <c r="R94" s="71">
        <v>1.8111422182832719</v>
      </c>
      <c r="S94" s="71">
        <v>15.693104010300051</v>
      </c>
      <c r="T94" s="72"/>
      <c r="U94" s="71">
        <v>49895299</v>
      </c>
      <c r="V94" s="71">
        <v>8166</v>
      </c>
      <c r="W94" s="71">
        <v>411</v>
      </c>
      <c r="X94" s="71">
        <v>57374</v>
      </c>
      <c r="Y94" s="71">
        <v>72935</v>
      </c>
      <c r="Z94" s="71">
        <v>105803</v>
      </c>
      <c r="AA94" s="71">
        <v>36390</v>
      </c>
      <c r="AB94" s="71">
        <v>199040</v>
      </c>
      <c r="AC94" s="71">
        <v>320263</v>
      </c>
      <c r="AD94" s="71">
        <v>15.693104010300051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1732</v>
      </c>
      <c r="B95" s="70">
        <v>462</v>
      </c>
      <c r="C95" s="70">
        <v>3</v>
      </c>
      <c r="D95" s="70">
        <v>28</v>
      </c>
      <c r="E95" s="70">
        <v>2006</v>
      </c>
      <c r="F95" s="70" t="s">
        <v>790</v>
      </c>
      <c r="G95" s="70" t="s">
        <v>1729</v>
      </c>
      <c r="H95" s="70" t="s">
        <v>1730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1733</v>
      </c>
      <c r="B96" s="70">
        <v>463</v>
      </c>
      <c r="C96" s="70">
        <v>4</v>
      </c>
      <c r="D96" s="70">
        <v>28</v>
      </c>
      <c r="E96" s="70">
        <v>2007</v>
      </c>
      <c r="F96" s="70" t="s">
        <v>791</v>
      </c>
      <c r="G96" s="70" t="s">
        <v>1729</v>
      </c>
      <c r="H96" s="70" t="s">
        <v>1730</v>
      </c>
      <c r="I96" s="148"/>
      <c r="J96" s="71">
        <v>530.89676419857676</v>
      </c>
      <c r="K96" s="71">
        <v>22.602074018219511</v>
      </c>
      <c r="L96" s="71">
        <v>39.270796167768999</v>
      </c>
      <c r="M96" s="71">
        <v>464.43413307396179</v>
      </c>
      <c r="N96" s="71">
        <v>394.88562718143942</v>
      </c>
      <c r="O96" s="71">
        <v>217.14610656933331</v>
      </c>
      <c r="P96" s="71">
        <v>179.2739450144839</v>
      </c>
      <c r="Q96" s="71">
        <v>12.2844074160889</v>
      </c>
      <c r="R96" s="71">
        <v>1.900051319990953</v>
      </c>
      <c r="S96" s="71">
        <v>12.113159520868891</v>
      </c>
      <c r="T96" s="72"/>
      <c r="U96" s="71">
        <v>55927500</v>
      </c>
      <c r="V96" s="71">
        <v>7539</v>
      </c>
      <c r="W96" s="71">
        <v>336</v>
      </c>
      <c r="X96" s="71">
        <v>71000</v>
      </c>
      <c r="Y96" s="71">
        <v>74417</v>
      </c>
      <c r="Z96" s="71">
        <v>107442</v>
      </c>
      <c r="AA96" s="71">
        <v>35107</v>
      </c>
      <c r="AB96" s="71">
        <v>197487</v>
      </c>
      <c r="AC96" s="71">
        <v>345625</v>
      </c>
      <c r="AD96" s="71">
        <v>12.113159520868891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1734</v>
      </c>
      <c r="B97" s="70">
        <v>464</v>
      </c>
      <c r="C97" s="70">
        <v>5</v>
      </c>
      <c r="D97" s="70">
        <v>28</v>
      </c>
      <c r="E97" s="70">
        <v>2008</v>
      </c>
      <c r="F97" s="70" t="s">
        <v>792</v>
      </c>
      <c r="G97" s="70" t="s">
        <v>1729</v>
      </c>
      <c r="H97" s="70" t="s">
        <v>1730</v>
      </c>
      <c r="I97" s="148"/>
      <c r="J97" s="71">
        <v>428.8411115094986</v>
      </c>
      <c r="K97" s="71">
        <v>16.835652715205949</v>
      </c>
      <c r="L97" s="71">
        <v>33.957919636406629</v>
      </c>
      <c r="M97" s="71">
        <v>464.44817433829701</v>
      </c>
      <c r="N97" s="71">
        <v>384.01037366900232</v>
      </c>
      <c r="O97" s="71">
        <v>210.42156318861291</v>
      </c>
      <c r="P97" s="71">
        <v>174.4994249284843</v>
      </c>
      <c r="Q97" s="71">
        <v>12.030547305567801</v>
      </c>
      <c r="R97" s="71">
        <v>1.6648327502747859</v>
      </c>
      <c r="S97" s="71">
        <v>14.260814660344909</v>
      </c>
      <c r="T97" s="72"/>
      <c r="U97" s="71">
        <v>49623301</v>
      </c>
      <c r="V97" s="71">
        <v>7539</v>
      </c>
      <c r="W97" s="71">
        <v>336</v>
      </c>
      <c r="X97" s="71">
        <v>71000</v>
      </c>
      <c r="Y97" s="71">
        <v>74922</v>
      </c>
      <c r="Z97" s="71">
        <v>107769</v>
      </c>
      <c r="AA97" s="71">
        <v>34211</v>
      </c>
      <c r="AB97" s="71">
        <v>196587</v>
      </c>
      <c r="AC97" s="71">
        <v>314464</v>
      </c>
      <c r="AD97" s="71">
        <v>14.260814660344909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1735</v>
      </c>
      <c r="B98" s="70">
        <v>465</v>
      </c>
      <c r="C98" s="70">
        <v>6</v>
      </c>
      <c r="D98" s="70">
        <v>28</v>
      </c>
      <c r="E98" s="70">
        <v>2009</v>
      </c>
      <c r="F98" s="70" t="s">
        <v>176</v>
      </c>
      <c r="G98" s="70" t="s">
        <v>1729</v>
      </c>
      <c r="H98" s="70" t="s">
        <v>1730</v>
      </c>
      <c r="I98" s="148"/>
      <c r="J98" s="71">
        <v>395.17736425634672</v>
      </c>
      <c r="K98" s="71">
        <v>16.523355670447209</v>
      </c>
      <c r="L98" s="71">
        <v>60.798984378278362</v>
      </c>
      <c r="M98" s="71">
        <v>457.99524279408928</v>
      </c>
      <c r="N98" s="71">
        <v>342.36599664812547</v>
      </c>
      <c r="O98" s="71">
        <v>214.42880864871489</v>
      </c>
      <c r="P98" s="71">
        <v>167.62579816274979</v>
      </c>
      <c r="Q98" s="71">
        <v>11.423775451483101</v>
      </c>
      <c r="R98" s="71">
        <v>1.608086510056622</v>
      </c>
      <c r="S98" s="71">
        <v>13.831139164706681</v>
      </c>
      <c r="T98" s="72"/>
      <c r="U98" s="71">
        <v>37702988</v>
      </c>
      <c r="V98" s="71">
        <v>7008</v>
      </c>
      <c r="W98" s="71">
        <v>892</v>
      </c>
      <c r="X98" s="71">
        <v>76785</v>
      </c>
      <c r="Y98" s="71">
        <v>75631</v>
      </c>
      <c r="Z98" s="71">
        <v>108399</v>
      </c>
      <c r="AA98" s="71">
        <v>33738</v>
      </c>
      <c r="AB98" s="71">
        <v>195957</v>
      </c>
      <c r="AC98" s="71">
        <v>296328</v>
      </c>
      <c r="AD98" s="71">
        <v>13.831139164706681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295.16000000000003</v>
      </c>
      <c r="BK98" s="71">
        <v>0</v>
      </c>
      <c r="BL98" s="71">
        <v>42.160000000000004</v>
      </c>
      <c r="BM98" s="71">
        <v>0</v>
      </c>
      <c r="BN98" s="72"/>
      <c r="BO98" s="71">
        <v>0</v>
      </c>
      <c r="BP98" s="71">
        <v>0</v>
      </c>
      <c r="BQ98" s="71">
        <v>8</v>
      </c>
      <c r="BR98" s="71">
        <v>0</v>
      </c>
      <c r="BS98" s="71">
        <v>7</v>
      </c>
      <c r="BT98" s="71">
        <v>0</v>
      </c>
      <c r="BU98"/>
      <c r="BV98" s="70">
        <v>332.12</v>
      </c>
      <c r="BW98" s="70">
        <v>0</v>
      </c>
      <c r="BX98" s="70">
        <v>0</v>
      </c>
      <c r="BY98" s="70">
        <v>0</v>
      </c>
      <c r="BZ98" s="70">
        <v>0</v>
      </c>
      <c r="CA98" s="70">
        <v>0</v>
      </c>
      <c r="CB98" s="70">
        <v>0</v>
      </c>
      <c r="CC98" s="70">
        <v>5.2</v>
      </c>
      <c r="CD98" s="70">
        <v>0</v>
      </c>
    </row>
    <row r="99" spans="1:82">
      <c r="A99" s="70" t="s">
        <v>1736</v>
      </c>
      <c r="B99" s="70">
        <v>466</v>
      </c>
      <c r="C99" s="70">
        <v>7</v>
      </c>
      <c r="D99" s="70">
        <v>28</v>
      </c>
      <c r="E99" s="70">
        <v>2010</v>
      </c>
      <c r="F99" s="70" t="s">
        <v>177</v>
      </c>
      <c r="G99" s="70" t="s">
        <v>1729</v>
      </c>
      <c r="H99" s="70" t="s">
        <v>1730</v>
      </c>
      <c r="I99" s="148"/>
      <c r="J99" s="71">
        <v>434.26882775562171</v>
      </c>
      <c r="K99" s="71">
        <v>18.9530028280425</v>
      </c>
      <c r="L99" s="71">
        <v>55.60525767349705</v>
      </c>
      <c r="M99" s="71">
        <v>508.73739354102662</v>
      </c>
      <c r="N99" s="71">
        <v>377.8204133113295</v>
      </c>
      <c r="O99" s="71">
        <v>214.87831345609149</v>
      </c>
      <c r="P99" s="71">
        <v>169.28986698814609</v>
      </c>
      <c r="Q99" s="71">
        <v>11.883553590116501</v>
      </c>
      <c r="R99" s="71">
        <v>2.7406741706573539</v>
      </c>
      <c r="S99" s="71">
        <v>13.213854749339999</v>
      </c>
      <c r="T99" s="72"/>
      <c r="U99" s="71">
        <v>40765591</v>
      </c>
      <c r="V99" s="71">
        <v>7008</v>
      </c>
      <c r="W99" s="71">
        <v>892</v>
      </c>
      <c r="X99" s="71">
        <v>76785</v>
      </c>
      <c r="Y99" s="71">
        <v>76161</v>
      </c>
      <c r="Z99" s="71">
        <v>109131</v>
      </c>
      <c r="AA99" s="71">
        <v>33222</v>
      </c>
      <c r="AB99" s="71">
        <v>195328</v>
      </c>
      <c r="AC99" s="71">
        <v>478600</v>
      </c>
      <c r="AD99" s="71">
        <v>13.213854749339999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3.9060000000000001</v>
      </c>
      <c r="BI99" s="71">
        <v>0</v>
      </c>
      <c r="BJ99" s="71">
        <v>152.26400000000001</v>
      </c>
      <c r="BK99" s="71">
        <v>0</v>
      </c>
      <c r="BL99" s="71">
        <v>41.795999999999999</v>
      </c>
      <c r="BM99" s="71">
        <v>0</v>
      </c>
      <c r="BN99" s="72"/>
      <c r="BO99" s="71">
        <v>1</v>
      </c>
      <c r="BP99" s="71">
        <v>0</v>
      </c>
      <c r="BQ99" s="71">
        <v>7</v>
      </c>
      <c r="BR99" s="71">
        <v>0</v>
      </c>
      <c r="BS99" s="71">
        <v>7</v>
      </c>
      <c r="BT99" s="71">
        <v>0</v>
      </c>
      <c r="BU99"/>
      <c r="BV99" s="70">
        <v>194.06</v>
      </c>
      <c r="BW99" s="70">
        <v>0</v>
      </c>
      <c r="BX99" s="70">
        <v>0</v>
      </c>
      <c r="BY99" s="70">
        <v>3.9060000000000001</v>
      </c>
      <c r="BZ99" s="70">
        <v>0</v>
      </c>
      <c r="CA99" s="70">
        <v>0</v>
      </c>
      <c r="CB99" s="70">
        <v>0</v>
      </c>
      <c r="CC99" s="70">
        <v>0</v>
      </c>
      <c r="CD99" s="70">
        <v>0</v>
      </c>
    </row>
    <row r="100" spans="1:82">
      <c r="A100" s="70" t="s">
        <v>1737</v>
      </c>
      <c r="B100" s="70">
        <v>467</v>
      </c>
      <c r="C100" s="70">
        <v>8</v>
      </c>
      <c r="D100" s="70">
        <v>28</v>
      </c>
      <c r="E100" s="70">
        <v>2011</v>
      </c>
      <c r="F100" s="70" t="s">
        <v>178</v>
      </c>
      <c r="G100" s="70" t="s">
        <v>1729</v>
      </c>
      <c r="H100" s="70" t="s">
        <v>1730</v>
      </c>
      <c r="I100" s="148"/>
      <c r="J100" s="71">
        <v>333.28542665822431</v>
      </c>
      <c r="K100" s="71">
        <v>19.9856858852507</v>
      </c>
      <c r="L100" s="71">
        <v>55.530362809141643</v>
      </c>
      <c r="M100" s="71">
        <v>456.48320284006661</v>
      </c>
      <c r="N100" s="71">
        <v>391.91937926165951</v>
      </c>
      <c r="O100" s="71">
        <v>212.39256804548245</v>
      </c>
      <c r="P100" s="71">
        <v>162.57168207286082</v>
      </c>
      <c r="Q100" s="71">
        <v>13.630135944313</v>
      </c>
      <c r="R100" s="71">
        <v>2.0048267599532519</v>
      </c>
      <c r="S100" s="71">
        <v>14.473187444760001</v>
      </c>
      <c r="T100" s="72"/>
      <c r="U100" s="71">
        <v>31185318</v>
      </c>
      <c r="V100" s="71">
        <v>7008</v>
      </c>
      <c r="W100" s="71">
        <v>892</v>
      </c>
      <c r="X100" s="71">
        <v>76785</v>
      </c>
      <c r="Y100" s="71">
        <v>76392</v>
      </c>
      <c r="Z100" s="71">
        <v>110212</v>
      </c>
      <c r="AA100" s="71">
        <v>32853</v>
      </c>
      <c r="AB100" s="71">
        <v>194225</v>
      </c>
      <c r="AC100" s="71">
        <v>349521</v>
      </c>
      <c r="AD100" s="71">
        <v>14.473187444760001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259.214</v>
      </c>
      <c r="BK100" s="71">
        <v>0</v>
      </c>
      <c r="BL100" s="71">
        <v>66.650999999999996</v>
      </c>
      <c r="BM100" s="71">
        <v>0</v>
      </c>
      <c r="BN100" s="72"/>
      <c r="BO100" s="71">
        <v>0</v>
      </c>
      <c r="BP100" s="71">
        <v>0</v>
      </c>
      <c r="BQ100" s="71">
        <v>7</v>
      </c>
      <c r="BR100" s="71">
        <v>0</v>
      </c>
      <c r="BS100" s="71">
        <v>8</v>
      </c>
      <c r="BT100" s="71">
        <v>0</v>
      </c>
      <c r="BU100"/>
      <c r="BV100" s="70">
        <v>297.00599999999997</v>
      </c>
      <c r="BW100" s="70">
        <v>0</v>
      </c>
      <c r="BX100" s="70">
        <v>22.297999999999998</v>
      </c>
      <c r="BY100" s="70">
        <v>0</v>
      </c>
      <c r="BZ100" s="70">
        <v>0</v>
      </c>
      <c r="CA100" s="70">
        <v>0</v>
      </c>
      <c r="CB100" s="70">
        <v>0</v>
      </c>
      <c r="CC100" s="70">
        <v>6.5609999999999999</v>
      </c>
      <c r="CD100" s="70">
        <v>0</v>
      </c>
    </row>
    <row r="101" spans="1:82">
      <c r="A101" s="70" t="s">
        <v>1738</v>
      </c>
      <c r="B101" s="70">
        <v>468</v>
      </c>
      <c r="C101" s="70">
        <v>9</v>
      </c>
      <c r="D101" s="70">
        <v>28</v>
      </c>
      <c r="E101" s="70">
        <v>2012</v>
      </c>
      <c r="F101" s="70" t="s">
        <v>179</v>
      </c>
      <c r="G101" s="70" t="s">
        <v>1729</v>
      </c>
      <c r="H101" s="70" t="s">
        <v>1730</v>
      </c>
      <c r="I101" s="148"/>
      <c r="J101" s="71">
        <v>321.08018822689382</v>
      </c>
      <c r="K101" s="71">
        <v>18.79373206328442</v>
      </c>
      <c r="L101" s="71">
        <v>53.832525555049997</v>
      </c>
      <c r="M101" s="71">
        <v>482.7305256852618</v>
      </c>
      <c r="N101" s="71">
        <v>410.57833892012542</v>
      </c>
      <c r="O101" s="71">
        <v>213.69049625625752</v>
      </c>
      <c r="P101" s="71">
        <v>161.41143392404581</v>
      </c>
      <c r="Q101" s="71">
        <v>14.7932376383209</v>
      </c>
      <c r="R101" s="71">
        <v>2.0373478981276518</v>
      </c>
      <c r="S101" s="71">
        <v>14.492696950399999</v>
      </c>
      <c r="T101" s="72"/>
      <c r="U101" s="71">
        <v>26184728</v>
      </c>
      <c r="V101" s="71">
        <v>7008</v>
      </c>
      <c r="W101" s="71">
        <v>892</v>
      </c>
      <c r="X101" s="71">
        <v>76785</v>
      </c>
      <c r="Y101" s="71">
        <v>77247</v>
      </c>
      <c r="Z101" s="71">
        <v>111765</v>
      </c>
      <c r="AA101" s="71">
        <v>32434</v>
      </c>
      <c r="AB101" s="71">
        <v>194020</v>
      </c>
      <c r="AC101" s="71">
        <v>345991</v>
      </c>
      <c r="AD101" s="71">
        <v>14.492696950399999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130.815</v>
      </c>
      <c r="BK101" s="71">
        <v>0</v>
      </c>
      <c r="BL101" s="71">
        <v>50.640999999999998</v>
      </c>
      <c r="BM101" s="71">
        <v>0</v>
      </c>
      <c r="BN101" s="72"/>
      <c r="BO101" s="71">
        <v>0</v>
      </c>
      <c r="BP101" s="71">
        <v>0</v>
      </c>
      <c r="BQ101" s="71">
        <v>5</v>
      </c>
      <c r="BR101" s="71">
        <v>0</v>
      </c>
      <c r="BS101" s="71">
        <v>8</v>
      </c>
      <c r="BT101" s="71">
        <v>0</v>
      </c>
      <c r="BU101"/>
      <c r="BV101" s="70">
        <v>170.17</v>
      </c>
      <c r="BW101" s="70">
        <v>0</v>
      </c>
      <c r="BX101" s="70">
        <v>11.286</v>
      </c>
      <c r="BY101" s="70">
        <v>0</v>
      </c>
      <c r="BZ101" s="70">
        <v>0</v>
      </c>
      <c r="CA101" s="70">
        <v>0</v>
      </c>
      <c r="CB101" s="70">
        <v>0</v>
      </c>
      <c r="CC101" s="70">
        <v>0</v>
      </c>
      <c r="CD101" s="70">
        <v>0</v>
      </c>
    </row>
    <row r="102" spans="1:82">
      <c r="A102" s="70" t="s">
        <v>1739</v>
      </c>
      <c r="B102" s="70">
        <v>469</v>
      </c>
      <c r="C102" s="70">
        <v>10</v>
      </c>
      <c r="D102" s="70">
        <v>28</v>
      </c>
      <c r="E102" s="70">
        <v>2013</v>
      </c>
      <c r="F102" s="70" t="s">
        <v>180</v>
      </c>
      <c r="G102" s="1064" t="s">
        <v>1729</v>
      </c>
      <c r="H102" s="70" t="s">
        <v>1730</v>
      </c>
      <c r="I102" s="148"/>
      <c r="J102" s="71">
        <v>286.90969943079301</v>
      </c>
      <c r="K102" s="71">
        <v>15.640118164130911</v>
      </c>
      <c r="L102" s="71">
        <v>47.399424292356301</v>
      </c>
      <c r="M102" s="71">
        <v>467.0007585036808</v>
      </c>
      <c r="N102" s="71">
        <v>380.89790290056101</v>
      </c>
      <c r="O102" s="71">
        <v>207.44002260683681</v>
      </c>
      <c r="P102" s="71">
        <v>159.61186796824001</v>
      </c>
      <c r="Q102" s="71">
        <v>14.999732746582801</v>
      </c>
      <c r="R102" s="71">
        <v>2.97081271423278</v>
      </c>
      <c r="S102" s="71">
        <v>16.271626595219999</v>
      </c>
      <c r="T102" s="72"/>
      <c r="U102" s="71">
        <v>22329344</v>
      </c>
      <c r="V102" s="71">
        <v>7008</v>
      </c>
      <c r="W102" s="71">
        <v>892</v>
      </c>
      <c r="X102" s="71">
        <v>76785</v>
      </c>
      <c r="Y102" s="71">
        <v>77820</v>
      </c>
      <c r="Z102" s="71">
        <v>113340</v>
      </c>
      <c r="AA102" s="71">
        <v>31952</v>
      </c>
      <c r="AB102" s="71">
        <v>193908</v>
      </c>
      <c r="AC102" s="71">
        <v>492477</v>
      </c>
      <c r="AD102" s="71">
        <v>16.271626595219999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159.34299999999999</v>
      </c>
      <c r="BK102" s="71">
        <v>0</v>
      </c>
      <c r="BL102" s="71">
        <v>58.693999999999996</v>
      </c>
      <c r="BM102" s="71">
        <v>0</v>
      </c>
      <c r="BN102" s="72"/>
      <c r="BO102" s="71">
        <v>0</v>
      </c>
      <c r="BP102" s="71">
        <v>0</v>
      </c>
      <c r="BQ102" s="71">
        <v>7</v>
      </c>
      <c r="BR102" s="71">
        <v>0</v>
      </c>
      <c r="BS102" s="71">
        <v>8</v>
      </c>
      <c r="BT102" s="71">
        <v>0</v>
      </c>
      <c r="BU102"/>
      <c r="BV102" s="70">
        <v>196.572</v>
      </c>
      <c r="BW102" s="70">
        <v>0</v>
      </c>
      <c r="BX102" s="70">
        <v>12.247</v>
      </c>
      <c r="BY102" s="70">
        <v>0</v>
      </c>
      <c r="BZ102" s="70">
        <v>3.9950000000000001</v>
      </c>
      <c r="CA102" s="70">
        <v>0</v>
      </c>
      <c r="CB102" s="70">
        <v>0</v>
      </c>
      <c r="CC102" s="70">
        <v>5.2229999999999999</v>
      </c>
      <c r="CD102" s="70">
        <v>0</v>
      </c>
    </row>
    <row r="103" spans="1:82">
      <c r="A103" s="70" t="s">
        <v>1740</v>
      </c>
      <c r="B103" s="70">
        <v>470</v>
      </c>
      <c r="C103" s="70">
        <v>11</v>
      </c>
      <c r="D103" s="70">
        <v>28</v>
      </c>
      <c r="E103" s="70">
        <v>2014</v>
      </c>
      <c r="F103" s="70" t="s">
        <v>181</v>
      </c>
      <c r="G103" s="1064" t="s">
        <v>1729</v>
      </c>
      <c r="H103" s="70" t="s">
        <v>1730</v>
      </c>
      <c r="I103" s="148"/>
      <c r="J103" s="71">
        <v>278.48061812292542</v>
      </c>
      <c r="K103" s="71">
        <v>15.20320751220768</v>
      </c>
      <c r="L103" s="71">
        <v>51.495184063147008</v>
      </c>
      <c r="M103" s="71">
        <v>443.63132701809877</v>
      </c>
      <c r="N103" s="71">
        <v>425.88598901288572</v>
      </c>
      <c r="O103" s="71">
        <v>198.5666091168581</v>
      </c>
      <c r="P103" s="71">
        <v>158.73927552970238</v>
      </c>
      <c r="Q103" s="71">
        <v>14.328710640052501</v>
      </c>
      <c r="R103" s="71">
        <v>2.4235347150360651</v>
      </c>
      <c r="S103" s="71">
        <v>19.027815735280001</v>
      </c>
      <c r="T103" s="72"/>
      <c r="U103" s="71">
        <v>23194483</v>
      </c>
      <c r="V103" s="71">
        <v>5992</v>
      </c>
      <c r="W103" s="71">
        <v>852</v>
      </c>
      <c r="X103" s="71">
        <v>74958</v>
      </c>
      <c r="Y103" s="71">
        <v>78440</v>
      </c>
      <c r="Z103" s="71">
        <v>114266</v>
      </c>
      <c r="AA103" s="71">
        <v>31613</v>
      </c>
      <c r="AB103" s="71">
        <v>193064</v>
      </c>
      <c r="AC103" s="71">
        <v>403017</v>
      </c>
      <c r="AD103" s="71">
        <v>19.027815735280001</v>
      </c>
      <c r="AE103" s="72"/>
      <c r="AF103" s="71"/>
      <c r="AG103" s="71"/>
      <c r="AH103" s="71"/>
      <c r="AI103" s="71"/>
      <c r="AJ103" s="71"/>
      <c r="AK103" s="71"/>
      <c r="AL103" s="71"/>
      <c r="AM103" s="71"/>
      <c r="AN103" s="71"/>
      <c r="AO103" s="71"/>
      <c r="AP103" s="71"/>
      <c r="AQ103" s="72"/>
      <c r="AR103" s="71">
        <v>2602</v>
      </c>
      <c r="AS103" s="71">
        <v>366</v>
      </c>
      <c r="AT103" s="71">
        <v>1</v>
      </c>
      <c r="AU103" s="71">
        <v>1</v>
      </c>
      <c r="AV103" s="71">
        <v>0</v>
      </c>
      <c r="AW103" s="71">
        <v>0</v>
      </c>
      <c r="AX103" s="71"/>
      <c r="AY103" s="72"/>
      <c r="AZ103" s="71">
        <v>11213.023999999999</v>
      </c>
      <c r="BA103" s="71">
        <v>13263.844999999999</v>
      </c>
      <c r="BB103" s="71">
        <v>3000</v>
      </c>
      <c r="BC103" s="71">
        <v>1100</v>
      </c>
      <c r="BD103" s="71">
        <v>0</v>
      </c>
      <c r="BE103" s="71">
        <v>0</v>
      </c>
      <c r="BF103" s="71"/>
      <c r="BG103" s="72"/>
      <c r="BH103" s="71">
        <v>0</v>
      </c>
      <c r="BI103" s="71">
        <v>0</v>
      </c>
      <c r="BJ103" s="71">
        <v>133.44399999999999</v>
      </c>
      <c r="BK103" s="71">
        <v>0</v>
      </c>
      <c r="BL103" s="71">
        <v>65.572000000000003</v>
      </c>
      <c r="BM103" s="71">
        <v>0</v>
      </c>
      <c r="BN103" s="72"/>
      <c r="BO103" s="71">
        <v>0</v>
      </c>
      <c r="BP103" s="71">
        <v>0</v>
      </c>
      <c r="BQ103" s="71">
        <v>5</v>
      </c>
      <c r="BR103" s="71">
        <v>0</v>
      </c>
      <c r="BS103" s="71">
        <v>10</v>
      </c>
      <c r="BT103" s="71">
        <v>0</v>
      </c>
      <c r="BU103"/>
      <c r="BV103" s="70">
        <v>184.417</v>
      </c>
      <c r="BW103" s="70">
        <v>0</v>
      </c>
      <c r="BX103" s="70">
        <v>14.599</v>
      </c>
      <c r="BY103" s="70">
        <v>0</v>
      </c>
      <c r="BZ103" s="70">
        <v>0</v>
      </c>
      <c r="CA103" s="70">
        <v>0</v>
      </c>
      <c r="CB103" s="70">
        <v>0</v>
      </c>
      <c r="CC103" s="70">
        <v>0</v>
      </c>
      <c r="CD103" s="70">
        <v>0</v>
      </c>
    </row>
    <row r="104" spans="1:82">
      <c r="A104" s="70" t="s">
        <v>1741</v>
      </c>
      <c r="B104" s="70">
        <v>471</v>
      </c>
      <c r="C104" s="70">
        <v>12</v>
      </c>
      <c r="D104" s="70">
        <v>28</v>
      </c>
      <c r="E104" s="70">
        <v>2015</v>
      </c>
      <c r="F104" s="70" t="s">
        <v>182</v>
      </c>
      <c r="G104" s="70" t="s">
        <v>1729</v>
      </c>
      <c r="H104" s="70" t="s">
        <v>1730</v>
      </c>
      <c r="I104" s="148"/>
      <c r="J104" s="71">
        <v>302.73608422441492</v>
      </c>
      <c r="K104" s="71">
        <v>14.5655283217927</v>
      </c>
      <c r="L104" s="71">
        <v>50.995917361668937</v>
      </c>
      <c r="M104" s="71">
        <v>423.73696927213348</v>
      </c>
      <c r="N104" s="71">
        <v>355.68394802766068</v>
      </c>
      <c r="O104" s="71">
        <v>197.75646692748103</v>
      </c>
      <c r="P104" s="71">
        <v>157.82947781587774</v>
      </c>
      <c r="Q104" s="71">
        <v>13.9473280477579</v>
      </c>
      <c r="R104" s="71">
        <v>1.9712966678038402</v>
      </c>
      <c r="S104" s="71">
        <v>21.732314667659999</v>
      </c>
      <c r="T104" s="72"/>
      <c r="U104" s="71">
        <v>24650422</v>
      </c>
      <c r="V104" s="71">
        <v>5992</v>
      </c>
      <c r="W104" s="71">
        <v>852</v>
      </c>
      <c r="X104" s="71">
        <v>74958</v>
      </c>
      <c r="Y104" s="71">
        <v>78841</v>
      </c>
      <c r="Z104" s="71">
        <v>114895</v>
      </c>
      <c r="AA104" s="71">
        <v>31407</v>
      </c>
      <c r="AB104" s="71">
        <v>191969</v>
      </c>
      <c r="AC104" s="71">
        <v>336961</v>
      </c>
      <c r="AD104" s="71">
        <v>21.732314667659999</v>
      </c>
      <c r="AE104" s="72"/>
      <c r="AF104" s="71">
        <v>293011973.20237708</v>
      </c>
      <c r="AG104" s="71">
        <v>9675694.5144229624</v>
      </c>
      <c r="AH104" s="71">
        <v>5988528.8091561459</v>
      </c>
      <c r="AI104" s="71">
        <v>473622710.79251909</v>
      </c>
      <c r="AJ104" s="71">
        <v>447581135.05246729</v>
      </c>
      <c r="AK104" s="71">
        <v>0</v>
      </c>
      <c r="AL104" s="71">
        <v>0</v>
      </c>
      <c r="AM104" s="71">
        <v>26308546.170332149</v>
      </c>
      <c r="AN104" s="71">
        <v>0</v>
      </c>
      <c r="AO104" s="71">
        <v>0</v>
      </c>
      <c r="AP104" s="71">
        <v>1256188588.5412748</v>
      </c>
      <c r="AQ104" s="72"/>
      <c r="AR104" s="71">
        <v>2875</v>
      </c>
      <c r="AS104" s="71">
        <v>460</v>
      </c>
      <c r="AT104" s="71">
        <v>1</v>
      </c>
      <c r="AU104" s="71">
        <v>1</v>
      </c>
      <c r="AV104" s="71">
        <v>0</v>
      </c>
      <c r="AW104" s="71">
        <v>0</v>
      </c>
      <c r="AX104" s="71"/>
      <c r="AY104" s="72"/>
      <c r="AZ104" s="71">
        <v>12532.696</v>
      </c>
      <c r="BA104" s="71">
        <v>21489.945</v>
      </c>
      <c r="BB104" s="71">
        <v>3000</v>
      </c>
      <c r="BC104" s="71">
        <v>1100</v>
      </c>
      <c r="BD104" s="71">
        <v>0</v>
      </c>
      <c r="BE104" s="71">
        <v>0</v>
      </c>
      <c r="BF104" s="71"/>
      <c r="BG104" s="72"/>
      <c r="BH104" s="71">
        <v>0</v>
      </c>
      <c r="BI104" s="71">
        <v>0</v>
      </c>
      <c r="BJ104" s="71">
        <v>230.20500000000001</v>
      </c>
      <c r="BK104" s="71">
        <v>0</v>
      </c>
      <c r="BL104" s="71">
        <v>66.278999999999996</v>
      </c>
      <c r="BM104" s="71">
        <v>0</v>
      </c>
      <c r="BN104" s="72"/>
      <c r="BO104" s="71">
        <v>0</v>
      </c>
      <c r="BP104" s="71">
        <v>0</v>
      </c>
      <c r="BQ104" s="71">
        <v>6</v>
      </c>
      <c r="BR104" s="71">
        <v>0</v>
      </c>
      <c r="BS104" s="71">
        <v>10</v>
      </c>
      <c r="BT104" s="71">
        <v>0</v>
      </c>
      <c r="BU104"/>
      <c r="BV104" s="70">
        <v>273.32400000000001</v>
      </c>
      <c r="BW104" s="70">
        <v>0</v>
      </c>
      <c r="BX104" s="70">
        <v>15.326000000000001</v>
      </c>
      <c r="BY104" s="70">
        <v>0</v>
      </c>
      <c r="BZ104" s="70">
        <v>0.90200000000000002</v>
      </c>
      <c r="CA104" s="70">
        <v>0</v>
      </c>
      <c r="CB104" s="70">
        <v>0</v>
      </c>
      <c r="CC104" s="70">
        <v>6.9320000000000004</v>
      </c>
      <c r="CD104" s="70">
        <v>0</v>
      </c>
    </row>
    <row r="105" spans="1:82">
      <c r="A105" s="70" t="s">
        <v>1742</v>
      </c>
      <c r="B105" s="70">
        <v>472</v>
      </c>
      <c r="C105" s="70">
        <v>13</v>
      </c>
      <c r="D105" s="70">
        <v>28</v>
      </c>
      <c r="E105" s="70">
        <v>2016</v>
      </c>
      <c r="F105" s="70" t="s">
        <v>155</v>
      </c>
      <c r="G105" s="70" t="s">
        <v>1729</v>
      </c>
      <c r="H105" s="70" t="s">
        <v>1730</v>
      </c>
      <c r="I105" s="148"/>
      <c r="J105" s="71">
        <v>270.59468394940637</v>
      </c>
      <c r="K105" s="71">
        <v>14.441562136894717</v>
      </c>
      <c r="L105" s="71">
        <v>53.600675816932252</v>
      </c>
      <c r="M105" s="71">
        <v>427.3598003581352</v>
      </c>
      <c r="N105" s="71">
        <v>341.12423059336771</v>
      </c>
      <c r="O105" s="71">
        <v>196.84617082184317</v>
      </c>
      <c r="P105" s="71">
        <v>154.69684765855919</v>
      </c>
      <c r="Q105" s="71">
        <v>13.487892038485409</v>
      </c>
      <c r="R105" s="71">
        <v>2.153193605779955</v>
      </c>
      <c r="S105" s="71">
        <v>22.135404658830005</v>
      </c>
      <c r="T105" s="72"/>
      <c r="U105" s="71">
        <v>25602883</v>
      </c>
      <c r="V105" s="71">
        <v>5992</v>
      </c>
      <c r="W105" s="71">
        <v>852</v>
      </c>
      <c r="X105" s="71">
        <v>74958</v>
      </c>
      <c r="Y105" s="71">
        <v>79235</v>
      </c>
      <c r="Z105" s="71">
        <v>115772</v>
      </c>
      <c r="AA105" s="71">
        <v>31839</v>
      </c>
      <c r="AB105" s="71">
        <v>190960</v>
      </c>
      <c r="AC105" s="71">
        <v>367744.27294891962</v>
      </c>
      <c r="AD105" s="71">
        <v>22.135404658830009</v>
      </c>
      <c r="AE105" s="72"/>
      <c r="AF105" s="71">
        <v>270347890.38088101</v>
      </c>
      <c r="AG105" s="71">
        <v>9231890.0042475816</v>
      </c>
      <c r="AH105" s="71">
        <v>4619510.494637968</v>
      </c>
      <c r="AI105" s="71">
        <v>499347553.63781148</v>
      </c>
      <c r="AJ105" s="71">
        <v>368162740.57120311</v>
      </c>
      <c r="AK105" s="71">
        <v>0</v>
      </c>
      <c r="AL105" s="71">
        <v>0</v>
      </c>
      <c r="AM105" s="71">
        <v>26190598.682546809</v>
      </c>
      <c r="AN105" s="71">
        <v>0</v>
      </c>
      <c r="AO105" s="71">
        <v>0</v>
      </c>
      <c r="AP105" s="71">
        <v>1177900183.7713282</v>
      </c>
      <c r="AQ105" s="72"/>
      <c r="AR105" s="71">
        <v>3084</v>
      </c>
      <c r="AS105" s="71">
        <v>489</v>
      </c>
      <c r="AT105" s="71">
        <v>2</v>
      </c>
      <c r="AU105" s="71">
        <v>2</v>
      </c>
      <c r="AV105" s="71">
        <v>0</v>
      </c>
      <c r="AW105" s="71">
        <v>1</v>
      </c>
      <c r="AX105" s="71"/>
      <c r="AY105" s="72"/>
      <c r="AZ105" s="71">
        <v>13689.03</v>
      </c>
      <c r="BA105" s="71">
        <v>24609.744999999999</v>
      </c>
      <c r="BB105" s="71">
        <v>3019.6</v>
      </c>
      <c r="BC105" s="71">
        <v>1234</v>
      </c>
      <c r="BD105" s="71">
        <v>0</v>
      </c>
      <c r="BE105" s="71">
        <v>16533</v>
      </c>
      <c r="BF105" s="71"/>
      <c r="BG105" s="72"/>
      <c r="BH105" s="71">
        <v>0</v>
      </c>
      <c r="BI105" s="71">
        <v>0</v>
      </c>
      <c r="BJ105" s="71">
        <v>231.88900000000001</v>
      </c>
      <c r="BK105" s="71">
        <v>0</v>
      </c>
      <c r="BL105" s="71">
        <v>50.951999999999998</v>
      </c>
      <c r="BM105" s="71">
        <v>0</v>
      </c>
      <c r="BN105" s="72"/>
      <c r="BO105" s="71">
        <v>0</v>
      </c>
      <c r="BP105" s="71">
        <v>0</v>
      </c>
      <c r="BQ105" s="71">
        <v>5</v>
      </c>
      <c r="BR105" s="71">
        <v>0</v>
      </c>
      <c r="BS105" s="71">
        <v>10</v>
      </c>
      <c r="BT105" s="71">
        <v>0</v>
      </c>
      <c r="BU105"/>
      <c r="BV105" s="70">
        <v>274.524</v>
      </c>
      <c r="BW105" s="70">
        <v>0</v>
      </c>
      <c r="BX105" s="70">
        <v>0</v>
      </c>
      <c r="BY105" s="70">
        <v>0</v>
      </c>
      <c r="BZ105" s="70">
        <v>0</v>
      </c>
      <c r="CA105" s="70">
        <v>0</v>
      </c>
      <c r="CB105" s="70">
        <v>0</v>
      </c>
      <c r="CC105" s="70">
        <v>8.3170000000000002</v>
      </c>
      <c r="CD105" s="70">
        <v>0</v>
      </c>
    </row>
    <row r="106" spans="1:82">
      <c r="A106" s="70" t="s">
        <v>1743</v>
      </c>
      <c r="B106" s="70">
        <v>473</v>
      </c>
      <c r="C106" s="70">
        <v>14</v>
      </c>
      <c r="D106" s="70">
        <v>28</v>
      </c>
      <c r="E106" s="70">
        <v>2017</v>
      </c>
      <c r="F106" s="70" t="s">
        <v>156</v>
      </c>
      <c r="G106" s="70" t="s">
        <v>1729</v>
      </c>
      <c r="H106" s="70" t="s">
        <v>1730</v>
      </c>
      <c r="I106" s="148"/>
      <c r="J106" s="71">
        <v>256.48655467226916</v>
      </c>
      <c r="K106" s="71">
        <v>14.441481940436317</v>
      </c>
      <c r="L106" s="71">
        <v>53.121142417719511</v>
      </c>
      <c r="M106" s="71">
        <v>371.21845807587226</v>
      </c>
      <c r="N106" s="71">
        <v>389.69406676082383</v>
      </c>
      <c r="O106" s="71">
        <v>195.41202780043429</v>
      </c>
      <c r="P106" s="71">
        <v>153.23410400233072</v>
      </c>
      <c r="Q106" s="71">
        <v>12.963792343373299</v>
      </c>
      <c r="R106" s="71">
        <v>2.4920629227282851</v>
      </c>
      <c r="S106" s="71">
        <v>19.897742392520005</v>
      </c>
      <c r="T106" s="72"/>
      <c r="U106" s="71">
        <v>28111870</v>
      </c>
      <c r="V106" s="71">
        <v>5992</v>
      </c>
      <c r="W106" s="71">
        <v>852</v>
      </c>
      <c r="X106" s="71">
        <v>74958</v>
      </c>
      <c r="Y106" s="71">
        <v>79760</v>
      </c>
      <c r="Z106" s="71">
        <v>116835</v>
      </c>
      <c r="AA106" s="71">
        <v>31739</v>
      </c>
      <c r="AB106" s="71">
        <v>189799</v>
      </c>
      <c r="AC106" s="71">
        <v>434065</v>
      </c>
      <c r="AD106" s="71">
        <v>19.897742392520001</v>
      </c>
      <c r="AE106" s="72"/>
      <c r="AF106" s="71">
        <v>267339526.52724651</v>
      </c>
      <c r="AG106" s="71">
        <v>9265192.4220276102</v>
      </c>
      <c r="AH106" s="71">
        <v>6623056.8725516684</v>
      </c>
      <c r="AI106" s="71">
        <v>453368443.50845951</v>
      </c>
      <c r="AJ106" s="71">
        <v>468470968.38995123</v>
      </c>
      <c r="AK106" s="71">
        <v>0</v>
      </c>
      <c r="AL106" s="71">
        <v>0</v>
      </c>
      <c r="AM106" s="71">
        <v>26072096.870014269</v>
      </c>
      <c r="AN106" s="71">
        <v>0</v>
      </c>
      <c r="AO106" s="71">
        <v>0</v>
      </c>
      <c r="AP106" s="71">
        <v>1231139284.5902507</v>
      </c>
      <c r="AQ106" s="72"/>
      <c r="AR106" s="71">
        <v>3215</v>
      </c>
      <c r="AS106" s="71">
        <v>535</v>
      </c>
      <c r="AT106" s="71">
        <v>2</v>
      </c>
      <c r="AU106" s="71">
        <v>3</v>
      </c>
      <c r="AV106" s="71">
        <v>0</v>
      </c>
      <c r="AW106" s="71">
        <v>2</v>
      </c>
      <c r="AX106" s="71"/>
      <c r="AY106" s="72"/>
      <c r="AZ106" s="71">
        <v>14373.17</v>
      </c>
      <c r="BA106" s="71">
        <v>25641.645</v>
      </c>
      <c r="BB106" s="71">
        <v>3019.6</v>
      </c>
      <c r="BC106" s="71">
        <v>1433</v>
      </c>
      <c r="BD106" s="71">
        <v>0</v>
      </c>
      <c r="BE106" s="71">
        <v>16733</v>
      </c>
      <c r="BF106" s="71"/>
      <c r="BG106" s="72"/>
      <c r="BH106" s="71">
        <v>0</v>
      </c>
      <c r="BI106" s="71">
        <v>0</v>
      </c>
      <c r="BJ106" s="71">
        <v>231.05699999999999</v>
      </c>
      <c r="BK106" s="71">
        <v>0</v>
      </c>
      <c r="BL106" s="71">
        <v>66.841999999999999</v>
      </c>
      <c r="BM106" s="71">
        <v>0</v>
      </c>
      <c r="BN106" s="72"/>
      <c r="BO106" s="71">
        <v>0</v>
      </c>
      <c r="BP106" s="71">
        <v>0</v>
      </c>
      <c r="BQ106" s="71">
        <v>7</v>
      </c>
      <c r="BR106" s="71">
        <v>0</v>
      </c>
      <c r="BS106" s="71">
        <v>10</v>
      </c>
      <c r="BT106" s="71">
        <v>0</v>
      </c>
      <c r="BU106"/>
      <c r="BV106" s="70">
        <v>277.83100000000002</v>
      </c>
      <c r="BW106" s="70">
        <v>3.7869999999999999</v>
      </c>
      <c r="BX106" s="70">
        <v>16.280999999999999</v>
      </c>
      <c r="BY106" s="70">
        <v>0</v>
      </c>
      <c r="BZ106" s="70">
        <v>0</v>
      </c>
      <c r="CA106" s="70">
        <v>0</v>
      </c>
      <c r="CB106" s="70">
        <v>0</v>
      </c>
      <c r="CC106" s="70">
        <v>0</v>
      </c>
      <c r="CD106" s="70">
        <v>0</v>
      </c>
    </row>
    <row r="107" spans="1:82">
      <c r="A107" s="70" t="s">
        <v>1744</v>
      </c>
      <c r="B107" s="70">
        <v>474</v>
      </c>
      <c r="C107" s="70">
        <v>15</v>
      </c>
      <c r="D107" s="70">
        <v>28</v>
      </c>
      <c r="E107" s="70">
        <v>2018</v>
      </c>
      <c r="F107" s="70" t="s">
        <v>183</v>
      </c>
      <c r="G107" s="70" t="s">
        <v>1729</v>
      </c>
      <c r="H107" s="70" t="s">
        <v>1730</v>
      </c>
      <c r="I107" s="148"/>
      <c r="J107" s="71">
        <v>248.82042348633763</v>
      </c>
      <c r="K107" s="71">
        <v>13.104644079287141</v>
      </c>
      <c r="L107" s="71">
        <v>48.195862797776392</v>
      </c>
      <c r="M107" s="71">
        <v>343.27821010266399</v>
      </c>
      <c r="N107" s="71">
        <v>329.13119820136586</v>
      </c>
      <c r="O107" s="71">
        <v>192.26253954173538</v>
      </c>
      <c r="P107" s="71">
        <v>151.39330293880545</v>
      </c>
      <c r="Q107" s="71">
        <v>11.9337235938241</v>
      </c>
      <c r="R107" s="71">
        <v>2.2683819206084843</v>
      </c>
      <c r="S107" s="71">
        <v>23.598252222999999</v>
      </c>
      <c r="T107" s="72"/>
      <c r="U107" s="71">
        <v>28105710</v>
      </c>
      <c r="V107" s="71">
        <v>5992</v>
      </c>
      <c r="W107" s="71">
        <v>852</v>
      </c>
      <c r="X107" s="71">
        <v>74958</v>
      </c>
      <c r="Y107" s="71">
        <v>79960</v>
      </c>
      <c r="Z107" s="71">
        <v>117153</v>
      </c>
      <c r="AA107" s="71">
        <v>31673</v>
      </c>
      <c r="AB107" s="71">
        <v>188286</v>
      </c>
      <c r="AC107" s="71">
        <v>393556</v>
      </c>
      <c r="AD107" s="71">
        <v>23.598252222999999</v>
      </c>
      <c r="AE107" s="72"/>
      <c r="AF107" s="71">
        <v>287467490.58801532</v>
      </c>
      <c r="AG107" s="71">
        <v>8161336.8634204874</v>
      </c>
      <c r="AH107" s="71">
        <v>6176785.002756089</v>
      </c>
      <c r="AI107" s="71">
        <v>433478254.39710683</v>
      </c>
      <c r="AJ107" s="71">
        <v>411343263.3096534</v>
      </c>
      <c r="AK107" s="71">
        <v>0</v>
      </c>
      <c r="AL107" s="71">
        <v>0</v>
      </c>
      <c r="AM107" s="71">
        <v>25917777.03145352</v>
      </c>
      <c r="AN107" s="71">
        <v>0</v>
      </c>
      <c r="AO107" s="71">
        <v>0</v>
      </c>
      <c r="AP107" s="71">
        <v>1172544907.1924057</v>
      </c>
      <c r="AQ107" s="72"/>
      <c r="AR107" s="71">
        <v>3374</v>
      </c>
      <c r="AS107" s="71">
        <v>591</v>
      </c>
      <c r="AT107" s="71">
        <v>2</v>
      </c>
      <c r="AU107" s="71">
        <v>3</v>
      </c>
      <c r="AV107" s="71">
        <v>0</v>
      </c>
      <c r="AW107" s="71">
        <v>3</v>
      </c>
      <c r="AX107" s="71"/>
      <c r="AY107" s="72"/>
      <c r="AZ107" s="71">
        <v>15199.33299999999</v>
      </c>
      <c r="BA107" s="71">
        <v>30616.845000000001</v>
      </c>
      <c r="BB107" s="71">
        <v>3020</v>
      </c>
      <c r="BC107" s="71">
        <v>1433</v>
      </c>
      <c r="BD107" s="71">
        <v>0</v>
      </c>
      <c r="BE107" s="71">
        <v>17030</v>
      </c>
      <c r="BF107" s="71"/>
      <c r="BG107" s="72"/>
      <c r="BH107" s="71">
        <v>0</v>
      </c>
      <c r="BI107" s="71">
        <v>0</v>
      </c>
      <c r="BJ107" s="71">
        <v>236.35400000000001</v>
      </c>
      <c r="BK107" s="71">
        <v>0</v>
      </c>
      <c r="BL107" s="71">
        <v>69.888999999999996</v>
      </c>
      <c r="BM107" s="71">
        <v>0</v>
      </c>
      <c r="BN107" s="72"/>
      <c r="BO107" s="71">
        <v>0</v>
      </c>
      <c r="BP107" s="71">
        <v>0</v>
      </c>
      <c r="BQ107" s="71">
        <v>8</v>
      </c>
      <c r="BR107" s="71">
        <v>0</v>
      </c>
      <c r="BS107" s="71">
        <v>10</v>
      </c>
      <c r="BT107" s="71">
        <v>0</v>
      </c>
      <c r="BU107"/>
      <c r="BV107" s="70">
        <v>267.99299999999999</v>
      </c>
      <c r="BW107" s="70">
        <v>4.7649999999999997</v>
      </c>
      <c r="BX107" s="70">
        <v>20.946999999999999</v>
      </c>
      <c r="BY107" s="70">
        <v>0</v>
      </c>
      <c r="BZ107" s="70">
        <v>0</v>
      </c>
      <c r="CA107" s="70">
        <v>0</v>
      </c>
      <c r="CB107" s="70">
        <v>0</v>
      </c>
      <c r="CC107" s="70">
        <v>9.3420000000000005</v>
      </c>
      <c r="CD107" s="70">
        <v>3.1960000000000002</v>
      </c>
    </row>
    <row r="108" spans="1:82">
      <c r="A108" s="70" t="s">
        <v>1745</v>
      </c>
      <c r="B108" s="70">
        <v>475</v>
      </c>
      <c r="C108" s="70">
        <v>16</v>
      </c>
      <c r="D108" s="70">
        <v>28</v>
      </c>
      <c r="E108" s="70">
        <v>2019</v>
      </c>
      <c r="F108" s="70" t="s">
        <v>158</v>
      </c>
      <c r="G108" s="70" t="s">
        <v>1729</v>
      </c>
      <c r="H108" s="70" t="s">
        <v>1730</v>
      </c>
      <c r="I108" s="148"/>
      <c r="J108" s="71">
        <v>220.62360822651345</v>
      </c>
      <c r="K108" s="71">
        <v>11.830259921377154</v>
      </c>
      <c r="L108" s="71">
        <v>48.359390884487958</v>
      </c>
      <c r="M108" s="71">
        <v>349.70872935934926</v>
      </c>
      <c r="N108" s="71">
        <v>289.70037024007405</v>
      </c>
      <c r="O108" s="71">
        <v>187.80737092240068</v>
      </c>
      <c r="P108" s="71">
        <v>149.24094038169352</v>
      </c>
      <c r="Q108" s="71">
        <v>11.537342645941401</v>
      </c>
      <c r="R108" s="71">
        <v>1.8659844260318121</v>
      </c>
      <c r="S108" s="71">
        <v>22.299728563660008</v>
      </c>
      <c r="T108" s="72"/>
      <c r="U108" s="71">
        <v>27066499</v>
      </c>
      <c r="V108" s="71">
        <v>5992</v>
      </c>
      <c r="W108" s="71">
        <v>852</v>
      </c>
      <c r="X108" s="71">
        <v>74958</v>
      </c>
      <c r="Y108" s="71">
        <v>80367</v>
      </c>
      <c r="Z108" s="71">
        <v>117580</v>
      </c>
      <c r="AA108" s="71">
        <v>30989</v>
      </c>
      <c r="AB108" s="71">
        <v>186960</v>
      </c>
      <c r="AC108" s="71">
        <v>329044</v>
      </c>
      <c r="AD108" s="71">
        <v>22.299728563660011</v>
      </c>
      <c r="AE108" s="72"/>
      <c r="AF108" s="71">
        <v>276924702.686544</v>
      </c>
      <c r="AG108" s="71">
        <v>7931316.8596534608</v>
      </c>
      <c r="AH108" s="71">
        <v>6721317.7979463609</v>
      </c>
      <c r="AI108" s="71">
        <v>487252655.2580657</v>
      </c>
      <c r="AJ108" s="71">
        <v>422642906.26928878</v>
      </c>
      <c r="AK108" s="71">
        <v>0</v>
      </c>
      <c r="AL108" s="71">
        <v>0</v>
      </c>
      <c r="AM108" s="71">
        <v>25462544.565873537</v>
      </c>
      <c r="AN108" s="71">
        <v>0</v>
      </c>
      <c r="AO108" s="71">
        <v>0</v>
      </c>
      <c r="AP108" s="71">
        <v>1226935443.437372</v>
      </c>
      <c r="AQ108" s="72"/>
      <c r="AR108" s="71">
        <v>3627</v>
      </c>
      <c r="AS108" s="71">
        <v>631</v>
      </c>
      <c r="AT108" s="71">
        <v>1</v>
      </c>
      <c r="AU108" s="71">
        <v>3</v>
      </c>
      <c r="AV108" s="71">
        <v>0</v>
      </c>
      <c r="AW108" s="71">
        <v>3</v>
      </c>
      <c r="AX108" s="71"/>
      <c r="AY108" s="72"/>
      <c r="AZ108" s="71">
        <v>16603.066999999999</v>
      </c>
      <c r="BA108" s="71">
        <v>36882.444999999992</v>
      </c>
      <c r="BB108" s="71">
        <v>3000</v>
      </c>
      <c r="BC108" s="71">
        <v>1433</v>
      </c>
      <c r="BD108" s="71">
        <v>0</v>
      </c>
      <c r="BE108" s="71">
        <v>17029.900000000001</v>
      </c>
      <c r="BF108" s="71"/>
      <c r="BG108" s="72"/>
      <c r="BH108" s="71">
        <v>0</v>
      </c>
      <c r="BI108" s="71">
        <v>0</v>
      </c>
      <c r="BJ108" s="71">
        <v>208.57499999999999</v>
      </c>
      <c r="BK108" s="71">
        <v>0</v>
      </c>
      <c r="BL108" s="71">
        <v>66.260999999999996</v>
      </c>
      <c r="BM108" s="71">
        <v>0</v>
      </c>
      <c r="BN108" s="72"/>
      <c r="BO108" s="71">
        <v>0</v>
      </c>
      <c r="BP108" s="71">
        <v>0</v>
      </c>
      <c r="BQ108" s="71">
        <v>9</v>
      </c>
      <c r="BR108" s="71">
        <v>0</v>
      </c>
      <c r="BS108" s="71">
        <v>10</v>
      </c>
      <c r="BT108" s="71">
        <v>0</v>
      </c>
      <c r="BU108"/>
      <c r="BV108" s="70">
        <v>251.042</v>
      </c>
      <c r="BW108" s="70">
        <v>5.5330000000000004</v>
      </c>
      <c r="BX108" s="70">
        <v>18.260999999999999</v>
      </c>
      <c r="BY108" s="70">
        <v>0</v>
      </c>
      <c r="BZ108" s="70">
        <v>0</v>
      </c>
      <c r="CA108" s="70">
        <v>0</v>
      </c>
      <c r="CB108" s="70">
        <v>0</v>
      </c>
      <c r="CC108" s="70">
        <v>0</v>
      </c>
      <c r="CD108" s="70">
        <v>0</v>
      </c>
    </row>
    <row r="109" spans="1:82">
      <c r="A109" s="70" t="s">
        <v>1746</v>
      </c>
      <c r="B109" s="70">
        <v>476</v>
      </c>
      <c r="C109" s="70">
        <v>17</v>
      </c>
      <c r="D109" s="70">
        <v>28</v>
      </c>
      <c r="E109" s="70">
        <v>2020</v>
      </c>
      <c r="F109" s="70" t="s">
        <v>159</v>
      </c>
      <c r="G109" s="70" t="s">
        <v>1729</v>
      </c>
      <c r="H109" s="70" t="s">
        <v>1730</v>
      </c>
      <c r="I109" s="148"/>
      <c r="J109" s="71">
        <v>233.25121954135469</v>
      </c>
      <c r="K109" s="71">
        <v>12.54942612508831</v>
      </c>
      <c r="L109" s="71">
        <v>54.947472284290519</v>
      </c>
      <c r="M109" s="71">
        <v>287.76856483967259</v>
      </c>
      <c r="N109" s="71">
        <v>257.71677869566821</v>
      </c>
      <c r="O109" s="71">
        <v>165.07479690422289</v>
      </c>
      <c r="P109" s="71">
        <v>140.21054359760015</v>
      </c>
      <c r="Q109" s="71">
        <v>10.9602088726252</v>
      </c>
      <c r="R109" s="71">
        <v>1.4202421812685531</v>
      </c>
      <c r="S109" s="71">
        <v>23.2864429077</v>
      </c>
      <c r="T109" s="72"/>
      <c r="U109" s="71">
        <v>26487411</v>
      </c>
      <c r="V109" s="71">
        <v>5770</v>
      </c>
      <c r="W109" s="71">
        <v>864</v>
      </c>
      <c r="X109" s="71">
        <v>77475</v>
      </c>
      <c r="Y109" s="71">
        <v>80799</v>
      </c>
      <c r="Z109" s="71">
        <v>117958</v>
      </c>
      <c r="AA109" s="71">
        <v>30945</v>
      </c>
      <c r="AB109" s="71">
        <v>185890</v>
      </c>
      <c r="AC109" s="71">
        <v>251765.99999999994</v>
      </c>
      <c r="AD109" s="71">
        <v>23.2864429077</v>
      </c>
      <c r="AE109" s="72"/>
      <c r="AF109" s="71">
        <v>266963486.8123841</v>
      </c>
      <c r="AG109" s="71">
        <v>8039237.0966194272</v>
      </c>
      <c r="AH109" s="71">
        <v>7819198.9138836274</v>
      </c>
      <c r="AI109" s="71">
        <v>419615118.3379032</v>
      </c>
      <c r="AJ109" s="71">
        <v>406911516.93941963</v>
      </c>
      <c r="AK109" s="71"/>
      <c r="AL109" s="71"/>
      <c r="AM109" s="71">
        <v>24260710.280975662</v>
      </c>
      <c r="AN109" s="71"/>
      <c r="AO109" s="71"/>
      <c r="AP109" s="71">
        <v>1133609268.3811858</v>
      </c>
      <c r="AQ109" s="72"/>
      <c r="AR109" s="71">
        <v>3865</v>
      </c>
      <c r="AS109" s="71">
        <v>653</v>
      </c>
      <c r="AT109" s="71">
        <v>1</v>
      </c>
      <c r="AU109" s="71">
        <v>4</v>
      </c>
      <c r="AV109" s="71">
        <v>0</v>
      </c>
      <c r="AW109" s="71">
        <v>3</v>
      </c>
      <c r="AX109" s="71"/>
      <c r="AY109" s="72"/>
      <c r="AZ109" s="71">
        <v>17830.247999999981</v>
      </c>
      <c r="BA109" s="71">
        <v>40831.345000000023</v>
      </c>
      <c r="BB109" s="71">
        <v>3000</v>
      </c>
      <c r="BC109" s="71">
        <v>1673</v>
      </c>
      <c r="BD109" s="71">
        <v>0</v>
      </c>
      <c r="BE109" s="71">
        <v>17029.900000000001</v>
      </c>
      <c r="BF109" s="71"/>
      <c r="BG109" s="72"/>
      <c r="BH109" s="71">
        <v>0</v>
      </c>
      <c r="BI109" s="71">
        <v>0</v>
      </c>
      <c r="BJ109" s="71">
        <v>185.072</v>
      </c>
      <c r="BK109" s="71">
        <v>0</v>
      </c>
      <c r="BL109" s="71">
        <v>64.7</v>
      </c>
      <c r="BM109" s="71">
        <v>0</v>
      </c>
      <c r="BN109" s="72"/>
      <c r="BO109" s="71">
        <v>0</v>
      </c>
      <c r="BP109" s="71">
        <v>0</v>
      </c>
      <c r="BQ109" s="71">
        <v>9</v>
      </c>
      <c r="BR109" s="71">
        <v>0</v>
      </c>
      <c r="BS109" s="71">
        <v>10</v>
      </c>
      <c r="BT109" s="71">
        <v>0</v>
      </c>
      <c r="BU109"/>
      <c r="BV109" s="70">
        <v>219.37100000000001</v>
      </c>
      <c r="BW109" s="70">
        <v>3.234</v>
      </c>
      <c r="BX109" s="70">
        <v>20.800999999999998</v>
      </c>
      <c r="BY109" s="70">
        <v>0</v>
      </c>
      <c r="BZ109" s="70">
        <v>0</v>
      </c>
      <c r="CA109" s="70">
        <v>0</v>
      </c>
      <c r="CB109" s="70">
        <v>0</v>
      </c>
      <c r="CC109" s="70">
        <v>6.3659999999999997</v>
      </c>
      <c r="CD109" s="70">
        <v>0</v>
      </c>
    </row>
    <row r="110" spans="1:82">
      <c r="A110" s="70" t="s">
        <v>1747</v>
      </c>
      <c r="B110" s="70">
        <v>476</v>
      </c>
      <c r="C110" s="70">
        <v>18</v>
      </c>
      <c r="D110" s="70">
        <v>28</v>
      </c>
      <c r="E110" s="70">
        <v>2021</v>
      </c>
      <c r="F110" s="70" t="s">
        <v>160</v>
      </c>
      <c r="G110" s="70" t="s">
        <v>1729</v>
      </c>
      <c r="H110" s="70" t="s">
        <v>1730</v>
      </c>
      <c r="I110" s="148"/>
      <c r="J110" s="71">
        <v>231.01256088174867</v>
      </c>
      <c r="K110" s="71">
        <v>13.282508871308261</v>
      </c>
      <c r="L110" s="71">
        <v>43.696053516719552</v>
      </c>
      <c r="M110" s="71">
        <v>351.80636947833523</v>
      </c>
      <c r="N110" s="71">
        <v>292.56496118011609</v>
      </c>
      <c r="O110" s="71">
        <v>160.3848044135587</v>
      </c>
      <c r="P110" s="71">
        <v>143.93803492272892</v>
      </c>
      <c r="Q110" s="71">
        <v>10.7757493799486</v>
      </c>
      <c r="R110" s="71">
        <v>1.3672595794844353</v>
      </c>
      <c r="S110" s="71">
        <v>26.47098903885</v>
      </c>
      <c r="T110" s="72"/>
      <c r="U110" s="71">
        <v>29705678</v>
      </c>
      <c r="V110" s="71">
        <v>5770</v>
      </c>
      <c r="W110" s="71">
        <v>864</v>
      </c>
      <c r="X110" s="71">
        <v>77475</v>
      </c>
      <c r="Y110" s="71">
        <v>81110</v>
      </c>
      <c r="Z110" s="71">
        <v>118005</v>
      </c>
      <c r="AA110" s="71">
        <v>30977</v>
      </c>
      <c r="AB110" s="71">
        <v>184557</v>
      </c>
      <c r="AC110" s="71">
        <v>235130.99999999994</v>
      </c>
      <c r="AD110" s="71">
        <v>26.47098903885</v>
      </c>
      <c r="AE110" s="72"/>
      <c r="AF110" s="71">
        <v>259263381.7067768</v>
      </c>
      <c r="AG110" s="71">
        <v>8500928.6701581441</v>
      </c>
      <c r="AH110" s="71">
        <v>6927531.0566487275</v>
      </c>
      <c r="AI110" s="71">
        <v>518620921.93850118</v>
      </c>
      <c r="AJ110" s="71">
        <v>418026694.23664182</v>
      </c>
      <c r="AK110" s="71">
        <v>0</v>
      </c>
      <c r="AL110" s="71">
        <v>0</v>
      </c>
      <c r="AM110" s="71">
        <v>24225669.342144683</v>
      </c>
      <c r="AN110" s="71">
        <v>0</v>
      </c>
      <c r="AO110" s="71">
        <v>0</v>
      </c>
      <c r="AP110" s="71">
        <v>1235565126.9508715</v>
      </c>
      <c r="AQ110" s="72"/>
      <c r="AR110" s="71">
        <v>4080</v>
      </c>
      <c r="AS110" s="71">
        <v>668</v>
      </c>
      <c r="AT110" s="71">
        <v>1</v>
      </c>
      <c r="AU110" s="71">
        <v>4</v>
      </c>
      <c r="AV110" s="71">
        <v>0</v>
      </c>
      <c r="AW110" s="71">
        <v>3</v>
      </c>
      <c r="AX110" s="71"/>
      <c r="AY110" s="72"/>
      <c r="AZ110" s="71">
        <v>18939.36399999998</v>
      </c>
      <c r="BA110" s="71">
        <v>42534.545000000013</v>
      </c>
      <c r="BB110" s="71">
        <v>3000</v>
      </c>
      <c r="BC110" s="71">
        <v>1673</v>
      </c>
      <c r="BD110" s="71">
        <v>0</v>
      </c>
      <c r="BE110" s="71">
        <v>17029.900000000001</v>
      </c>
      <c r="BF110" s="71"/>
      <c r="BG110" s="72"/>
      <c r="BH110" s="71">
        <v>0</v>
      </c>
      <c r="BI110" s="71">
        <v>0</v>
      </c>
      <c r="BJ110" s="71">
        <v>195.602</v>
      </c>
      <c r="BK110" s="71">
        <v>0</v>
      </c>
      <c r="BL110" s="71">
        <v>65.664000000000001</v>
      </c>
      <c r="BM110" s="71">
        <v>0</v>
      </c>
      <c r="BN110" s="72"/>
      <c r="BO110" s="71">
        <v>0</v>
      </c>
      <c r="BP110" s="71">
        <v>0</v>
      </c>
      <c r="BQ110" s="71">
        <v>9</v>
      </c>
      <c r="BR110" s="71">
        <v>0</v>
      </c>
      <c r="BS110" s="71">
        <v>10</v>
      </c>
      <c r="BT110" s="71">
        <v>0</v>
      </c>
      <c r="BU110"/>
      <c r="BV110" s="70">
        <v>226.44399999999999</v>
      </c>
      <c r="BW110" s="70">
        <v>0</v>
      </c>
      <c r="BX110" s="70">
        <v>23.635000000000002</v>
      </c>
      <c r="BY110" s="70">
        <v>0</v>
      </c>
      <c r="BZ110" s="70">
        <v>0</v>
      </c>
      <c r="CA110" s="70">
        <v>0</v>
      </c>
      <c r="CB110" s="70">
        <v>0</v>
      </c>
      <c r="CC110" s="70">
        <v>6.6230000000000002</v>
      </c>
      <c r="CD110" s="70">
        <v>4.5640000000000001</v>
      </c>
    </row>
    <row r="111" spans="1:82">
      <c r="A111" s="70" t="s">
        <v>1748</v>
      </c>
      <c r="B111" s="70">
        <v>476</v>
      </c>
      <c r="C111" s="70">
        <v>19</v>
      </c>
      <c r="D111" s="70">
        <v>28</v>
      </c>
      <c r="E111" s="70">
        <v>2022</v>
      </c>
      <c r="F111" s="70" t="s">
        <v>161</v>
      </c>
      <c r="G111" s="70" t="s">
        <v>1729</v>
      </c>
      <c r="H111" s="70" t="s">
        <v>1730</v>
      </c>
      <c r="I111" s="148"/>
      <c r="J111" s="71">
        <v>249.75283550575779</v>
      </c>
      <c r="K111" s="71">
        <v>12.349338170441968</v>
      </c>
      <c r="L111" s="71">
        <v>39.920545700416959</v>
      </c>
      <c r="M111" s="71">
        <v>318.23540669095621</v>
      </c>
      <c r="N111" s="71">
        <v>315.33934166815209</v>
      </c>
      <c r="O111" s="71">
        <v>169.74249519568008</v>
      </c>
      <c r="P111" s="71">
        <v>143.16808966634954</v>
      </c>
      <c r="Q111" s="71">
        <v>10.789017166430826</v>
      </c>
      <c r="R111" s="71">
        <v>1.3197490789405149</v>
      </c>
      <c r="S111" s="71">
        <v>18.34821220746554</v>
      </c>
      <c r="T111" s="72"/>
      <c r="U111" s="71">
        <v>32525790</v>
      </c>
      <c r="V111" s="71">
        <v>5770</v>
      </c>
      <c r="W111" s="71">
        <v>864</v>
      </c>
      <c r="X111" s="71">
        <v>77475</v>
      </c>
      <c r="Y111" s="71">
        <v>81756</v>
      </c>
      <c r="Z111" s="71">
        <v>118659</v>
      </c>
      <c r="AA111" s="71">
        <v>31281</v>
      </c>
      <c r="AB111" s="71">
        <v>183269</v>
      </c>
      <c r="AC111" s="71">
        <v>229810.99999999997</v>
      </c>
      <c r="AD111" s="71">
        <v>18.34821220746554</v>
      </c>
      <c r="AE111" s="72"/>
      <c r="AF111" s="71">
        <v>272013997.52079463</v>
      </c>
      <c r="AG111" s="71">
        <v>8564598.131104093</v>
      </c>
      <c r="AH111" s="71">
        <v>5947969.9452330284</v>
      </c>
      <c r="AI111" s="71">
        <v>457779859.70279306</v>
      </c>
      <c r="AJ111" s="71">
        <v>472831261.37302506</v>
      </c>
      <c r="AK111" s="71">
        <v>0</v>
      </c>
      <c r="AL111" s="71">
        <v>0</v>
      </c>
      <c r="AM111" s="71">
        <v>23665030.118697662</v>
      </c>
      <c r="AN111" s="71">
        <v>0</v>
      </c>
      <c r="AO111" s="71">
        <v>0</v>
      </c>
      <c r="AP111" s="71">
        <v>1240802716.7916474</v>
      </c>
      <c r="AQ111" s="72"/>
      <c r="AR111" s="71">
        <v>4382</v>
      </c>
      <c r="AS111" s="71">
        <v>680</v>
      </c>
      <c r="AT111" s="71">
        <v>1</v>
      </c>
      <c r="AU111" s="71">
        <v>4</v>
      </c>
      <c r="AV111" s="71">
        <v>0</v>
      </c>
      <c r="AW111" s="71">
        <v>3</v>
      </c>
      <c r="AX111" s="71"/>
      <c r="AY111" s="72"/>
      <c r="AZ111" s="71">
        <v>20548.685999999961</v>
      </c>
      <c r="BA111" s="71">
        <v>47157.24500000001</v>
      </c>
      <c r="BB111" s="71">
        <v>3000</v>
      </c>
      <c r="BC111" s="71">
        <v>1673</v>
      </c>
      <c r="BD111" s="71">
        <v>0</v>
      </c>
      <c r="BE111" s="71">
        <v>17029.900000000001</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1749</v>
      </c>
      <c r="B112" s="70">
        <v>476</v>
      </c>
      <c r="C112" s="70">
        <v>20</v>
      </c>
      <c r="D112" s="70">
        <v>28</v>
      </c>
      <c r="E112" s="70">
        <v>2023</v>
      </c>
      <c r="F112" s="70" t="s">
        <v>1539</v>
      </c>
      <c r="G112" s="70" t="s">
        <v>1729</v>
      </c>
      <c r="H112" s="70" t="s">
        <v>1730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4744</v>
      </c>
      <c r="AS112" s="71">
        <v>686</v>
      </c>
      <c r="AT112" s="71">
        <v>1</v>
      </c>
      <c r="AU112" s="71">
        <v>4</v>
      </c>
      <c r="AV112" s="71">
        <v>0</v>
      </c>
      <c r="AW112" s="71">
        <v>3</v>
      </c>
      <c r="AX112" s="71"/>
      <c r="AY112" s="72"/>
      <c r="AZ112" s="71">
        <v>22513.458999999937</v>
      </c>
      <c r="BA112" s="71">
        <v>47572.445000000014</v>
      </c>
      <c r="BB112" s="71">
        <v>3000</v>
      </c>
      <c r="BC112" s="71">
        <v>1673</v>
      </c>
      <c r="BD112" s="71">
        <v>0</v>
      </c>
      <c r="BE112" s="71">
        <v>17029.900000000001</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1750</v>
      </c>
      <c r="B113" s="70">
        <v>476</v>
      </c>
      <c r="C113" s="70">
        <v>21</v>
      </c>
      <c r="D113" s="70">
        <v>28</v>
      </c>
      <c r="E113" s="70">
        <v>2024</v>
      </c>
      <c r="F113" s="70" t="s">
        <v>1554</v>
      </c>
      <c r="G113" s="70" t="s">
        <v>1729</v>
      </c>
      <c r="H113" s="70" t="s">
        <v>1730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1751</v>
      </c>
      <c r="B114" s="70">
        <v>18</v>
      </c>
      <c r="C114" s="70">
        <v>1</v>
      </c>
      <c r="D114" s="70">
        <v>2</v>
      </c>
      <c r="E114" s="70">
        <v>1990</v>
      </c>
      <c r="F114" s="70" t="s">
        <v>787</v>
      </c>
      <c r="G114" s="70" t="s">
        <v>1752</v>
      </c>
      <c r="H114" s="70" t="s">
        <v>1753</v>
      </c>
      <c r="I114" s="148"/>
      <c r="J114" s="71">
        <v>442.34487790684102</v>
      </c>
      <c r="K114" s="71">
        <v>10.1294906171498</v>
      </c>
      <c r="L114" s="71">
        <v>5.3068863800005914</v>
      </c>
      <c r="M114" s="71">
        <v>92.833828112418786</v>
      </c>
      <c r="N114" s="71">
        <v>124.1771194742</v>
      </c>
      <c r="O114" s="71">
        <v>115.91695720159871</v>
      </c>
      <c r="P114" s="71">
        <v>70.491013236671549</v>
      </c>
      <c r="Q114" s="71">
        <v>10.901907577552</v>
      </c>
      <c r="R114" s="71">
        <v>0</v>
      </c>
      <c r="S114" s="71">
        <v>14.53688452510317</v>
      </c>
      <c r="T114" s="72"/>
      <c r="U114" s="71">
        <v>75705748</v>
      </c>
      <c r="V114" s="71">
        <v>3994</v>
      </c>
      <c r="W114" s="71">
        <v>56</v>
      </c>
      <c r="X114" s="71">
        <v>38411</v>
      </c>
      <c r="Y114" s="71">
        <v>55327</v>
      </c>
      <c r="Z114" s="71">
        <v>47678</v>
      </c>
      <c r="AA114" s="71">
        <v>17116</v>
      </c>
      <c r="AB114" s="71">
        <v>177010</v>
      </c>
      <c r="AC114" s="71">
        <v>0</v>
      </c>
      <c r="AD114" s="71">
        <v>14.53688452510317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1754</v>
      </c>
      <c r="B115" s="70">
        <v>19</v>
      </c>
      <c r="C115" s="70">
        <v>2</v>
      </c>
      <c r="D115" s="70">
        <v>2</v>
      </c>
      <c r="E115" s="70">
        <v>2005</v>
      </c>
      <c r="F115" s="70" t="s">
        <v>789</v>
      </c>
      <c r="G115" s="70" t="s">
        <v>1752</v>
      </c>
      <c r="H115" s="70" t="s">
        <v>1753</v>
      </c>
      <c r="I115" s="148"/>
      <c r="J115" s="71">
        <v>346.82413377721451</v>
      </c>
      <c r="K115" s="71">
        <v>9.1342308793156786</v>
      </c>
      <c r="L115" s="71">
        <v>20.658308827568089</v>
      </c>
      <c r="M115" s="71">
        <v>175.1986344592521</v>
      </c>
      <c r="N115" s="71">
        <v>219.0983080617159</v>
      </c>
      <c r="O115" s="71">
        <v>158.49029417104751</v>
      </c>
      <c r="P115" s="71">
        <v>71.552853055818929</v>
      </c>
      <c r="Q115" s="71">
        <v>11.121491266121501</v>
      </c>
      <c r="R115" s="71">
        <v>0</v>
      </c>
      <c r="S115" s="71">
        <v>12.254700397315521</v>
      </c>
      <c r="T115" s="72"/>
      <c r="U115" s="71">
        <v>47019599</v>
      </c>
      <c r="V115" s="71">
        <v>4040</v>
      </c>
      <c r="W115" s="71">
        <v>187</v>
      </c>
      <c r="X115" s="71">
        <v>37283</v>
      </c>
      <c r="Y115" s="71">
        <v>73539</v>
      </c>
      <c r="Z115" s="71">
        <v>75436</v>
      </c>
      <c r="AA115" s="71">
        <v>14229</v>
      </c>
      <c r="AB115" s="71">
        <v>188774</v>
      </c>
      <c r="AC115" s="71">
        <v>0</v>
      </c>
      <c r="AD115" s="71">
        <v>12.254700397315521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1755</v>
      </c>
      <c r="B116" s="70">
        <v>20</v>
      </c>
      <c r="C116" s="70">
        <v>3</v>
      </c>
      <c r="D116" s="70">
        <v>2</v>
      </c>
      <c r="E116" s="70">
        <v>2006</v>
      </c>
      <c r="F116" s="70" t="s">
        <v>790</v>
      </c>
      <c r="G116" s="70" t="s">
        <v>1752</v>
      </c>
      <c r="H116" s="70" t="s">
        <v>1753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1756</v>
      </c>
      <c r="B117" s="70">
        <v>21</v>
      </c>
      <c r="C117" s="70">
        <v>4</v>
      </c>
      <c r="D117" s="70">
        <v>2</v>
      </c>
      <c r="E117" s="70">
        <v>2007</v>
      </c>
      <c r="F117" s="70" t="s">
        <v>791</v>
      </c>
      <c r="G117" s="70" t="s">
        <v>1752</v>
      </c>
      <c r="H117" s="70" t="s">
        <v>1753</v>
      </c>
      <c r="I117" s="148"/>
      <c r="J117" s="71">
        <v>438.7230528115881</v>
      </c>
      <c r="K117" s="71">
        <v>7.4704422614869568</v>
      </c>
      <c r="L117" s="71">
        <v>18.936136060304101</v>
      </c>
      <c r="M117" s="71">
        <v>177.21675632013049</v>
      </c>
      <c r="N117" s="71">
        <v>222.03259321810609</v>
      </c>
      <c r="O117" s="71">
        <v>152.4097191275292</v>
      </c>
      <c r="P117" s="71">
        <v>69.775235271538691</v>
      </c>
      <c r="Q117" s="71">
        <v>11.819808536209299</v>
      </c>
      <c r="R117" s="71">
        <v>0</v>
      </c>
      <c r="S117" s="71">
        <v>14.20807355414658</v>
      </c>
      <c r="T117" s="72"/>
      <c r="U117" s="71">
        <v>77719706</v>
      </c>
      <c r="V117" s="71">
        <v>3414</v>
      </c>
      <c r="W117" s="71">
        <v>249</v>
      </c>
      <c r="X117" s="71">
        <v>46046</v>
      </c>
      <c r="Y117" s="71">
        <v>75888</v>
      </c>
      <c r="Z117" s="71">
        <v>75411</v>
      </c>
      <c r="AA117" s="71">
        <v>13664</v>
      </c>
      <c r="AB117" s="71">
        <v>190018</v>
      </c>
      <c r="AC117" s="71">
        <v>0</v>
      </c>
      <c r="AD117" s="71">
        <v>14.20807355414658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1757</v>
      </c>
      <c r="B118" s="70">
        <v>22</v>
      </c>
      <c r="C118" s="70">
        <v>5</v>
      </c>
      <c r="D118" s="70">
        <v>2</v>
      </c>
      <c r="E118" s="70">
        <v>2008</v>
      </c>
      <c r="F118" s="70" t="s">
        <v>792</v>
      </c>
      <c r="G118" s="70" t="s">
        <v>1752</v>
      </c>
      <c r="H118" s="70" t="s">
        <v>1753</v>
      </c>
      <c r="I118" s="148"/>
      <c r="J118" s="71">
        <v>331.71418048221079</v>
      </c>
      <c r="K118" s="71">
        <v>5.6417248977584036</v>
      </c>
      <c r="L118" s="71">
        <v>16.286467447733379</v>
      </c>
      <c r="M118" s="71">
        <v>186.3998351480752</v>
      </c>
      <c r="N118" s="71">
        <v>209.9978173783631</v>
      </c>
      <c r="O118" s="71">
        <v>147.45461544603779</v>
      </c>
      <c r="P118" s="71">
        <v>67.364704481906188</v>
      </c>
      <c r="Q118" s="71">
        <v>11.608654743371</v>
      </c>
      <c r="R118" s="71">
        <v>0</v>
      </c>
      <c r="S118" s="71">
        <v>12.50207401816966</v>
      </c>
      <c r="T118" s="72"/>
      <c r="U118" s="71">
        <v>67877511</v>
      </c>
      <c r="V118" s="71">
        <v>3414</v>
      </c>
      <c r="W118" s="71">
        <v>249</v>
      </c>
      <c r="X118" s="71">
        <v>46046</v>
      </c>
      <c r="Y118" s="71">
        <v>76611</v>
      </c>
      <c r="Z118" s="71">
        <v>75520</v>
      </c>
      <c r="AA118" s="71">
        <v>13207</v>
      </c>
      <c r="AB118" s="71">
        <v>189693</v>
      </c>
      <c r="AC118" s="71">
        <v>0</v>
      </c>
      <c r="AD118" s="71">
        <v>12.50207401816966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1758</v>
      </c>
      <c r="B119" s="70">
        <v>23</v>
      </c>
      <c r="C119" s="70">
        <v>6</v>
      </c>
      <c r="D119" s="70">
        <v>2</v>
      </c>
      <c r="E119" s="70">
        <v>2009</v>
      </c>
      <c r="F119" s="70" t="s">
        <v>176</v>
      </c>
      <c r="G119" s="70" t="s">
        <v>1752</v>
      </c>
      <c r="H119" s="70" t="s">
        <v>1753</v>
      </c>
      <c r="I119" s="148"/>
      <c r="J119" s="71">
        <v>303.50818935153251</v>
      </c>
      <c r="K119" s="71">
        <v>4.8969092069599656</v>
      </c>
      <c r="L119" s="71">
        <v>11.20563592161124</v>
      </c>
      <c r="M119" s="71">
        <v>155.03426539104251</v>
      </c>
      <c r="N119" s="71">
        <v>205.74825953396771</v>
      </c>
      <c r="O119" s="71">
        <v>149.65449025830389</v>
      </c>
      <c r="P119" s="71">
        <v>64.421011885061759</v>
      </c>
      <c r="Q119" s="71">
        <v>11.0818031473634</v>
      </c>
      <c r="R119" s="71">
        <v>0</v>
      </c>
      <c r="S119" s="71">
        <v>13.65178921525003</v>
      </c>
      <c r="T119" s="72"/>
      <c r="U119" s="71">
        <v>56255466</v>
      </c>
      <c r="V119" s="71">
        <v>3199</v>
      </c>
      <c r="W119" s="71">
        <v>247</v>
      </c>
      <c r="X119" s="71">
        <v>48597</v>
      </c>
      <c r="Y119" s="71">
        <v>77667</v>
      </c>
      <c r="Z119" s="71">
        <v>75654</v>
      </c>
      <c r="AA119" s="71">
        <v>12966</v>
      </c>
      <c r="AB119" s="71">
        <v>190091</v>
      </c>
      <c r="AC119" s="71">
        <v>0</v>
      </c>
      <c r="AD119" s="71">
        <v>13.65178921525003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251.13200000000001</v>
      </c>
      <c r="BK119" s="71">
        <v>0</v>
      </c>
      <c r="BL119" s="71">
        <v>40.126999999999995</v>
      </c>
      <c r="BM119" s="71">
        <v>0</v>
      </c>
      <c r="BN119" s="72"/>
      <c r="BO119" s="71">
        <v>0</v>
      </c>
      <c r="BP119" s="71">
        <v>0</v>
      </c>
      <c r="BQ119" s="71">
        <v>8</v>
      </c>
      <c r="BR119" s="71">
        <v>0</v>
      </c>
      <c r="BS119" s="71">
        <v>6</v>
      </c>
      <c r="BT119" s="71">
        <v>0</v>
      </c>
      <c r="BU119"/>
      <c r="BV119" s="70">
        <v>266.64100000000002</v>
      </c>
      <c r="BW119" s="70">
        <v>0</v>
      </c>
      <c r="BX119" s="70">
        <v>15.835000000000001</v>
      </c>
      <c r="BY119" s="70">
        <v>0</v>
      </c>
      <c r="BZ119" s="70">
        <v>0</v>
      </c>
      <c r="CA119" s="70">
        <v>0</v>
      </c>
      <c r="CB119" s="70">
        <v>8.7829999999999995</v>
      </c>
      <c r="CC119" s="70">
        <v>0</v>
      </c>
      <c r="CD119" s="70">
        <v>0</v>
      </c>
    </row>
    <row r="120" spans="1:82">
      <c r="A120" s="70" t="s">
        <v>1759</v>
      </c>
      <c r="B120" s="70">
        <v>24</v>
      </c>
      <c r="C120" s="70">
        <v>7</v>
      </c>
      <c r="D120" s="70">
        <v>2</v>
      </c>
      <c r="E120" s="70">
        <v>2010</v>
      </c>
      <c r="F120" s="70" t="s">
        <v>177</v>
      </c>
      <c r="G120" s="70" t="s">
        <v>1752</v>
      </c>
      <c r="H120" s="70" t="s">
        <v>1753</v>
      </c>
      <c r="I120" s="148"/>
      <c r="J120" s="71">
        <v>318.70153399863591</v>
      </c>
      <c r="K120" s="71">
        <v>5.2988169061802504</v>
      </c>
      <c r="L120" s="71">
        <v>10.311252650544979</v>
      </c>
      <c r="M120" s="71">
        <v>170.31047184709351</v>
      </c>
      <c r="N120" s="71">
        <v>211.07256557618891</v>
      </c>
      <c r="O120" s="71">
        <v>149.42106801222761</v>
      </c>
      <c r="P120" s="71">
        <v>64.516856478746561</v>
      </c>
      <c r="Q120" s="71">
        <v>11.592195780979701</v>
      </c>
      <c r="R120" s="71">
        <v>0</v>
      </c>
      <c r="S120" s="71">
        <v>13.84194544191217</v>
      </c>
      <c r="T120" s="72"/>
      <c r="U120" s="71">
        <v>51389046</v>
      </c>
      <c r="V120" s="71">
        <v>3199</v>
      </c>
      <c r="W120" s="71">
        <v>247</v>
      </c>
      <c r="X120" s="71">
        <v>48597</v>
      </c>
      <c r="Y120" s="71">
        <v>78729</v>
      </c>
      <c r="Z120" s="71">
        <v>75887</v>
      </c>
      <c r="AA120" s="71">
        <v>12661</v>
      </c>
      <c r="AB120" s="71">
        <v>190539</v>
      </c>
      <c r="AC120" s="71">
        <v>0</v>
      </c>
      <c r="AD120" s="71">
        <v>13.84194544191217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247.816</v>
      </c>
      <c r="BK120" s="71">
        <v>0</v>
      </c>
      <c r="BL120" s="71">
        <v>39.72</v>
      </c>
      <c r="BM120" s="71">
        <v>0</v>
      </c>
      <c r="BN120" s="72"/>
      <c r="BO120" s="71">
        <v>0</v>
      </c>
      <c r="BP120" s="71">
        <v>0</v>
      </c>
      <c r="BQ120" s="71">
        <v>8</v>
      </c>
      <c r="BR120" s="71">
        <v>0</v>
      </c>
      <c r="BS120" s="71">
        <v>6</v>
      </c>
      <c r="BT120" s="71">
        <v>0</v>
      </c>
      <c r="BU120"/>
      <c r="BV120" s="70">
        <v>259.10899999999998</v>
      </c>
      <c r="BW120" s="70">
        <v>0</v>
      </c>
      <c r="BX120" s="70">
        <v>16.026</v>
      </c>
      <c r="BY120" s="70">
        <v>0</v>
      </c>
      <c r="BZ120" s="70">
        <v>0</v>
      </c>
      <c r="CA120" s="70">
        <v>0</v>
      </c>
      <c r="CB120" s="70">
        <v>12.401</v>
      </c>
      <c r="CC120" s="70">
        <v>0</v>
      </c>
      <c r="CD120" s="70">
        <v>0</v>
      </c>
    </row>
    <row r="121" spans="1:82">
      <c r="A121" s="70" t="s">
        <v>1760</v>
      </c>
      <c r="B121" s="70">
        <v>25</v>
      </c>
      <c r="C121" s="70">
        <v>8</v>
      </c>
      <c r="D121" s="70">
        <v>2</v>
      </c>
      <c r="E121" s="70">
        <v>2011</v>
      </c>
      <c r="F121" s="70" t="s">
        <v>178</v>
      </c>
      <c r="G121" s="1064" t="s">
        <v>1752</v>
      </c>
      <c r="H121" s="70" t="s">
        <v>1753</v>
      </c>
      <c r="I121" s="148"/>
      <c r="J121" s="71">
        <v>342.15276492325432</v>
      </c>
      <c r="K121" s="71">
        <v>7.4383320736412788</v>
      </c>
      <c r="L121" s="71">
        <v>10.638999964719959</v>
      </c>
      <c r="M121" s="71">
        <v>224.79285388441019</v>
      </c>
      <c r="N121" s="71">
        <v>251.21580961610181</v>
      </c>
      <c r="O121" s="71">
        <v>146.55418661055828</v>
      </c>
      <c r="P121" s="71">
        <v>62.464382029212622</v>
      </c>
      <c r="Q121" s="71">
        <v>13.3447259152975</v>
      </c>
      <c r="R121" s="71">
        <v>0</v>
      </c>
      <c r="S121" s="71">
        <v>12.57665280165811</v>
      </c>
      <c r="T121" s="72"/>
      <c r="U121" s="71">
        <v>52811212</v>
      </c>
      <c r="V121" s="71">
        <v>3199</v>
      </c>
      <c r="W121" s="71">
        <v>247</v>
      </c>
      <c r="X121" s="71">
        <v>48597</v>
      </c>
      <c r="Y121" s="71">
        <v>79316</v>
      </c>
      <c r="Z121" s="71">
        <v>76048</v>
      </c>
      <c r="AA121" s="71">
        <v>12623</v>
      </c>
      <c r="AB121" s="71">
        <v>190158</v>
      </c>
      <c r="AC121" s="71">
        <v>0</v>
      </c>
      <c r="AD121" s="71">
        <v>12.57665280165811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192.99799999999999</v>
      </c>
      <c r="BK121" s="71">
        <v>0</v>
      </c>
      <c r="BL121" s="71">
        <v>35.003</v>
      </c>
      <c r="BM121" s="71">
        <v>0</v>
      </c>
      <c r="BN121" s="72"/>
      <c r="BO121" s="71">
        <v>0</v>
      </c>
      <c r="BP121" s="71">
        <v>0</v>
      </c>
      <c r="BQ121" s="71">
        <v>7</v>
      </c>
      <c r="BR121" s="71">
        <v>0</v>
      </c>
      <c r="BS121" s="71">
        <v>6</v>
      </c>
      <c r="BT121" s="71">
        <v>0</v>
      </c>
      <c r="BU121"/>
      <c r="BV121" s="70">
        <v>199.892</v>
      </c>
      <c r="BW121" s="70">
        <v>0</v>
      </c>
      <c r="BX121" s="70">
        <v>13.766999999999999</v>
      </c>
      <c r="BY121" s="70">
        <v>0</v>
      </c>
      <c r="BZ121" s="70">
        <v>0</v>
      </c>
      <c r="CA121" s="70">
        <v>0</v>
      </c>
      <c r="CB121" s="70">
        <v>14.342000000000001</v>
      </c>
      <c r="CC121" s="70">
        <v>0</v>
      </c>
      <c r="CD121" s="70">
        <v>0</v>
      </c>
    </row>
    <row r="122" spans="1:82">
      <c r="A122" s="70" t="s">
        <v>1761</v>
      </c>
      <c r="B122" s="70">
        <v>26</v>
      </c>
      <c r="C122" s="70">
        <v>9</v>
      </c>
      <c r="D122" s="70">
        <v>2</v>
      </c>
      <c r="E122" s="70">
        <v>2012</v>
      </c>
      <c r="F122" s="70" t="s">
        <v>179</v>
      </c>
      <c r="G122" s="1064" t="s">
        <v>1752</v>
      </c>
      <c r="H122" s="70" t="s">
        <v>1753</v>
      </c>
      <c r="I122" s="148"/>
      <c r="J122" s="71">
        <v>345.77829532841042</v>
      </c>
      <c r="K122" s="71">
        <v>7.1560311578014097</v>
      </c>
      <c r="L122" s="71">
        <v>10.43337453230671</v>
      </c>
      <c r="M122" s="71">
        <v>248.79799009392789</v>
      </c>
      <c r="N122" s="71">
        <v>295.23797987021942</v>
      </c>
      <c r="O122" s="71">
        <v>146.20204158034483</v>
      </c>
      <c r="P122" s="71">
        <v>62.167837225725492</v>
      </c>
      <c r="Q122" s="71">
        <v>14.6535550728461</v>
      </c>
      <c r="R122" s="71">
        <v>0</v>
      </c>
      <c r="S122" s="71">
        <v>12.0622844605704</v>
      </c>
      <c r="T122" s="72"/>
      <c r="U122" s="71">
        <v>48764296</v>
      </c>
      <c r="V122" s="71">
        <v>3199</v>
      </c>
      <c r="W122" s="71">
        <v>247</v>
      </c>
      <c r="X122" s="71">
        <v>48597</v>
      </c>
      <c r="Y122" s="71">
        <v>80959</v>
      </c>
      <c r="Z122" s="71">
        <v>76467</v>
      </c>
      <c r="AA122" s="71">
        <v>12492</v>
      </c>
      <c r="AB122" s="71">
        <v>192188</v>
      </c>
      <c r="AC122" s="71">
        <v>0</v>
      </c>
      <c r="AD122" s="71">
        <v>12.0622844605704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186.172</v>
      </c>
      <c r="BK122" s="71">
        <v>0</v>
      </c>
      <c r="BL122" s="71">
        <v>42.273999999999994</v>
      </c>
      <c r="BM122" s="71">
        <v>0</v>
      </c>
      <c r="BN122" s="72"/>
      <c r="BO122" s="71">
        <v>0</v>
      </c>
      <c r="BP122" s="71">
        <v>0</v>
      </c>
      <c r="BQ122" s="71">
        <v>7</v>
      </c>
      <c r="BR122" s="71">
        <v>0</v>
      </c>
      <c r="BS122" s="71">
        <v>6</v>
      </c>
      <c r="BT122" s="71">
        <v>0</v>
      </c>
      <c r="BU122"/>
      <c r="BV122" s="70">
        <v>201.83</v>
      </c>
      <c r="BW122" s="70">
        <v>0</v>
      </c>
      <c r="BX122" s="70">
        <v>14.087</v>
      </c>
      <c r="BY122" s="70">
        <v>0</v>
      </c>
      <c r="BZ122" s="70">
        <v>0</v>
      </c>
      <c r="CA122" s="70">
        <v>0</v>
      </c>
      <c r="CB122" s="70">
        <v>12.529</v>
      </c>
      <c r="CC122" s="70">
        <v>0</v>
      </c>
      <c r="CD122" s="70">
        <v>0</v>
      </c>
    </row>
    <row r="123" spans="1:82">
      <c r="A123" s="70" t="s">
        <v>1762</v>
      </c>
      <c r="B123" s="70">
        <v>27</v>
      </c>
      <c r="C123" s="70">
        <v>10</v>
      </c>
      <c r="D123" s="70">
        <v>2</v>
      </c>
      <c r="E123" s="70">
        <v>2013</v>
      </c>
      <c r="F123" s="70" t="s">
        <v>180</v>
      </c>
      <c r="G123" s="70" t="s">
        <v>1752</v>
      </c>
      <c r="H123" s="70" t="s">
        <v>1753</v>
      </c>
      <c r="I123" s="148"/>
      <c r="J123" s="71">
        <v>379.59673194746279</v>
      </c>
      <c r="K123" s="71">
        <v>6.4711600833234248</v>
      </c>
      <c r="L123" s="71">
        <v>10.261963805656141</v>
      </c>
      <c r="M123" s="71">
        <v>237.10690019988789</v>
      </c>
      <c r="N123" s="71">
        <v>287.56931067966138</v>
      </c>
      <c r="O123" s="71">
        <v>140.87033403920077</v>
      </c>
      <c r="P123" s="71">
        <v>61.552874220851685</v>
      </c>
      <c r="Q123" s="71">
        <v>14.8368233402442</v>
      </c>
      <c r="R123" s="71">
        <v>0</v>
      </c>
      <c r="S123" s="71">
        <v>12.78031865304404</v>
      </c>
      <c r="T123" s="72"/>
      <c r="U123" s="71">
        <v>50001805</v>
      </c>
      <c r="V123" s="71">
        <v>3199</v>
      </c>
      <c r="W123" s="71">
        <v>247</v>
      </c>
      <c r="X123" s="71">
        <v>48597</v>
      </c>
      <c r="Y123" s="71">
        <v>81409</v>
      </c>
      <c r="Z123" s="71">
        <v>76968</v>
      </c>
      <c r="AA123" s="71">
        <v>12322</v>
      </c>
      <c r="AB123" s="71">
        <v>191802</v>
      </c>
      <c r="AC123" s="71">
        <v>0</v>
      </c>
      <c r="AD123" s="71">
        <v>12.78031865304404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232.37299999999999</v>
      </c>
      <c r="BK123" s="71">
        <v>0</v>
      </c>
      <c r="BL123" s="71">
        <v>44.516000000000005</v>
      </c>
      <c r="BM123" s="71">
        <v>0</v>
      </c>
      <c r="BN123" s="72"/>
      <c r="BO123" s="71">
        <v>0</v>
      </c>
      <c r="BP123" s="71">
        <v>0</v>
      </c>
      <c r="BQ123" s="71">
        <v>7</v>
      </c>
      <c r="BR123" s="71">
        <v>0</v>
      </c>
      <c r="BS123" s="71">
        <v>6</v>
      </c>
      <c r="BT123" s="71">
        <v>0</v>
      </c>
      <c r="BU123"/>
      <c r="BV123" s="70">
        <v>254.923</v>
      </c>
      <c r="BW123" s="70">
        <v>0</v>
      </c>
      <c r="BX123" s="70">
        <v>13.404999999999999</v>
      </c>
      <c r="BY123" s="70">
        <v>0</v>
      </c>
      <c r="BZ123" s="70">
        <v>0</v>
      </c>
      <c r="CA123" s="70">
        <v>0</v>
      </c>
      <c r="CB123" s="70">
        <v>8.5609999999999999</v>
      </c>
      <c r="CC123" s="70">
        <v>0</v>
      </c>
      <c r="CD123" s="70">
        <v>0</v>
      </c>
    </row>
    <row r="124" spans="1:82">
      <c r="A124" s="70" t="s">
        <v>1763</v>
      </c>
      <c r="B124" s="70">
        <v>28</v>
      </c>
      <c r="C124" s="70">
        <v>11</v>
      </c>
      <c r="D124" s="70">
        <v>2</v>
      </c>
      <c r="E124" s="70">
        <v>2014</v>
      </c>
      <c r="F124" s="70" t="s">
        <v>181</v>
      </c>
      <c r="G124" s="70" t="s">
        <v>1752</v>
      </c>
      <c r="H124" s="70" t="s">
        <v>1753</v>
      </c>
      <c r="I124" s="148"/>
      <c r="J124" s="71">
        <v>345.63633061970978</v>
      </c>
      <c r="K124" s="71">
        <v>6.8024073474133102</v>
      </c>
      <c r="L124" s="71">
        <v>8.3343986577305955</v>
      </c>
      <c r="M124" s="71">
        <v>242.88650534626569</v>
      </c>
      <c r="N124" s="71">
        <v>274.02955908765762</v>
      </c>
      <c r="O124" s="71">
        <v>133.44414332078355</v>
      </c>
      <c r="P124" s="71">
        <v>62.083712480601008</v>
      </c>
      <c r="Q124" s="71">
        <v>14.1648385919585</v>
      </c>
      <c r="R124" s="71">
        <v>0</v>
      </c>
      <c r="S124" s="71">
        <v>13.07677542778521</v>
      </c>
      <c r="T124" s="72"/>
      <c r="U124" s="71">
        <v>49591983</v>
      </c>
      <c r="V124" s="71">
        <v>2688</v>
      </c>
      <c r="W124" s="71">
        <v>256</v>
      </c>
      <c r="X124" s="71">
        <v>49713</v>
      </c>
      <c r="Y124" s="71">
        <v>81882</v>
      </c>
      <c r="Z124" s="71">
        <v>76791</v>
      </c>
      <c r="AA124" s="71">
        <v>12364</v>
      </c>
      <c r="AB124" s="71">
        <v>190856</v>
      </c>
      <c r="AC124" s="71">
        <v>0</v>
      </c>
      <c r="AD124" s="71">
        <v>13.07677542778521</v>
      </c>
      <c r="AE124" s="72"/>
      <c r="AF124" s="71"/>
      <c r="AG124" s="71"/>
      <c r="AH124" s="71"/>
      <c r="AI124" s="71"/>
      <c r="AJ124" s="71"/>
      <c r="AK124" s="71"/>
      <c r="AL124" s="71"/>
      <c r="AM124" s="71"/>
      <c r="AN124" s="71"/>
      <c r="AO124" s="71"/>
      <c r="AP124" s="71"/>
      <c r="AQ124" s="72"/>
      <c r="AR124" s="71">
        <v>2697</v>
      </c>
      <c r="AS124" s="71">
        <v>135</v>
      </c>
      <c r="AT124" s="71">
        <v>0</v>
      </c>
      <c r="AU124" s="71">
        <v>0</v>
      </c>
      <c r="AV124" s="71">
        <v>0</v>
      </c>
      <c r="AW124" s="71">
        <v>0</v>
      </c>
      <c r="AX124" s="71"/>
      <c r="AY124" s="72"/>
      <c r="AZ124" s="71">
        <v>9834.2999999999993</v>
      </c>
      <c r="BA124" s="71">
        <v>3704.8</v>
      </c>
      <c r="BB124" s="71">
        <v>0</v>
      </c>
      <c r="BC124" s="71">
        <v>0</v>
      </c>
      <c r="BD124" s="71">
        <v>0</v>
      </c>
      <c r="BE124" s="71">
        <v>0</v>
      </c>
      <c r="BF124" s="71"/>
      <c r="BG124" s="72"/>
      <c r="BH124" s="71">
        <v>0</v>
      </c>
      <c r="BI124" s="71">
        <v>0</v>
      </c>
      <c r="BJ124" s="71">
        <v>226.309</v>
      </c>
      <c r="BK124" s="71">
        <v>0</v>
      </c>
      <c r="BL124" s="71">
        <v>50.968000000000004</v>
      </c>
      <c r="BM124" s="71">
        <v>0</v>
      </c>
      <c r="BN124" s="72"/>
      <c r="BO124" s="71">
        <v>0</v>
      </c>
      <c r="BP124" s="71">
        <v>0</v>
      </c>
      <c r="BQ124" s="71">
        <v>7</v>
      </c>
      <c r="BR124" s="71">
        <v>0</v>
      </c>
      <c r="BS124" s="71">
        <v>6</v>
      </c>
      <c r="BT124" s="71">
        <v>0</v>
      </c>
      <c r="BU124"/>
      <c r="BV124" s="70">
        <v>251.911</v>
      </c>
      <c r="BW124" s="70">
        <v>0</v>
      </c>
      <c r="BX124" s="70">
        <v>17.481999999999999</v>
      </c>
      <c r="BY124" s="70">
        <v>0</v>
      </c>
      <c r="BZ124" s="70">
        <v>0</v>
      </c>
      <c r="CA124" s="70">
        <v>0</v>
      </c>
      <c r="CB124" s="70">
        <v>7.8840000000000003</v>
      </c>
      <c r="CC124" s="70">
        <v>0</v>
      </c>
      <c r="CD124" s="70">
        <v>0</v>
      </c>
    </row>
    <row r="125" spans="1:82">
      <c r="A125" s="70" t="s">
        <v>1764</v>
      </c>
      <c r="B125" s="70">
        <v>29</v>
      </c>
      <c r="C125" s="70">
        <v>12</v>
      </c>
      <c r="D125" s="70">
        <v>2</v>
      </c>
      <c r="E125" s="70">
        <v>2015</v>
      </c>
      <c r="F125" s="70" t="s">
        <v>182</v>
      </c>
      <c r="G125" s="70" t="s">
        <v>1752</v>
      </c>
      <c r="H125" s="70" t="s">
        <v>1753</v>
      </c>
      <c r="I125" s="148"/>
      <c r="J125" s="71">
        <v>277.84270978057958</v>
      </c>
      <c r="K125" s="71">
        <v>6.4660216180921024</v>
      </c>
      <c r="L125" s="71">
        <v>9.6221017341858062</v>
      </c>
      <c r="M125" s="71">
        <v>221.18020296294679</v>
      </c>
      <c r="N125" s="71">
        <v>260.20913866337628</v>
      </c>
      <c r="O125" s="71">
        <v>132.3872789085176</v>
      </c>
      <c r="P125" s="71">
        <v>62.047332205961808</v>
      </c>
      <c r="Q125" s="71">
        <v>13.7768816131771</v>
      </c>
      <c r="R125" s="71">
        <v>0</v>
      </c>
      <c r="S125" s="71">
        <v>13.79643910745221</v>
      </c>
      <c r="T125" s="72"/>
      <c r="U125" s="71">
        <v>48233896</v>
      </c>
      <c r="V125" s="71">
        <v>2688</v>
      </c>
      <c r="W125" s="71">
        <v>256</v>
      </c>
      <c r="X125" s="71">
        <v>49713</v>
      </c>
      <c r="Y125" s="71">
        <v>82215</v>
      </c>
      <c r="Z125" s="71">
        <v>76916</v>
      </c>
      <c r="AA125" s="71">
        <v>12347</v>
      </c>
      <c r="AB125" s="71">
        <v>189623</v>
      </c>
      <c r="AC125" s="71">
        <v>0</v>
      </c>
      <c r="AD125" s="71">
        <v>13.79643910745221</v>
      </c>
      <c r="AE125" s="72"/>
      <c r="AF125" s="71">
        <v>308748155.55312413</v>
      </c>
      <c r="AG125" s="71">
        <v>5008681.6241566036</v>
      </c>
      <c r="AH125" s="71">
        <v>1525028.5704580811</v>
      </c>
      <c r="AI125" s="71">
        <v>307304229.86064261</v>
      </c>
      <c r="AJ125" s="71">
        <v>393565428.67023939</v>
      </c>
      <c r="AK125" s="71">
        <v>0</v>
      </c>
      <c r="AL125" s="71">
        <v>0</v>
      </c>
      <c r="AM125" s="71">
        <v>25987036.711432021</v>
      </c>
      <c r="AN125" s="71">
        <v>0</v>
      </c>
      <c r="AO125" s="71">
        <v>0</v>
      </c>
      <c r="AP125" s="71">
        <v>1042138560.9900529</v>
      </c>
      <c r="AQ125" s="72"/>
      <c r="AR125" s="71">
        <v>2964</v>
      </c>
      <c r="AS125" s="71">
        <v>179</v>
      </c>
      <c r="AT125" s="71">
        <v>0</v>
      </c>
      <c r="AU125" s="71">
        <v>0</v>
      </c>
      <c r="AV125" s="71">
        <v>0</v>
      </c>
      <c r="AW125" s="71">
        <v>0</v>
      </c>
      <c r="AX125" s="71"/>
      <c r="AY125" s="72"/>
      <c r="AZ125" s="71">
        <v>10932.7</v>
      </c>
      <c r="BA125" s="71">
        <v>5063.2</v>
      </c>
      <c r="BB125" s="71">
        <v>0</v>
      </c>
      <c r="BC125" s="71">
        <v>0</v>
      </c>
      <c r="BD125" s="71">
        <v>0</v>
      </c>
      <c r="BE125" s="71">
        <v>0</v>
      </c>
      <c r="BF125" s="71"/>
      <c r="BG125" s="72"/>
      <c r="BH125" s="71">
        <v>0</v>
      </c>
      <c r="BI125" s="71">
        <v>0</v>
      </c>
      <c r="BJ125" s="71">
        <v>206.261</v>
      </c>
      <c r="BK125" s="71">
        <v>0</v>
      </c>
      <c r="BL125" s="71">
        <v>45.489999999999995</v>
      </c>
      <c r="BM125" s="71">
        <v>0</v>
      </c>
      <c r="BN125" s="72"/>
      <c r="BO125" s="71">
        <v>0</v>
      </c>
      <c r="BP125" s="71">
        <v>0</v>
      </c>
      <c r="BQ125" s="71">
        <v>7</v>
      </c>
      <c r="BR125" s="71">
        <v>0</v>
      </c>
      <c r="BS125" s="71">
        <v>5</v>
      </c>
      <c r="BT125" s="71">
        <v>0</v>
      </c>
      <c r="BU125"/>
      <c r="BV125" s="70">
        <v>227.98599999999999</v>
      </c>
      <c r="BW125" s="70">
        <v>0</v>
      </c>
      <c r="BX125" s="70">
        <v>16.734999999999999</v>
      </c>
      <c r="BY125" s="70">
        <v>0</v>
      </c>
      <c r="BZ125" s="70">
        <v>0</v>
      </c>
      <c r="CA125" s="70">
        <v>0</v>
      </c>
      <c r="CB125" s="70">
        <v>7.03</v>
      </c>
      <c r="CC125" s="70">
        <v>0</v>
      </c>
      <c r="CD125" s="70">
        <v>0</v>
      </c>
    </row>
    <row r="126" spans="1:82">
      <c r="A126" s="70" t="s">
        <v>1765</v>
      </c>
      <c r="B126" s="70">
        <v>30</v>
      </c>
      <c r="C126" s="70">
        <v>13</v>
      </c>
      <c r="D126" s="70">
        <v>2</v>
      </c>
      <c r="E126" s="70">
        <v>2016</v>
      </c>
      <c r="F126" s="70" t="s">
        <v>155</v>
      </c>
      <c r="G126" s="70" t="s">
        <v>1752</v>
      </c>
      <c r="H126" s="70" t="s">
        <v>1753</v>
      </c>
      <c r="I126" s="148"/>
      <c r="J126" s="71">
        <v>232.39959211252432</v>
      </c>
      <c r="K126" s="71">
        <v>5.9535248792474604</v>
      </c>
      <c r="L126" s="71">
        <v>11.602743104957968</v>
      </c>
      <c r="M126" s="71">
        <v>216.15916232541116</v>
      </c>
      <c r="N126" s="71">
        <v>257.7219536529941</v>
      </c>
      <c r="O126" s="71">
        <v>131.17240386615703</v>
      </c>
      <c r="P126" s="71">
        <v>60.70487184415461</v>
      </c>
      <c r="Q126" s="71">
        <v>13.326427222817323</v>
      </c>
      <c r="R126" s="71">
        <v>0</v>
      </c>
      <c r="S126" s="71">
        <v>21.296450455577808</v>
      </c>
      <c r="T126" s="72"/>
      <c r="U126" s="71">
        <v>43062432</v>
      </c>
      <c r="V126" s="71">
        <v>2688</v>
      </c>
      <c r="W126" s="71">
        <v>256</v>
      </c>
      <c r="X126" s="71">
        <v>49713</v>
      </c>
      <c r="Y126" s="71">
        <v>82628</v>
      </c>
      <c r="Z126" s="71">
        <v>77147</v>
      </c>
      <c r="AA126" s="71">
        <v>12494</v>
      </c>
      <c r="AB126" s="71">
        <v>188674</v>
      </c>
      <c r="AC126" s="71">
        <v>0</v>
      </c>
      <c r="AD126" s="71">
        <v>21.296450455577808</v>
      </c>
      <c r="AE126" s="72"/>
      <c r="AF126" s="71">
        <v>256534436.41029671</v>
      </c>
      <c r="AG126" s="71">
        <v>4450675.0254035769</v>
      </c>
      <c r="AH126" s="71">
        <v>1432085.16497913</v>
      </c>
      <c r="AI126" s="71">
        <v>324937849.28733122</v>
      </c>
      <c r="AJ126" s="71">
        <v>368604498.61670178</v>
      </c>
      <c r="AK126" s="71">
        <v>0</v>
      </c>
      <c r="AL126" s="71">
        <v>0</v>
      </c>
      <c r="AM126" s="71">
        <v>25877068.57892143</v>
      </c>
      <c r="AN126" s="71">
        <v>0</v>
      </c>
      <c r="AO126" s="71">
        <v>0</v>
      </c>
      <c r="AP126" s="71">
        <v>981836613.08363378</v>
      </c>
      <c r="AQ126" s="72"/>
      <c r="AR126" s="71">
        <v>3195</v>
      </c>
      <c r="AS126" s="71">
        <v>204</v>
      </c>
      <c r="AT126" s="71">
        <v>0</v>
      </c>
      <c r="AU126" s="71">
        <v>0</v>
      </c>
      <c r="AV126" s="71">
        <v>0</v>
      </c>
      <c r="AW126" s="71">
        <v>0</v>
      </c>
      <c r="AX126" s="71"/>
      <c r="AY126" s="72"/>
      <c r="AZ126" s="71">
        <v>11902</v>
      </c>
      <c r="BA126" s="71">
        <v>5637.5</v>
      </c>
      <c r="BB126" s="71">
        <v>0</v>
      </c>
      <c r="BC126" s="71">
        <v>0</v>
      </c>
      <c r="BD126" s="71">
        <v>0</v>
      </c>
      <c r="BE126" s="71">
        <v>0</v>
      </c>
      <c r="BF126" s="71"/>
      <c r="BG126" s="72"/>
      <c r="BH126" s="71">
        <v>0</v>
      </c>
      <c r="BI126" s="71">
        <v>0</v>
      </c>
      <c r="BJ126" s="71">
        <v>208.357</v>
      </c>
      <c r="BK126" s="71">
        <v>0</v>
      </c>
      <c r="BL126" s="71">
        <v>22.313000000000002</v>
      </c>
      <c r="BM126" s="71">
        <v>0</v>
      </c>
      <c r="BN126" s="72"/>
      <c r="BO126" s="71">
        <v>0</v>
      </c>
      <c r="BP126" s="71">
        <v>0</v>
      </c>
      <c r="BQ126" s="71">
        <v>7</v>
      </c>
      <c r="BR126" s="71">
        <v>0</v>
      </c>
      <c r="BS126" s="71">
        <v>3</v>
      </c>
      <c r="BT126" s="71">
        <v>0</v>
      </c>
      <c r="BU126"/>
      <c r="BV126" s="70">
        <v>220.125</v>
      </c>
      <c r="BW126" s="70">
        <v>0</v>
      </c>
      <c r="BX126" s="70">
        <v>0</v>
      </c>
      <c r="BY126" s="70">
        <v>0</v>
      </c>
      <c r="BZ126" s="70">
        <v>0</v>
      </c>
      <c r="CA126" s="70">
        <v>0</v>
      </c>
      <c r="CB126" s="70">
        <v>10.545</v>
      </c>
      <c r="CC126" s="70">
        <v>0</v>
      </c>
      <c r="CD126" s="70">
        <v>0</v>
      </c>
    </row>
    <row r="127" spans="1:82">
      <c r="A127" s="70" t="s">
        <v>1766</v>
      </c>
      <c r="B127" s="70">
        <v>31</v>
      </c>
      <c r="C127" s="70">
        <v>14</v>
      </c>
      <c r="D127" s="70">
        <v>2</v>
      </c>
      <c r="E127" s="70">
        <v>2017</v>
      </c>
      <c r="F127" s="70" t="s">
        <v>156</v>
      </c>
      <c r="G127" s="70" t="s">
        <v>1752</v>
      </c>
      <c r="H127" s="70" t="s">
        <v>1753</v>
      </c>
      <c r="I127" s="148"/>
      <c r="J127" s="71">
        <v>329.2068884220788</v>
      </c>
      <c r="K127" s="71">
        <v>6.0698935326167884</v>
      </c>
      <c r="L127" s="71">
        <v>10.260014945940311</v>
      </c>
      <c r="M127" s="71">
        <v>188.86981353468892</v>
      </c>
      <c r="N127" s="71">
        <v>235.09430066567521</v>
      </c>
      <c r="O127" s="71">
        <v>129.69932903507066</v>
      </c>
      <c r="P127" s="71">
        <v>60.745187200520647</v>
      </c>
      <c r="Q127" s="71">
        <v>12.8341537369121</v>
      </c>
      <c r="R127" s="71">
        <v>0</v>
      </c>
      <c r="S127" s="71">
        <v>21.875981868379466</v>
      </c>
      <c r="T127" s="72"/>
      <c r="U127" s="71">
        <v>66029197</v>
      </c>
      <c r="V127" s="71">
        <v>2688</v>
      </c>
      <c r="W127" s="71">
        <v>256</v>
      </c>
      <c r="X127" s="71">
        <v>49713</v>
      </c>
      <c r="Y127" s="71">
        <v>83204</v>
      </c>
      <c r="Z127" s="71">
        <v>77546</v>
      </c>
      <c r="AA127" s="71">
        <v>12582</v>
      </c>
      <c r="AB127" s="71">
        <v>187901</v>
      </c>
      <c r="AC127" s="71">
        <v>0</v>
      </c>
      <c r="AD127" s="71">
        <v>21.875981868379469</v>
      </c>
      <c r="AE127" s="72"/>
      <c r="AF127" s="71">
        <v>397395391.47943181</v>
      </c>
      <c r="AG127" s="71">
        <v>4883352.1838338831</v>
      </c>
      <c r="AH127" s="71">
        <v>1727129.280267355</v>
      </c>
      <c r="AI127" s="71">
        <v>326784013.60821372</v>
      </c>
      <c r="AJ127" s="71">
        <v>372651417.06253481</v>
      </c>
      <c r="AK127" s="71">
        <v>0</v>
      </c>
      <c r="AL127" s="71">
        <v>0</v>
      </c>
      <c r="AM127" s="71">
        <v>25811374.527645301</v>
      </c>
      <c r="AN127" s="71">
        <v>0</v>
      </c>
      <c r="AO127" s="71">
        <v>0</v>
      </c>
      <c r="AP127" s="71">
        <v>1129252678.141927</v>
      </c>
      <c r="AQ127" s="72"/>
      <c r="AR127" s="71">
        <v>3377</v>
      </c>
      <c r="AS127" s="71">
        <v>218</v>
      </c>
      <c r="AT127" s="71">
        <v>0</v>
      </c>
      <c r="AU127" s="71">
        <v>0</v>
      </c>
      <c r="AV127" s="71">
        <v>0</v>
      </c>
      <c r="AW127" s="71">
        <v>0</v>
      </c>
      <c r="AX127" s="71"/>
      <c r="AY127" s="72"/>
      <c r="AZ127" s="71">
        <v>12704.8</v>
      </c>
      <c r="BA127" s="71">
        <v>5843.0999999999995</v>
      </c>
      <c r="BB127" s="71">
        <v>0</v>
      </c>
      <c r="BC127" s="71">
        <v>0</v>
      </c>
      <c r="BD127" s="71">
        <v>0</v>
      </c>
      <c r="BE127" s="71">
        <v>0</v>
      </c>
      <c r="BF127" s="71"/>
      <c r="BG127" s="72"/>
      <c r="BH127" s="71">
        <v>0</v>
      </c>
      <c r="BI127" s="71">
        <v>0</v>
      </c>
      <c r="BJ127" s="71">
        <v>221.529</v>
      </c>
      <c r="BK127" s="71">
        <v>0</v>
      </c>
      <c r="BL127" s="71">
        <v>38.262999999999998</v>
      </c>
      <c r="BM127" s="71">
        <v>0</v>
      </c>
      <c r="BN127" s="72"/>
      <c r="BO127" s="71">
        <v>0</v>
      </c>
      <c r="BP127" s="71">
        <v>0</v>
      </c>
      <c r="BQ127" s="71">
        <v>7</v>
      </c>
      <c r="BR127" s="71">
        <v>0</v>
      </c>
      <c r="BS127" s="71">
        <v>4</v>
      </c>
      <c r="BT127" s="71">
        <v>0</v>
      </c>
      <c r="BU127"/>
      <c r="BV127" s="70">
        <v>223.08799999999999</v>
      </c>
      <c r="BW127" s="70">
        <v>0</v>
      </c>
      <c r="BX127" s="70">
        <v>16.466999999999999</v>
      </c>
      <c r="BY127" s="70">
        <v>0</v>
      </c>
      <c r="BZ127" s="70">
        <v>0</v>
      </c>
      <c r="CA127" s="70">
        <v>0.35499999999999998</v>
      </c>
      <c r="CB127" s="70">
        <v>19.198</v>
      </c>
      <c r="CC127" s="70">
        <v>0.68400000000000005</v>
      </c>
      <c r="CD127" s="70">
        <v>0</v>
      </c>
    </row>
    <row r="128" spans="1:82">
      <c r="A128" s="70" t="s">
        <v>1767</v>
      </c>
      <c r="B128" s="70">
        <v>32</v>
      </c>
      <c r="C128" s="70">
        <v>15</v>
      </c>
      <c r="D128" s="70">
        <v>2</v>
      </c>
      <c r="E128" s="70">
        <v>2018</v>
      </c>
      <c r="F128" s="70" t="s">
        <v>183</v>
      </c>
      <c r="G128" s="70" t="s">
        <v>1752</v>
      </c>
      <c r="H128" s="70" t="s">
        <v>1753</v>
      </c>
      <c r="I128" s="148"/>
      <c r="J128" s="71">
        <v>304.3606604086558</v>
      </c>
      <c r="K128" s="71">
        <v>5.1594359690317759</v>
      </c>
      <c r="L128" s="71">
        <v>9.2190769041501301</v>
      </c>
      <c r="M128" s="71">
        <v>168.17416608630796</v>
      </c>
      <c r="N128" s="71">
        <v>184.94514426559761</v>
      </c>
      <c r="O128" s="71">
        <v>127.73684639088178</v>
      </c>
      <c r="P128" s="71">
        <v>58.735228949327222</v>
      </c>
      <c r="Q128" s="71">
        <v>11.8609623971037</v>
      </c>
      <c r="R128" s="71">
        <v>0</v>
      </c>
      <c r="S128" s="71">
        <v>21.061533549917165</v>
      </c>
      <c r="T128" s="72"/>
      <c r="U128" s="71">
        <v>71057471</v>
      </c>
      <c r="V128" s="71">
        <v>2688</v>
      </c>
      <c r="W128" s="71">
        <v>256</v>
      </c>
      <c r="X128" s="71">
        <v>49713</v>
      </c>
      <c r="Y128" s="71">
        <v>83731</v>
      </c>
      <c r="Z128" s="71">
        <v>77835</v>
      </c>
      <c r="AA128" s="71">
        <v>12288</v>
      </c>
      <c r="AB128" s="71">
        <v>187138</v>
      </c>
      <c r="AC128" s="71">
        <v>0</v>
      </c>
      <c r="AD128" s="71">
        <v>21.061533549917161</v>
      </c>
      <c r="AE128" s="72"/>
      <c r="AF128" s="71">
        <v>420128199.82126898</v>
      </c>
      <c r="AG128" s="71">
        <v>4083760.5396507969</v>
      </c>
      <c r="AH128" s="71">
        <v>1632972.4492697821</v>
      </c>
      <c r="AI128" s="71">
        <v>326114801.83466762</v>
      </c>
      <c r="AJ128" s="71">
        <v>333033319.62318391</v>
      </c>
      <c r="AK128" s="71">
        <v>0</v>
      </c>
      <c r="AL128" s="71">
        <v>0</v>
      </c>
      <c r="AM128" s="71">
        <v>25759753.556356549</v>
      </c>
      <c r="AN128" s="71">
        <v>0</v>
      </c>
      <c r="AO128" s="71">
        <v>0</v>
      </c>
      <c r="AP128" s="71">
        <v>1110752807.8243976</v>
      </c>
      <c r="AQ128" s="72"/>
      <c r="AR128" s="71">
        <v>3593</v>
      </c>
      <c r="AS128" s="71">
        <v>240</v>
      </c>
      <c r="AT128" s="71">
        <v>0</v>
      </c>
      <c r="AU128" s="71">
        <v>0</v>
      </c>
      <c r="AV128" s="71">
        <v>0</v>
      </c>
      <c r="AW128" s="71">
        <v>1</v>
      </c>
      <c r="AX128" s="71"/>
      <c r="AY128" s="72"/>
      <c r="AZ128" s="71">
        <v>13668.2</v>
      </c>
      <c r="BA128" s="71">
        <v>6186.4</v>
      </c>
      <c r="BB128" s="71">
        <v>0</v>
      </c>
      <c r="BC128" s="71">
        <v>0</v>
      </c>
      <c r="BD128" s="71">
        <v>0</v>
      </c>
      <c r="BE128" s="71">
        <v>1388</v>
      </c>
      <c r="BF128" s="71"/>
      <c r="BG128" s="72"/>
      <c r="BH128" s="71">
        <v>0</v>
      </c>
      <c r="BI128" s="71">
        <v>0</v>
      </c>
      <c r="BJ128" s="71">
        <v>211.46299999999999</v>
      </c>
      <c r="BK128" s="71">
        <v>0</v>
      </c>
      <c r="BL128" s="71">
        <v>33.253999999999998</v>
      </c>
      <c r="BM128" s="71">
        <v>0</v>
      </c>
      <c r="BN128" s="72"/>
      <c r="BO128" s="71">
        <v>0</v>
      </c>
      <c r="BP128" s="71">
        <v>0</v>
      </c>
      <c r="BQ128" s="71">
        <v>7</v>
      </c>
      <c r="BR128" s="71">
        <v>0</v>
      </c>
      <c r="BS128" s="71">
        <v>3</v>
      </c>
      <c r="BT128" s="71">
        <v>0</v>
      </c>
      <c r="BU128"/>
      <c r="BV128" s="70">
        <v>212.39699999999999</v>
      </c>
      <c r="BW128" s="70">
        <v>0</v>
      </c>
      <c r="BX128" s="70">
        <v>11.972</v>
      </c>
      <c r="BY128" s="70">
        <v>0</v>
      </c>
      <c r="BZ128" s="70">
        <v>0</v>
      </c>
      <c r="CA128" s="70">
        <v>0.29599999999999999</v>
      </c>
      <c r="CB128" s="70">
        <v>19.824000000000002</v>
      </c>
      <c r="CC128" s="70">
        <v>0.22800000000000001</v>
      </c>
      <c r="CD128" s="70">
        <v>0</v>
      </c>
    </row>
    <row r="129" spans="1:82">
      <c r="A129" s="70" t="s">
        <v>1768</v>
      </c>
      <c r="B129" s="70">
        <v>33</v>
      </c>
      <c r="C129" s="70">
        <v>16</v>
      </c>
      <c r="D129" s="70">
        <v>2</v>
      </c>
      <c r="E129" s="70">
        <v>2019</v>
      </c>
      <c r="F129" s="70" t="s">
        <v>158</v>
      </c>
      <c r="G129" s="70" t="s">
        <v>1752</v>
      </c>
      <c r="H129" s="70" t="s">
        <v>1753</v>
      </c>
      <c r="I129" s="148"/>
      <c r="J129" s="71">
        <v>283.54228610003395</v>
      </c>
      <c r="K129" s="71">
        <v>4.9343730013434497</v>
      </c>
      <c r="L129" s="71">
        <v>9.3009749277384497</v>
      </c>
      <c r="M129" s="71">
        <v>155.56953962576398</v>
      </c>
      <c r="N129" s="71">
        <v>182.0100596484188</v>
      </c>
      <c r="O129" s="71">
        <v>123.8461669658042</v>
      </c>
      <c r="P129" s="71">
        <v>58.947017014809404</v>
      </c>
      <c r="Q129" s="71">
        <v>11.470572188394801</v>
      </c>
      <c r="R129" s="71">
        <v>0</v>
      </c>
      <c r="S129" s="71">
        <v>22.417246243651029</v>
      </c>
      <c r="T129" s="72"/>
      <c r="U129" s="71">
        <v>68444590</v>
      </c>
      <c r="V129" s="71">
        <v>2688</v>
      </c>
      <c r="W129" s="71">
        <v>256</v>
      </c>
      <c r="X129" s="71">
        <v>49713</v>
      </c>
      <c r="Y129" s="71">
        <v>84182</v>
      </c>
      <c r="Z129" s="71">
        <v>77536</v>
      </c>
      <c r="AA129" s="71">
        <v>12240</v>
      </c>
      <c r="AB129" s="71">
        <v>185878</v>
      </c>
      <c r="AC129" s="71">
        <v>0</v>
      </c>
      <c r="AD129" s="71">
        <v>22.417246243651029</v>
      </c>
      <c r="AE129" s="72"/>
      <c r="AF129" s="71">
        <v>397049429.72882402</v>
      </c>
      <c r="AG129" s="71">
        <v>4291376.1174745439</v>
      </c>
      <c r="AH129" s="71">
        <v>1730673.553118356</v>
      </c>
      <c r="AI129" s="71">
        <v>314976478.86119401</v>
      </c>
      <c r="AJ129" s="71">
        <v>322770920.75972098</v>
      </c>
      <c r="AK129" s="71">
        <v>0</v>
      </c>
      <c r="AL129" s="71">
        <v>0</v>
      </c>
      <c r="AM129" s="71">
        <v>25315184.311165176</v>
      </c>
      <c r="AN129" s="71">
        <v>0</v>
      </c>
      <c r="AO129" s="71">
        <v>0</v>
      </c>
      <c r="AP129" s="71">
        <v>1066134063.3314971</v>
      </c>
      <c r="AQ129" s="72"/>
      <c r="AR129" s="71">
        <v>3750</v>
      </c>
      <c r="AS129" s="71">
        <v>254</v>
      </c>
      <c r="AT129" s="71">
        <v>0</v>
      </c>
      <c r="AU129" s="71">
        <v>0</v>
      </c>
      <c r="AV129" s="71">
        <v>0</v>
      </c>
      <c r="AW129" s="71">
        <v>1</v>
      </c>
      <c r="AX129" s="71"/>
      <c r="AY129" s="72"/>
      <c r="AZ129" s="71">
        <v>14404.499999999991</v>
      </c>
      <c r="BA129" s="71">
        <v>6388.9999999999982</v>
      </c>
      <c r="BB129" s="71">
        <v>0</v>
      </c>
      <c r="BC129" s="71">
        <v>0</v>
      </c>
      <c r="BD129" s="71">
        <v>0</v>
      </c>
      <c r="BE129" s="71">
        <v>1388.2629999999999</v>
      </c>
      <c r="BF129" s="71"/>
      <c r="BG129" s="72"/>
      <c r="BH129" s="71">
        <v>0</v>
      </c>
      <c r="BI129" s="71">
        <v>0</v>
      </c>
      <c r="BJ129" s="71">
        <v>167.91</v>
      </c>
      <c r="BK129" s="71">
        <v>0</v>
      </c>
      <c r="BL129" s="71">
        <v>29.905999999999999</v>
      </c>
      <c r="BM129" s="71">
        <v>0</v>
      </c>
      <c r="BN129" s="72"/>
      <c r="BO129" s="71">
        <v>0</v>
      </c>
      <c r="BP129" s="71">
        <v>0</v>
      </c>
      <c r="BQ129" s="71">
        <v>7</v>
      </c>
      <c r="BR129" s="71">
        <v>0</v>
      </c>
      <c r="BS129" s="71">
        <v>3</v>
      </c>
      <c r="BT129" s="71">
        <v>0</v>
      </c>
      <c r="BU129"/>
      <c r="BV129" s="70">
        <v>185.96</v>
      </c>
      <c r="BW129" s="70">
        <v>0</v>
      </c>
      <c r="BX129" s="70">
        <v>11.856</v>
      </c>
      <c r="BY129" s="70">
        <v>0</v>
      </c>
      <c r="BZ129" s="70">
        <v>0</v>
      </c>
      <c r="CA129" s="70">
        <v>0</v>
      </c>
      <c r="CB129" s="70">
        <v>0</v>
      </c>
      <c r="CC129" s="70">
        <v>0</v>
      </c>
      <c r="CD129" s="70">
        <v>0</v>
      </c>
    </row>
    <row r="130" spans="1:82">
      <c r="A130" s="70" t="s">
        <v>1769</v>
      </c>
      <c r="B130" s="70">
        <v>34</v>
      </c>
      <c r="C130" s="70">
        <v>17</v>
      </c>
      <c r="D130" s="70">
        <v>2</v>
      </c>
      <c r="E130" s="70">
        <v>2020</v>
      </c>
      <c r="F130" s="70" t="s">
        <v>159</v>
      </c>
      <c r="G130" s="70" t="s">
        <v>1752</v>
      </c>
      <c r="H130" s="70" t="s">
        <v>1753</v>
      </c>
      <c r="I130" s="148"/>
      <c r="J130" s="71">
        <v>341.62557262066269</v>
      </c>
      <c r="K130" s="71">
        <v>5.1221096862190043</v>
      </c>
      <c r="L130" s="71">
        <v>7.6810268875526466</v>
      </c>
      <c r="M130" s="71">
        <v>156.18252866289455</v>
      </c>
      <c r="N130" s="71">
        <v>208.19609696279591</v>
      </c>
      <c r="O130" s="71">
        <v>108.60191372314986</v>
      </c>
      <c r="P130" s="71">
        <v>56.310765417061702</v>
      </c>
      <c r="Q130" s="71">
        <v>10.9074390251831</v>
      </c>
      <c r="R130" s="71">
        <v>0</v>
      </c>
      <c r="S130" s="71">
        <v>20.09223568957518</v>
      </c>
      <c r="T130" s="72"/>
      <c r="U130" s="71">
        <v>80880944</v>
      </c>
      <c r="V130" s="71">
        <v>2644</v>
      </c>
      <c r="W130" s="71">
        <v>256</v>
      </c>
      <c r="X130" s="71">
        <v>47294</v>
      </c>
      <c r="Y130" s="71">
        <v>84694</v>
      </c>
      <c r="Z130" s="71">
        <v>77604</v>
      </c>
      <c r="AA130" s="71">
        <v>12428</v>
      </c>
      <c r="AB130" s="71">
        <v>184995</v>
      </c>
      <c r="AC130" s="71">
        <v>0</v>
      </c>
      <c r="AD130" s="71">
        <v>20.09223568957518</v>
      </c>
      <c r="AE130" s="72"/>
      <c r="AF130" s="71">
        <v>476683145.78260893</v>
      </c>
      <c r="AG130" s="71">
        <v>3943725.5367627428</v>
      </c>
      <c r="AH130" s="71">
        <v>1394393.9438264417</v>
      </c>
      <c r="AI130" s="71">
        <v>306153390.35827953</v>
      </c>
      <c r="AJ130" s="71">
        <v>396914445.33156598</v>
      </c>
      <c r="AK130" s="71"/>
      <c r="AL130" s="71"/>
      <c r="AM130" s="71">
        <v>24143902.837318264</v>
      </c>
      <c r="AN130" s="71"/>
      <c r="AO130" s="71"/>
      <c r="AP130" s="71">
        <v>1209233003.7903616</v>
      </c>
      <c r="AQ130" s="72"/>
      <c r="AR130" s="71">
        <v>3918</v>
      </c>
      <c r="AS130" s="71">
        <v>258</v>
      </c>
      <c r="AT130" s="71">
        <v>0</v>
      </c>
      <c r="AU130" s="71">
        <v>0</v>
      </c>
      <c r="AV130" s="71">
        <v>0</v>
      </c>
      <c r="AW130" s="71">
        <v>1</v>
      </c>
      <c r="AX130" s="71"/>
      <c r="AY130" s="72"/>
      <c r="AZ130" s="71">
        <v>15277.59999999998</v>
      </c>
      <c r="BA130" s="71">
        <v>6681.899999999996</v>
      </c>
      <c r="BB130" s="71">
        <v>0</v>
      </c>
      <c r="BC130" s="71">
        <v>0</v>
      </c>
      <c r="BD130" s="71">
        <v>0</v>
      </c>
      <c r="BE130" s="71">
        <v>1388.2629999999999</v>
      </c>
      <c r="BF130" s="71"/>
      <c r="BG130" s="72"/>
      <c r="BH130" s="71">
        <v>0</v>
      </c>
      <c r="BI130" s="71">
        <v>0</v>
      </c>
      <c r="BJ130" s="71">
        <v>173.79400000000001</v>
      </c>
      <c r="BK130" s="71">
        <v>0</v>
      </c>
      <c r="BL130" s="71">
        <v>30.065000000000001</v>
      </c>
      <c r="BM130" s="71">
        <v>0</v>
      </c>
      <c r="BN130" s="72"/>
      <c r="BO130" s="71">
        <v>0</v>
      </c>
      <c r="BP130" s="71">
        <v>0</v>
      </c>
      <c r="BQ130" s="71">
        <v>7</v>
      </c>
      <c r="BR130" s="71">
        <v>0</v>
      </c>
      <c r="BS130" s="71">
        <v>3</v>
      </c>
      <c r="BT130" s="71">
        <v>0</v>
      </c>
      <c r="BU130"/>
      <c r="BV130" s="70">
        <v>190.66399999999999</v>
      </c>
      <c r="BW130" s="70">
        <v>0</v>
      </c>
      <c r="BX130" s="70">
        <v>13.195</v>
      </c>
      <c r="BY130" s="70">
        <v>0</v>
      </c>
      <c r="BZ130" s="70">
        <v>0</v>
      </c>
      <c r="CA130" s="70">
        <v>0</v>
      </c>
      <c r="CB130" s="70">
        <v>0</v>
      </c>
      <c r="CC130" s="70">
        <v>0</v>
      </c>
      <c r="CD130" s="70">
        <v>0</v>
      </c>
    </row>
    <row r="131" spans="1:82">
      <c r="A131" s="70" t="s">
        <v>1770</v>
      </c>
      <c r="B131" s="70">
        <v>34</v>
      </c>
      <c r="C131" s="70">
        <v>18</v>
      </c>
      <c r="D131" s="70">
        <v>2</v>
      </c>
      <c r="E131" s="70">
        <v>2021</v>
      </c>
      <c r="F131" s="70" t="s">
        <v>160</v>
      </c>
      <c r="G131" s="70" t="s">
        <v>1752</v>
      </c>
      <c r="H131" s="70" t="s">
        <v>1753</v>
      </c>
      <c r="I131" s="148"/>
      <c r="J131" s="71">
        <v>284.14062379593281</v>
      </c>
      <c r="K131" s="71">
        <v>5.7720549778912176</v>
      </c>
      <c r="L131" s="71">
        <v>7.7635957675534728</v>
      </c>
      <c r="M131" s="71">
        <v>146.76860046821881</v>
      </c>
      <c r="N131" s="71">
        <v>184.71211951841249</v>
      </c>
      <c r="O131" s="71">
        <v>105.2759305136683</v>
      </c>
      <c r="P131" s="71">
        <v>57.915345813890724</v>
      </c>
      <c r="Q131" s="71">
        <v>10.714618078503401</v>
      </c>
      <c r="R131" s="71">
        <v>0</v>
      </c>
      <c r="S131" s="71">
        <v>16.09932254784756</v>
      </c>
      <c r="T131" s="72"/>
      <c r="U131" s="71">
        <v>83370748</v>
      </c>
      <c r="V131" s="71">
        <v>2644</v>
      </c>
      <c r="W131" s="71">
        <v>256</v>
      </c>
      <c r="X131" s="71">
        <v>47294</v>
      </c>
      <c r="Y131" s="71">
        <v>84767</v>
      </c>
      <c r="Z131" s="71">
        <v>77458</v>
      </c>
      <c r="AA131" s="71">
        <v>12464</v>
      </c>
      <c r="AB131" s="71">
        <v>183510</v>
      </c>
      <c r="AC131" s="71">
        <v>0</v>
      </c>
      <c r="AD131" s="71">
        <v>16.09932254784756</v>
      </c>
      <c r="AE131" s="72"/>
      <c r="AF131" s="71">
        <v>436576960.59330183</v>
      </c>
      <c r="AG131" s="71">
        <v>4461517.8254346522</v>
      </c>
      <c r="AH131" s="71">
        <v>1431811.4364927213</v>
      </c>
      <c r="AI131" s="71">
        <v>328563457.67850107</v>
      </c>
      <c r="AJ131" s="71">
        <v>370952735.62273848</v>
      </c>
      <c r="AK131" s="71">
        <v>0</v>
      </c>
      <c r="AL131" s="71">
        <v>0</v>
      </c>
      <c r="AM131" s="71">
        <v>24088236.051609915</v>
      </c>
      <c r="AN131" s="71">
        <v>0</v>
      </c>
      <c r="AO131" s="71">
        <v>0</v>
      </c>
      <c r="AP131" s="71">
        <v>1166074719.2080789</v>
      </c>
      <c r="AQ131" s="72"/>
      <c r="AR131" s="71">
        <v>4091</v>
      </c>
      <c r="AS131" s="71">
        <v>261</v>
      </c>
      <c r="AT131" s="71">
        <v>0</v>
      </c>
      <c r="AU131" s="71">
        <v>0</v>
      </c>
      <c r="AV131" s="71">
        <v>0</v>
      </c>
      <c r="AW131" s="71">
        <v>1</v>
      </c>
      <c r="AX131" s="71"/>
      <c r="AY131" s="72"/>
      <c r="AZ131" s="71">
        <v>16123.29999999997</v>
      </c>
      <c r="BA131" s="71">
        <v>6767.0999999999967</v>
      </c>
      <c r="BB131" s="71">
        <v>0</v>
      </c>
      <c r="BC131" s="71">
        <v>0</v>
      </c>
      <c r="BD131" s="71">
        <v>0</v>
      </c>
      <c r="BE131" s="71">
        <v>1388.2629999999999</v>
      </c>
      <c r="BF131" s="71"/>
      <c r="BG131" s="72"/>
      <c r="BH131" s="71">
        <v>0</v>
      </c>
      <c r="BI131" s="71">
        <v>0</v>
      </c>
      <c r="BJ131" s="71">
        <v>179.107</v>
      </c>
      <c r="BK131" s="71">
        <v>0</v>
      </c>
      <c r="BL131" s="71">
        <v>27.619999999999997</v>
      </c>
      <c r="BM131" s="71">
        <v>0</v>
      </c>
      <c r="BN131" s="72"/>
      <c r="BO131" s="71">
        <v>0</v>
      </c>
      <c r="BP131" s="71">
        <v>0</v>
      </c>
      <c r="BQ131" s="71">
        <v>7</v>
      </c>
      <c r="BR131" s="71">
        <v>0</v>
      </c>
      <c r="BS131" s="71">
        <v>3</v>
      </c>
      <c r="BT131" s="71">
        <v>0</v>
      </c>
      <c r="BU131"/>
      <c r="BV131" s="70">
        <v>195.41200000000001</v>
      </c>
      <c r="BW131" s="70">
        <v>0</v>
      </c>
      <c r="BX131" s="70">
        <v>11.315</v>
      </c>
      <c r="BY131" s="70">
        <v>0</v>
      </c>
      <c r="BZ131" s="70">
        <v>0</v>
      </c>
      <c r="CA131" s="70">
        <v>0</v>
      </c>
      <c r="CB131" s="70">
        <v>0</v>
      </c>
      <c r="CC131" s="70">
        <v>0</v>
      </c>
      <c r="CD131" s="70">
        <v>0</v>
      </c>
    </row>
    <row r="132" spans="1:82">
      <c r="A132" s="70" t="s">
        <v>1771</v>
      </c>
      <c r="B132" s="70">
        <v>34</v>
      </c>
      <c r="C132" s="70">
        <v>19</v>
      </c>
      <c r="D132" s="70">
        <v>2</v>
      </c>
      <c r="E132" s="70">
        <v>2022</v>
      </c>
      <c r="F132" s="70" t="s">
        <v>161</v>
      </c>
      <c r="G132" s="70" t="s">
        <v>1752</v>
      </c>
      <c r="H132" s="70" t="s">
        <v>1753</v>
      </c>
      <c r="I132" s="148"/>
      <c r="J132" s="71">
        <v>260.93684902377009</v>
      </c>
      <c r="K132" s="71">
        <v>5.41763393205893</v>
      </c>
      <c r="L132" s="71">
        <v>5.8075383191029539</v>
      </c>
      <c r="M132" s="71">
        <v>169.14179563592518</v>
      </c>
      <c r="N132" s="71">
        <v>201.06597610244461</v>
      </c>
      <c r="O132" s="71">
        <v>110.63681912816637</v>
      </c>
      <c r="P132" s="71">
        <v>57.901585702790456</v>
      </c>
      <c r="Q132" s="71">
        <v>10.722788593610357</v>
      </c>
      <c r="R132" s="71">
        <v>0</v>
      </c>
      <c r="S132" s="71">
        <v>17.143229231330881</v>
      </c>
      <c r="T132" s="72"/>
      <c r="U132" s="71">
        <v>77667663</v>
      </c>
      <c r="V132" s="71">
        <v>2644</v>
      </c>
      <c r="W132" s="71">
        <v>256</v>
      </c>
      <c r="X132" s="71">
        <v>47294</v>
      </c>
      <c r="Y132" s="71">
        <v>85224</v>
      </c>
      <c r="Z132" s="71">
        <v>77341</v>
      </c>
      <c r="AA132" s="71">
        <v>12651</v>
      </c>
      <c r="AB132" s="71">
        <v>182144</v>
      </c>
      <c r="AC132" s="71">
        <v>0</v>
      </c>
      <c r="AD132" s="71">
        <v>17.143229231330881</v>
      </c>
      <c r="AE132" s="72"/>
      <c r="AF132" s="71">
        <v>366559548.27573353</v>
      </c>
      <c r="AG132" s="71">
        <v>4450647.0887049129</v>
      </c>
      <c r="AH132" s="71">
        <v>1256837.0448010792</v>
      </c>
      <c r="AI132" s="71">
        <v>327833370.81124765</v>
      </c>
      <c r="AJ132" s="71">
        <v>375170019.63727778</v>
      </c>
      <c r="AK132" s="71">
        <v>0</v>
      </c>
      <c r="AL132" s="71">
        <v>0</v>
      </c>
      <c r="AM132" s="71">
        <v>23519761.912489656</v>
      </c>
      <c r="AN132" s="71">
        <v>0</v>
      </c>
      <c r="AO132" s="71">
        <v>0</v>
      </c>
      <c r="AP132" s="71">
        <v>1098790184.7702546</v>
      </c>
      <c r="AQ132" s="72"/>
      <c r="AR132" s="71">
        <v>4304</v>
      </c>
      <c r="AS132" s="71">
        <v>261</v>
      </c>
      <c r="AT132" s="71">
        <v>0</v>
      </c>
      <c r="AU132" s="71">
        <v>0</v>
      </c>
      <c r="AV132" s="71">
        <v>0</v>
      </c>
      <c r="AW132" s="71">
        <v>1</v>
      </c>
      <c r="AX132" s="71"/>
      <c r="AY132" s="72"/>
      <c r="AZ132" s="71">
        <v>17202.499999999953</v>
      </c>
      <c r="BA132" s="71">
        <v>6767.0999999999967</v>
      </c>
      <c r="BB132" s="71">
        <v>0</v>
      </c>
      <c r="BC132" s="71">
        <v>0</v>
      </c>
      <c r="BD132" s="71">
        <v>0</v>
      </c>
      <c r="BE132" s="71">
        <v>1388.2629999999999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1772</v>
      </c>
      <c r="B133" s="70">
        <v>34</v>
      </c>
      <c r="C133" s="70">
        <v>20</v>
      </c>
      <c r="D133" s="70">
        <v>2</v>
      </c>
      <c r="E133" s="70">
        <v>2023</v>
      </c>
      <c r="F133" s="70" t="s">
        <v>1539</v>
      </c>
      <c r="G133" s="70" t="s">
        <v>1752</v>
      </c>
      <c r="H133" s="70" t="s">
        <v>1753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4499</v>
      </c>
      <c r="AS133" s="71">
        <v>263</v>
      </c>
      <c r="AT133" s="71">
        <v>0</v>
      </c>
      <c r="AU133" s="71">
        <v>0</v>
      </c>
      <c r="AV133" s="71">
        <v>0</v>
      </c>
      <c r="AW133" s="71">
        <v>1</v>
      </c>
      <c r="AX133" s="71"/>
      <c r="AY133" s="72"/>
      <c r="AZ133" s="71">
        <v>18235.599999999933</v>
      </c>
      <c r="BA133" s="71">
        <v>6816.5999999999967</v>
      </c>
      <c r="BB133" s="71">
        <v>0</v>
      </c>
      <c r="BC133" s="71">
        <v>0</v>
      </c>
      <c r="BD133" s="71">
        <v>0</v>
      </c>
      <c r="BE133" s="71">
        <v>1388.2629999999999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1773</v>
      </c>
      <c r="B134" s="70">
        <v>34</v>
      </c>
      <c r="C134" s="70">
        <v>21</v>
      </c>
      <c r="D134" s="70">
        <v>2</v>
      </c>
      <c r="E134" s="70">
        <v>2024</v>
      </c>
      <c r="F134" s="70" t="s">
        <v>1554</v>
      </c>
      <c r="G134" s="70" t="s">
        <v>1752</v>
      </c>
      <c r="H134" s="70" t="s">
        <v>1753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1774</v>
      </c>
      <c r="B135" s="70">
        <v>409</v>
      </c>
      <c r="C135" s="70">
        <v>1</v>
      </c>
      <c r="D135" s="70">
        <v>25</v>
      </c>
      <c r="E135" s="70">
        <v>1990</v>
      </c>
      <c r="F135" s="70" t="s">
        <v>787</v>
      </c>
      <c r="G135" s="70" t="s">
        <v>1775</v>
      </c>
      <c r="H135" s="70" t="s">
        <v>1776</v>
      </c>
      <c r="I135" s="148"/>
      <c r="J135" s="71">
        <v>277.29812563458478</v>
      </c>
      <c r="K135" s="71">
        <v>97.49116454740269</v>
      </c>
      <c r="L135" s="71">
        <v>32.513363133411481</v>
      </c>
      <c r="M135" s="71">
        <v>1580.5929384090621</v>
      </c>
      <c r="N135" s="71">
        <v>64.599239992211722</v>
      </c>
      <c r="O135" s="71">
        <v>84.048181770612615</v>
      </c>
      <c r="P135" s="71">
        <v>108.8459329768633</v>
      </c>
      <c r="Q135" s="71">
        <v>4.1905920201356999</v>
      </c>
      <c r="R135" s="71">
        <v>46.899855572111193</v>
      </c>
      <c r="S135" s="71">
        <v>5.2698728760101901</v>
      </c>
      <c r="T135" s="72"/>
      <c r="U135" s="71">
        <v>69170805</v>
      </c>
      <c r="V135" s="71">
        <v>37432</v>
      </c>
      <c r="W135" s="71">
        <v>297</v>
      </c>
      <c r="X135" s="71">
        <v>659294</v>
      </c>
      <c r="Y135" s="71">
        <v>28279</v>
      </c>
      <c r="Z135" s="71">
        <v>34570</v>
      </c>
      <c r="AA135" s="71">
        <v>26429</v>
      </c>
      <c r="AB135" s="71">
        <v>68041</v>
      </c>
      <c r="AC135" s="71">
        <v>8123139.4000000004</v>
      </c>
      <c r="AD135" s="71">
        <v>5.2698728760101901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1777</v>
      </c>
      <c r="B136" s="70">
        <v>410</v>
      </c>
      <c r="C136" s="70">
        <v>2</v>
      </c>
      <c r="D136" s="70">
        <v>25</v>
      </c>
      <c r="E136" s="70">
        <v>2005</v>
      </c>
      <c r="F136" s="70" t="s">
        <v>789</v>
      </c>
      <c r="G136" s="70" t="s">
        <v>1775</v>
      </c>
      <c r="H136" s="70" t="s">
        <v>1776</v>
      </c>
      <c r="I136" s="148"/>
      <c r="J136" s="71">
        <v>80.12037624320925</v>
      </c>
      <c r="K136" s="71">
        <v>64.449025992668695</v>
      </c>
      <c r="L136" s="71">
        <v>1.6650494602386881</v>
      </c>
      <c r="M136" s="71">
        <v>2555.452746804533</v>
      </c>
      <c r="N136" s="71">
        <v>149.70628970366869</v>
      </c>
      <c r="O136" s="71">
        <v>72.542988455617063</v>
      </c>
      <c r="P136" s="71">
        <v>69.667104240306102</v>
      </c>
      <c r="Q136" s="71">
        <v>5.88772009208044</v>
      </c>
      <c r="R136" s="71">
        <v>48.775437594719051</v>
      </c>
      <c r="S136" s="71">
        <v>6.0369250929577341</v>
      </c>
      <c r="T136" s="72"/>
      <c r="U136" s="71">
        <v>10181417</v>
      </c>
      <c r="V136" s="71">
        <v>30203</v>
      </c>
      <c r="W136" s="71">
        <v>20</v>
      </c>
      <c r="X136" s="71">
        <v>608580</v>
      </c>
      <c r="Y136" s="71">
        <v>56562</v>
      </c>
      <c r="Z136" s="71">
        <v>34528</v>
      </c>
      <c r="AA136" s="71">
        <v>13854</v>
      </c>
      <c r="AB136" s="71">
        <v>99937</v>
      </c>
      <c r="AC136" s="71">
        <v>8624926.1999999993</v>
      </c>
      <c r="AD136" s="71">
        <v>6.0369250929577341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1778</v>
      </c>
      <c r="B137" s="70">
        <v>411</v>
      </c>
      <c r="C137" s="70">
        <v>3</v>
      </c>
      <c r="D137" s="70">
        <v>25</v>
      </c>
      <c r="E137" s="70">
        <v>2006</v>
      </c>
      <c r="F137" s="70" t="s">
        <v>790</v>
      </c>
      <c r="G137" s="70" t="s">
        <v>1775</v>
      </c>
      <c r="H137" s="70" t="s">
        <v>1776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1779</v>
      </c>
      <c r="B138" s="70">
        <v>412</v>
      </c>
      <c r="C138" s="70">
        <v>4</v>
      </c>
      <c r="D138" s="70">
        <v>25</v>
      </c>
      <c r="E138" s="70">
        <v>2007</v>
      </c>
      <c r="F138" s="70" t="s">
        <v>791</v>
      </c>
      <c r="G138" s="70" t="s">
        <v>1775</v>
      </c>
      <c r="H138" s="70" t="s">
        <v>1776</v>
      </c>
      <c r="I138" s="148"/>
      <c r="J138" s="71">
        <v>79.379758006802945</v>
      </c>
      <c r="K138" s="71">
        <v>62.487284607348222</v>
      </c>
      <c r="L138" s="71">
        <v>9.1527447998917797</v>
      </c>
      <c r="M138" s="71">
        <v>2559.3150278103012</v>
      </c>
      <c r="N138" s="71">
        <v>172.1963412852059</v>
      </c>
      <c r="O138" s="71">
        <v>70.742960557755552</v>
      </c>
      <c r="P138" s="71">
        <v>66.277281805423058</v>
      </c>
      <c r="Q138" s="71">
        <v>6.7051154182425696</v>
      </c>
      <c r="R138" s="71">
        <v>45.754643129000009</v>
      </c>
      <c r="S138" s="71">
        <v>11.022578713212321</v>
      </c>
      <c r="T138" s="72"/>
      <c r="U138" s="71">
        <v>8730830</v>
      </c>
      <c r="V138" s="71">
        <v>26364</v>
      </c>
      <c r="W138" s="71">
        <v>82</v>
      </c>
      <c r="X138" s="71">
        <v>652861</v>
      </c>
      <c r="Y138" s="71">
        <v>61985</v>
      </c>
      <c r="Z138" s="71">
        <v>35003</v>
      </c>
      <c r="AA138" s="71">
        <v>12979</v>
      </c>
      <c r="AB138" s="71">
        <v>107793</v>
      </c>
      <c r="AC138" s="71">
        <v>8322906</v>
      </c>
      <c r="AD138" s="71">
        <v>11.022578713212321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1780</v>
      </c>
      <c r="B139" s="70">
        <v>413</v>
      </c>
      <c r="C139" s="70">
        <v>5</v>
      </c>
      <c r="D139" s="70">
        <v>25</v>
      </c>
      <c r="E139" s="70">
        <v>2008</v>
      </c>
      <c r="F139" s="70" t="s">
        <v>792</v>
      </c>
      <c r="G139" s="70" t="s">
        <v>1775</v>
      </c>
      <c r="H139" s="70" t="s">
        <v>1776</v>
      </c>
      <c r="I139" s="148"/>
      <c r="J139" s="71">
        <v>61.220677282155648</v>
      </c>
      <c r="K139" s="71">
        <v>49.568690431366328</v>
      </c>
      <c r="L139" s="71">
        <v>8.190550746929631</v>
      </c>
      <c r="M139" s="71">
        <v>2553.9334866916911</v>
      </c>
      <c r="N139" s="71">
        <v>175.35612948003839</v>
      </c>
      <c r="O139" s="71">
        <v>67.332791494393732</v>
      </c>
      <c r="P139" s="71">
        <v>63.421877453473272</v>
      </c>
      <c r="Q139" s="71">
        <v>6.8210248016328299</v>
      </c>
      <c r="R139" s="71">
        <v>41.16746016615393</v>
      </c>
      <c r="S139" s="71">
        <v>13.015384670537101</v>
      </c>
      <c r="T139" s="72"/>
      <c r="U139" s="71">
        <v>8587049</v>
      </c>
      <c r="V139" s="71">
        <v>26364</v>
      </c>
      <c r="W139" s="71">
        <v>82</v>
      </c>
      <c r="X139" s="71">
        <v>652861</v>
      </c>
      <c r="Y139" s="71">
        <v>64206</v>
      </c>
      <c r="Z139" s="71">
        <v>34485</v>
      </c>
      <c r="AA139" s="71">
        <v>12434</v>
      </c>
      <c r="AB139" s="71">
        <v>111460</v>
      </c>
      <c r="AC139" s="71">
        <v>7775966.7999999998</v>
      </c>
      <c r="AD139" s="71">
        <v>13.015384670537101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1781</v>
      </c>
      <c r="B140" s="70">
        <v>414</v>
      </c>
      <c r="C140" s="70">
        <v>6</v>
      </c>
      <c r="D140" s="70">
        <v>25</v>
      </c>
      <c r="E140" s="70">
        <v>2009</v>
      </c>
      <c r="F140" s="70" t="s">
        <v>176</v>
      </c>
      <c r="G140" s="1064" t="s">
        <v>1775</v>
      </c>
      <c r="H140" s="70" t="s">
        <v>1776</v>
      </c>
      <c r="I140" s="148"/>
      <c r="J140" s="71">
        <v>54.447648819479191</v>
      </c>
      <c r="K140" s="71">
        <v>49.45454495173751</v>
      </c>
      <c r="L140" s="71">
        <v>16.69285520626249</v>
      </c>
      <c r="M140" s="71">
        <v>2249.4534927759628</v>
      </c>
      <c r="N140" s="71">
        <v>165.8529768088282</v>
      </c>
      <c r="O140" s="71">
        <v>67.525916401742947</v>
      </c>
      <c r="P140" s="71">
        <v>59.427712722290877</v>
      </c>
      <c r="Q140" s="71">
        <v>6.7046625898752099</v>
      </c>
      <c r="R140" s="71">
        <v>39.359927387506282</v>
      </c>
      <c r="S140" s="71">
        <v>14.80782610306168</v>
      </c>
      <c r="T140" s="72"/>
      <c r="U140" s="71">
        <v>6726106</v>
      </c>
      <c r="V140" s="71">
        <v>30326</v>
      </c>
      <c r="W140" s="71">
        <v>161</v>
      </c>
      <c r="X140" s="71">
        <v>657056</v>
      </c>
      <c r="Y140" s="71">
        <v>66544</v>
      </c>
      <c r="Z140" s="71">
        <v>34136</v>
      </c>
      <c r="AA140" s="71">
        <v>11961</v>
      </c>
      <c r="AB140" s="71">
        <v>115008</v>
      </c>
      <c r="AC140" s="71">
        <v>7252998.2000000002</v>
      </c>
      <c r="AD140" s="71">
        <v>14.80782610306168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6.06</v>
      </c>
      <c r="BK140" s="71">
        <v>6.2629999999999999</v>
      </c>
      <c r="BL140" s="71">
        <v>477.32099999999997</v>
      </c>
      <c r="BM140" s="71">
        <v>0</v>
      </c>
      <c r="BN140" s="72"/>
      <c r="BO140" s="71">
        <v>0</v>
      </c>
      <c r="BP140" s="71">
        <v>0</v>
      </c>
      <c r="BQ140" s="71">
        <v>2</v>
      </c>
      <c r="BR140" s="71">
        <v>7</v>
      </c>
      <c r="BS140" s="71">
        <v>57</v>
      </c>
      <c r="BT140" s="71">
        <v>0</v>
      </c>
      <c r="BU140"/>
      <c r="BV140" s="70">
        <v>433.64400000000001</v>
      </c>
      <c r="BW140" s="70">
        <v>0</v>
      </c>
      <c r="BX140" s="70">
        <v>56</v>
      </c>
      <c r="BY140" s="70">
        <v>0</v>
      </c>
      <c r="BZ140" s="70">
        <v>0</v>
      </c>
      <c r="CA140" s="70">
        <v>0</v>
      </c>
      <c r="CB140" s="70">
        <v>0</v>
      </c>
      <c r="CC140" s="70">
        <v>0</v>
      </c>
      <c r="CD140" s="70">
        <v>0</v>
      </c>
    </row>
    <row r="141" spans="1:82">
      <c r="A141" s="70" t="s">
        <v>1782</v>
      </c>
      <c r="B141" s="70">
        <v>415</v>
      </c>
      <c r="C141" s="70">
        <v>7</v>
      </c>
      <c r="D141" s="70">
        <v>25</v>
      </c>
      <c r="E141" s="70">
        <v>2010</v>
      </c>
      <c r="F141" s="70" t="s">
        <v>177</v>
      </c>
      <c r="G141" s="1064" t="s">
        <v>1775</v>
      </c>
      <c r="H141" s="70" t="s">
        <v>1776</v>
      </c>
      <c r="I141" s="148"/>
      <c r="J141" s="71">
        <v>46.022531785615058</v>
      </c>
      <c r="K141" s="71">
        <v>44.334064530643452</v>
      </c>
      <c r="L141" s="71">
        <v>15.592008573786741</v>
      </c>
      <c r="M141" s="71">
        <v>2275.6207598425058</v>
      </c>
      <c r="N141" s="71">
        <v>172.68414152217429</v>
      </c>
      <c r="O141" s="71">
        <v>66.841448414235529</v>
      </c>
      <c r="P141" s="71">
        <v>59.584203681066548</v>
      </c>
      <c r="Q141" s="71">
        <v>7.20223849681138</v>
      </c>
      <c r="R141" s="71">
        <v>41.308947153860302</v>
      </c>
      <c r="S141" s="71">
        <v>25.807152407934161</v>
      </c>
      <c r="T141" s="72"/>
      <c r="U141" s="71">
        <v>6077101</v>
      </c>
      <c r="V141" s="71">
        <v>30326</v>
      </c>
      <c r="W141" s="71">
        <v>161</v>
      </c>
      <c r="X141" s="71">
        <v>657056</v>
      </c>
      <c r="Y141" s="71">
        <v>68343</v>
      </c>
      <c r="Z141" s="71">
        <v>33947</v>
      </c>
      <c r="AA141" s="71">
        <v>11693</v>
      </c>
      <c r="AB141" s="71">
        <v>118382</v>
      </c>
      <c r="AC141" s="71">
        <v>7213722.2000000002</v>
      </c>
      <c r="AD141" s="71">
        <v>25.807152407934161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5.4509999999999996</v>
      </c>
      <c r="BK141" s="71">
        <v>2.7709999999999999</v>
      </c>
      <c r="BL141" s="71">
        <v>429.14600000000002</v>
      </c>
      <c r="BM141" s="71">
        <v>0</v>
      </c>
      <c r="BN141" s="72"/>
      <c r="BO141" s="71">
        <v>0</v>
      </c>
      <c r="BP141" s="71">
        <v>0</v>
      </c>
      <c r="BQ141" s="71">
        <v>2</v>
      </c>
      <c r="BR141" s="71">
        <v>7</v>
      </c>
      <c r="BS141" s="71">
        <v>63</v>
      </c>
      <c r="BT141" s="71">
        <v>0</v>
      </c>
      <c r="BU141"/>
      <c r="BV141" s="70">
        <v>374.36799999999999</v>
      </c>
      <c r="BW141" s="70">
        <v>0</v>
      </c>
      <c r="BX141" s="70">
        <v>63</v>
      </c>
      <c r="BY141" s="70">
        <v>0</v>
      </c>
      <c r="BZ141" s="70">
        <v>0</v>
      </c>
      <c r="CA141" s="70">
        <v>0</v>
      </c>
      <c r="CB141" s="70">
        <v>0</v>
      </c>
      <c r="CC141" s="70">
        <v>0</v>
      </c>
      <c r="CD141" s="70">
        <v>0</v>
      </c>
    </row>
    <row r="142" spans="1:82">
      <c r="A142" s="70" t="s">
        <v>1783</v>
      </c>
      <c r="B142" s="70">
        <v>416</v>
      </c>
      <c r="C142" s="70">
        <v>8</v>
      </c>
      <c r="D142" s="70">
        <v>25</v>
      </c>
      <c r="E142" s="70">
        <v>2011</v>
      </c>
      <c r="F142" s="70" t="s">
        <v>178</v>
      </c>
      <c r="G142" s="70" t="s">
        <v>1775</v>
      </c>
      <c r="H142" s="70" t="s">
        <v>1776</v>
      </c>
      <c r="I142" s="148"/>
      <c r="J142" s="71">
        <v>67.911488471821031</v>
      </c>
      <c r="K142" s="71">
        <v>66.928978024477075</v>
      </c>
      <c r="L142" s="71">
        <v>6.8749604983815207</v>
      </c>
      <c r="M142" s="71">
        <v>2893.72724486384</v>
      </c>
      <c r="N142" s="71">
        <v>204.65856408285251</v>
      </c>
      <c r="O142" s="71">
        <v>66.094689382788729</v>
      </c>
      <c r="P142" s="71">
        <v>56.971593939818185</v>
      </c>
      <c r="Q142" s="71">
        <v>8.5242649138051902</v>
      </c>
      <c r="R142" s="71">
        <v>44.423504760703011</v>
      </c>
      <c r="S142" s="71">
        <v>23.67727406245686</v>
      </c>
      <c r="T142" s="72"/>
      <c r="U142" s="71">
        <v>8425490</v>
      </c>
      <c r="V142" s="71">
        <v>30326</v>
      </c>
      <c r="W142" s="71">
        <v>161</v>
      </c>
      <c r="X142" s="71">
        <v>657056</v>
      </c>
      <c r="Y142" s="71">
        <v>70122</v>
      </c>
      <c r="Z142" s="71">
        <v>34297</v>
      </c>
      <c r="AA142" s="71">
        <v>11513</v>
      </c>
      <c r="AB142" s="71">
        <v>121468</v>
      </c>
      <c r="AC142" s="71">
        <v>7744782.7999999998</v>
      </c>
      <c r="AD142" s="71">
        <v>23.67727406245686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2.1019999999999999</v>
      </c>
      <c r="BK142" s="71">
        <v>3.9710000000000001</v>
      </c>
      <c r="BL142" s="71">
        <v>346.74699999999996</v>
      </c>
      <c r="BM142" s="71">
        <v>0</v>
      </c>
      <c r="BN142" s="72"/>
      <c r="BO142" s="71">
        <v>0</v>
      </c>
      <c r="BP142" s="71">
        <v>0</v>
      </c>
      <c r="BQ142" s="71">
        <v>1</v>
      </c>
      <c r="BR142" s="71">
        <v>7</v>
      </c>
      <c r="BS142" s="71">
        <v>67</v>
      </c>
      <c r="BT142" s="71">
        <v>0</v>
      </c>
      <c r="BU142"/>
      <c r="BV142" s="70">
        <v>352.82</v>
      </c>
      <c r="BW142" s="70">
        <v>0</v>
      </c>
      <c r="BX142" s="70">
        <v>0</v>
      </c>
      <c r="BY142" s="70">
        <v>0</v>
      </c>
      <c r="BZ142" s="70">
        <v>0</v>
      </c>
      <c r="CA142" s="70">
        <v>0</v>
      </c>
      <c r="CB142" s="70">
        <v>0</v>
      </c>
      <c r="CC142" s="70">
        <v>0</v>
      </c>
      <c r="CD142" s="70">
        <v>0</v>
      </c>
    </row>
    <row r="143" spans="1:82">
      <c r="A143" s="70" t="s">
        <v>1784</v>
      </c>
      <c r="B143" s="70">
        <v>417</v>
      </c>
      <c r="C143" s="70">
        <v>9</v>
      </c>
      <c r="D143" s="70">
        <v>25</v>
      </c>
      <c r="E143" s="70">
        <v>2012</v>
      </c>
      <c r="F143" s="70" t="s">
        <v>179</v>
      </c>
      <c r="G143" s="70" t="s">
        <v>1775</v>
      </c>
      <c r="H143" s="70" t="s">
        <v>1776</v>
      </c>
      <c r="I143" s="148"/>
      <c r="J143" s="71">
        <v>40.205960844996042</v>
      </c>
      <c r="K143" s="71">
        <v>66.020714419341843</v>
      </c>
      <c r="L143" s="71">
        <v>6.8065727422192879</v>
      </c>
      <c r="M143" s="71">
        <v>3046.8457631160318</v>
      </c>
      <c r="N143" s="71">
        <v>230.82801343104489</v>
      </c>
      <c r="O143" s="71">
        <v>66.750437125204328</v>
      </c>
      <c r="P143" s="71">
        <v>56.290458442217492</v>
      </c>
      <c r="Q143" s="71">
        <v>9.8845239018241493</v>
      </c>
      <c r="R143" s="71">
        <v>45.547791681285901</v>
      </c>
      <c r="S143" s="71">
        <v>23.164035021437531</v>
      </c>
      <c r="T143" s="72"/>
      <c r="U143" s="71">
        <v>5378800</v>
      </c>
      <c r="V143" s="71">
        <v>30326</v>
      </c>
      <c r="W143" s="71">
        <v>161</v>
      </c>
      <c r="X143" s="71">
        <v>657056</v>
      </c>
      <c r="Y143" s="71">
        <v>74910</v>
      </c>
      <c r="Z143" s="71">
        <v>34912</v>
      </c>
      <c r="AA143" s="71">
        <v>11311</v>
      </c>
      <c r="AB143" s="71">
        <v>129640</v>
      </c>
      <c r="AC143" s="71">
        <v>7735117.7999999998</v>
      </c>
      <c r="AD143" s="71">
        <v>23.164035021437531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2.2770000000000001</v>
      </c>
      <c r="BK143" s="71">
        <v>4.2949999999999999</v>
      </c>
      <c r="BL143" s="71">
        <v>381.41600000000005</v>
      </c>
      <c r="BM143" s="71">
        <v>0</v>
      </c>
      <c r="BN143" s="72"/>
      <c r="BO143" s="71">
        <v>0</v>
      </c>
      <c r="BP143" s="71">
        <v>0</v>
      </c>
      <c r="BQ143" s="71">
        <v>1</v>
      </c>
      <c r="BR143" s="71">
        <v>7</v>
      </c>
      <c r="BS143" s="71">
        <v>68</v>
      </c>
      <c r="BT143" s="71">
        <v>0</v>
      </c>
      <c r="BU143"/>
      <c r="BV143" s="70">
        <v>387.988</v>
      </c>
      <c r="BW143" s="70">
        <v>0</v>
      </c>
      <c r="BX143" s="70">
        <v>0</v>
      </c>
      <c r="BY143" s="70">
        <v>0</v>
      </c>
      <c r="BZ143" s="70">
        <v>0</v>
      </c>
      <c r="CA143" s="70">
        <v>0</v>
      </c>
      <c r="CB143" s="70">
        <v>0</v>
      </c>
      <c r="CC143" s="70">
        <v>0</v>
      </c>
      <c r="CD143" s="70">
        <v>0</v>
      </c>
    </row>
    <row r="144" spans="1:82">
      <c r="A144" s="70" t="s">
        <v>1785</v>
      </c>
      <c r="B144" s="70">
        <v>418</v>
      </c>
      <c r="C144" s="70">
        <v>10</v>
      </c>
      <c r="D144" s="70">
        <v>25</v>
      </c>
      <c r="E144" s="70">
        <v>2013</v>
      </c>
      <c r="F144" s="70" t="s">
        <v>180</v>
      </c>
      <c r="G144" s="70" t="s">
        <v>1775</v>
      </c>
      <c r="H144" s="70" t="s">
        <v>1776</v>
      </c>
      <c r="I144" s="148"/>
      <c r="J144" s="71">
        <v>41.951969328770637</v>
      </c>
      <c r="K144" s="71">
        <v>56.931528726323108</v>
      </c>
      <c r="L144" s="71">
        <v>6.2383933920417878</v>
      </c>
      <c r="M144" s="71">
        <v>3241.9029702144899</v>
      </c>
      <c r="N144" s="71">
        <v>226.49261631090121</v>
      </c>
      <c r="O144" s="71">
        <v>64.247107054594977</v>
      </c>
      <c r="P144" s="71">
        <v>55.253720317873764</v>
      </c>
      <c r="Q144" s="71">
        <v>10.258032466552899</v>
      </c>
      <c r="R144" s="71">
        <v>48.320744119067697</v>
      </c>
      <c r="S144" s="71">
        <v>24.396625481582699</v>
      </c>
      <c r="T144" s="72"/>
      <c r="U144" s="71">
        <v>5430641</v>
      </c>
      <c r="V144" s="71">
        <v>30326</v>
      </c>
      <c r="W144" s="71">
        <v>161</v>
      </c>
      <c r="X144" s="71">
        <v>657056</v>
      </c>
      <c r="Y144" s="71">
        <v>76455</v>
      </c>
      <c r="Z144" s="71">
        <v>35103</v>
      </c>
      <c r="AA144" s="71">
        <v>11061</v>
      </c>
      <c r="AB144" s="71">
        <v>132610</v>
      </c>
      <c r="AC144" s="71">
        <v>8010217.2000000002</v>
      </c>
      <c r="AD144" s="71">
        <v>24.396625481582699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3.5710000000000002</v>
      </c>
      <c r="BJ144" s="71">
        <v>0</v>
      </c>
      <c r="BK144" s="71">
        <v>4.5510000000000002</v>
      </c>
      <c r="BL144" s="71">
        <v>457.23500000000001</v>
      </c>
      <c r="BM144" s="71">
        <v>0</v>
      </c>
      <c r="BN144" s="72"/>
      <c r="BO144" s="71">
        <v>0</v>
      </c>
      <c r="BP144" s="71">
        <v>1</v>
      </c>
      <c r="BQ144" s="71">
        <v>0</v>
      </c>
      <c r="BR144" s="71">
        <v>6</v>
      </c>
      <c r="BS144" s="71">
        <v>65</v>
      </c>
      <c r="BT144" s="71">
        <v>0</v>
      </c>
      <c r="BU144"/>
      <c r="BV144" s="70">
        <v>405.89600000000002</v>
      </c>
      <c r="BW144" s="70">
        <v>0</v>
      </c>
      <c r="BX144" s="70">
        <v>59.460999999999999</v>
      </c>
      <c r="BY144" s="70">
        <v>0</v>
      </c>
      <c r="BZ144" s="70">
        <v>0</v>
      </c>
      <c r="CA144" s="70">
        <v>0</v>
      </c>
      <c r="CB144" s="70">
        <v>0</v>
      </c>
      <c r="CC144" s="70">
        <v>0</v>
      </c>
      <c r="CD144" s="70">
        <v>0</v>
      </c>
    </row>
    <row r="145" spans="1:82">
      <c r="A145" s="70" t="s">
        <v>1786</v>
      </c>
      <c r="B145" s="70">
        <v>419</v>
      </c>
      <c r="C145" s="70">
        <v>11</v>
      </c>
      <c r="D145" s="70">
        <v>25</v>
      </c>
      <c r="E145" s="70">
        <v>2014</v>
      </c>
      <c r="F145" s="70" t="s">
        <v>181</v>
      </c>
      <c r="G145" s="70" t="s">
        <v>1775</v>
      </c>
      <c r="H145" s="70" t="s">
        <v>1776</v>
      </c>
      <c r="I145" s="148"/>
      <c r="J145" s="71">
        <v>35.659907635399982</v>
      </c>
      <c r="K145" s="71">
        <v>64.470223828187059</v>
      </c>
      <c r="L145" s="71">
        <v>22.477301447138679</v>
      </c>
      <c r="M145" s="71">
        <v>3070.6992822844591</v>
      </c>
      <c r="N145" s="71">
        <v>211.071097546201</v>
      </c>
      <c r="O145" s="71">
        <v>61.553111700140306</v>
      </c>
      <c r="P145" s="71">
        <v>54.948403888322296</v>
      </c>
      <c r="Q145" s="71">
        <v>10.248534138231699</v>
      </c>
      <c r="R145" s="71">
        <v>48.74144041858235</v>
      </c>
      <c r="S145" s="71">
        <v>22.463468940036378</v>
      </c>
      <c r="T145" s="72"/>
      <c r="U145" s="71">
        <v>5294852</v>
      </c>
      <c r="V145" s="71">
        <v>32836</v>
      </c>
      <c r="W145" s="71">
        <v>254</v>
      </c>
      <c r="X145" s="71">
        <v>687295</v>
      </c>
      <c r="Y145" s="71">
        <v>79418</v>
      </c>
      <c r="Z145" s="71">
        <v>35421</v>
      </c>
      <c r="AA145" s="71">
        <v>10943</v>
      </c>
      <c r="AB145" s="71">
        <v>138088</v>
      </c>
      <c r="AC145" s="71">
        <v>8105363.2000000002</v>
      </c>
      <c r="AD145" s="71">
        <v>22.463468940036378</v>
      </c>
      <c r="AE145" s="72"/>
      <c r="AF145" s="71"/>
      <c r="AG145" s="71"/>
      <c r="AH145" s="71"/>
      <c r="AI145" s="71"/>
      <c r="AJ145" s="71"/>
      <c r="AK145" s="71"/>
      <c r="AL145" s="71"/>
      <c r="AM145" s="71"/>
      <c r="AN145" s="71"/>
      <c r="AO145" s="71"/>
      <c r="AP145" s="71"/>
      <c r="AQ145" s="72"/>
      <c r="AR145" s="71">
        <v>47</v>
      </c>
      <c r="AS145" s="71">
        <v>4</v>
      </c>
      <c r="AT145" s="71">
        <v>0</v>
      </c>
      <c r="AU145" s="71">
        <v>0</v>
      </c>
      <c r="AV145" s="71">
        <v>0</v>
      </c>
      <c r="AW145" s="71">
        <v>1</v>
      </c>
      <c r="AX145" s="71"/>
      <c r="AY145" s="72"/>
      <c r="AZ145" s="71">
        <v>169.5</v>
      </c>
      <c r="BA145" s="71">
        <v>68.3</v>
      </c>
      <c r="BB145" s="71">
        <v>0</v>
      </c>
      <c r="BC145" s="71">
        <v>0</v>
      </c>
      <c r="BD145" s="71">
        <v>0</v>
      </c>
      <c r="BE145" s="71">
        <v>8700</v>
      </c>
      <c r="BF145" s="71"/>
      <c r="BG145" s="72"/>
      <c r="BH145" s="71">
        <v>0</v>
      </c>
      <c r="BI145" s="71">
        <v>3.36</v>
      </c>
      <c r="BJ145" s="71">
        <v>3.363</v>
      </c>
      <c r="BK145" s="71">
        <v>3.93</v>
      </c>
      <c r="BL145" s="71">
        <v>452.87699999999995</v>
      </c>
      <c r="BM145" s="71">
        <v>0</v>
      </c>
      <c r="BN145" s="72"/>
      <c r="BO145" s="71">
        <v>0</v>
      </c>
      <c r="BP145" s="71">
        <v>1</v>
      </c>
      <c r="BQ145" s="71">
        <v>1</v>
      </c>
      <c r="BR145" s="71">
        <v>6</v>
      </c>
      <c r="BS145" s="71">
        <v>62</v>
      </c>
      <c r="BT145" s="71">
        <v>0</v>
      </c>
      <c r="BU145"/>
      <c r="BV145" s="70">
        <v>400.40300000000002</v>
      </c>
      <c r="BW145" s="70">
        <v>0</v>
      </c>
      <c r="BX145" s="70">
        <v>63.127000000000002</v>
      </c>
      <c r="BY145" s="70">
        <v>0</v>
      </c>
      <c r="BZ145" s="70">
        <v>0</v>
      </c>
      <c r="CA145" s="70">
        <v>0</v>
      </c>
      <c r="CB145" s="70">
        <v>0</v>
      </c>
      <c r="CC145" s="70">
        <v>0</v>
      </c>
      <c r="CD145" s="70">
        <v>0</v>
      </c>
    </row>
    <row r="146" spans="1:82">
      <c r="A146" s="70" t="s">
        <v>1787</v>
      </c>
      <c r="B146" s="70">
        <v>420</v>
      </c>
      <c r="C146" s="70">
        <v>12</v>
      </c>
      <c r="D146" s="70">
        <v>25</v>
      </c>
      <c r="E146" s="70">
        <v>2015</v>
      </c>
      <c r="F146" s="70" t="s">
        <v>182</v>
      </c>
      <c r="G146" s="70" t="s">
        <v>1775</v>
      </c>
      <c r="H146" s="70" t="s">
        <v>1776</v>
      </c>
      <c r="I146" s="148"/>
      <c r="J146" s="71">
        <v>54.886441167669908</v>
      </c>
      <c r="K146" s="71">
        <v>68.564961635714383</v>
      </c>
      <c r="L146" s="71">
        <v>28.017359779963108</v>
      </c>
      <c r="M146" s="71">
        <v>3267.0379810711311</v>
      </c>
      <c r="N146" s="71">
        <v>217.1141799082074</v>
      </c>
      <c r="O146" s="71">
        <v>62.444881153479365</v>
      </c>
      <c r="P146" s="71">
        <v>53.785745249891406</v>
      </c>
      <c r="Q146" s="71">
        <v>10.3891679083036</v>
      </c>
      <c r="R146" s="71">
        <v>48.418276887880012</v>
      </c>
      <c r="S146" s="71">
        <v>21.845024342355941</v>
      </c>
      <c r="T146" s="72"/>
      <c r="U146" s="71">
        <v>7393178</v>
      </c>
      <c r="V146" s="71">
        <v>32836</v>
      </c>
      <c r="W146" s="71">
        <v>254</v>
      </c>
      <c r="X146" s="71">
        <v>687295</v>
      </c>
      <c r="Y146" s="71">
        <v>82057</v>
      </c>
      <c r="Z146" s="71">
        <v>36280</v>
      </c>
      <c r="AA146" s="71">
        <v>10703</v>
      </c>
      <c r="AB146" s="71">
        <v>142995</v>
      </c>
      <c r="AC146" s="71">
        <v>8276314.4000000004</v>
      </c>
      <c r="AD146" s="71">
        <v>21.845024342355941</v>
      </c>
      <c r="AE146" s="72"/>
      <c r="AF146" s="71">
        <v>74345589.962598339</v>
      </c>
      <c r="AG146" s="71">
        <v>56831399.140566424</v>
      </c>
      <c r="AH146" s="71">
        <v>5710207.7858966338</v>
      </c>
      <c r="AI146" s="71">
        <v>4021363956.9046192</v>
      </c>
      <c r="AJ146" s="71">
        <v>320279929.57707369</v>
      </c>
      <c r="AK146" s="71">
        <v>0</v>
      </c>
      <c r="AL146" s="71">
        <v>0</v>
      </c>
      <c r="AM146" s="71">
        <v>19596864.908535469</v>
      </c>
      <c r="AN146" s="71">
        <v>0</v>
      </c>
      <c r="AO146" s="71">
        <v>0</v>
      </c>
      <c r="AP146" s="71">
        <v>4498127948.2792892</v>
      </c>
      <c r="AQ146" s="72"/>
      <c r="AR146" s="71">
        <v>50</v>
      </c>
      <c r="AS146" s="71">
        <v>8</v>
      </c>
      <c r="AT146" s="71">
        <v>0</v>
      </c>
      <c r="AU146" s="71">
        <v>0</v>
      </c>
      <c r="AV146" s="71">
        <v>0</v>
      </c>
      <c r="AW146" s="71">
        <v>1</v>
      </c>
      <c r="AX146" s="71"/>
      <c r="AY146" s="72"/>
      <c r="AZ146" s="71">
        <v>180.6</v>
      </c>
      <c r="BA146" s="71">
        <v>134.5</v>
      </c>
      <c r="BB146" s="71">
        <v>0</v>
      </c>
      <c r="BC146" s="71">
        <v>0</v>
      </c>
      <c r="BD146" s="71">
        <v>0</v>
      </c>
      <c r="BE146" s="71">
        <v>8700</v>
      </c>
      <c r="BF146" s="71"/>
      <c r="BG146" s="72"/>
      <c r="BH146" s="71">
        <v>0</v>
      </c>
      <c r="BI146" s="71">
        <v>3.0739999999999998</v>
      </c>
      <c r="BJ146" s="71">
        <v>3.2389999999999999</v>
      </c>
      <c r="BK146" s="71">
        <v>7.7539999999999996</v>
      </c>
      <c r="BL146" s="71">
        <v>428.66699999999997</v>
      </c>
      <c r="BM146" s="71">
        <v>0</v>
      </c>
      <c r="BN146" s="72"/>
      <c r="BO146" s="71">
        <v>0</v>
      </c>
      <c r="BP146" s="71">
        <v>1</v>
      </c>
      <c r="BQ146" s="71">
        <v>1</v>
      </c>
      <c r="BR146" s="71">
        <v>6</v>
      </c>
      <c r="BS146" s="71">
        <v>63</v>
      </c>
      <c r="BT146" s="71">
        <v>0</v>
      </c>
      <c r="BU146"/>
      <c r="BV146" s="70">
        <v>377.43299999999999</v>
      </c>
      <c r="BW146" s="70">
        <v>0</v>
      </c>
      <c r="BX146" s="70">
        <v>65.301000000000002</v>
      </c>
      <c r="BY146" s="70">
        <v>0</v>
      </c>
      <c r="BZ146" s="70">
        <v>0</v>
      </c>
      <c r="CA146" s="70">
        <v>0</v>
      </c>
      <c r="CB146" s="70">
        <v>0</v>
      </c>
      <c r="CC146" s="70">
        <v>0</v>
      </c>
      <c r="CD146" s="70">
        <v>0</v>
      </c>
    </row>
    <row r="147" spans="1:82">
      <c r="A147" s="70" t="s">
        <v>1788</v>
      </c>
      <c r="B147" s="70">
        <v>421</v>
      </c>
      <c r="C147" s="70">
        <v>13</v>
      </c>
      <c r="D147" s="70">
        <v>25</v>
      </c>
      <c r="E147" s="70">
        <v>2016</v>
      </c>
      <c r="F147" s="70" t="s">
        <v>155</v>
      </c>
      <c r="G147" s="70" t="s">
        <v>1775</v>
      </c>
      <c r="H147" s="70" t="s">
        <v>1776</v>
      </c>
      <c r="I147" s="148"/>
      <c r="J147" s="71">
        <v>22.570320407440942</v>
      </c>
      <c r="K147" s="71">
        <v>70.621111178898815</v>
      </c>
      <c r="L147" s="71">
        <v>31.660826162812217</v>
      </c>
      <c r="M147" s="71">
        <v>2516.4615516417557</v>
      </c>
      <c r="N147" s="71">
        <v>214.28481989053199</v>
      </c>
      <c r="O147" s="71">
        <v>63.305260616028612</v>
      </c>
      <c r="P147" s="71">
        <v>52.56165388266885</v>
      </c>
      <c r="Q147" s="71">
        <v>10.56937664766944</v>
      </c>
      <c r="R147" s="71">
        <v>49.162385999469009</v>
      </c>
      <c r="S147" s="71">
        <v>28.094573661904057</v>
      </c>
      <c r="T147" s="72"/>
      <c r="U147" s="71">
        <v>3554923</v>
      </c>
      <c r="V147" s="71">
        <v>32836</v>
      </c>
      <c r="W147" s="71">
        <v>254</v>
      </c>
      <c r="X147" s="71">
        <v>687295</v>
      </c>
      <c r="Y147" s="71">
        <v>85381</v>
      </c>
      <c r="Z147" s="71">
        <v>37232</v>
      </c>
      <c r="AA147" s="71">
        <v>10818</v>
      </c>
      <c r="AB147" s="71">
        <v>149640</v>
      </c>
      <c r="AC147" s="71">
        <v>8396451.5997436382</v>
      </c>
      <c r="AD147" s="71">
        <v>28.094573661904061</v>
      </c>
      <c r="AE147" s="72"/>
      <c r="AF147" s="71">
        <v>32476244.59651579</v>
      </c>
      <c r="AG147" s="71">
        <v>55866772.708277367</v>
      </c>
      <c r="AH147" s="71">
        <v>4910869.4757375587</v>
      </c>
      <c r="AI147" s="71">
        <v>3888114113.5142002</v>
      </c>
      <c r="AJ147" s="71">
        <v>300725686.21658337</v>
      </c>
      <c r="AK147" s="71">
        <v>0</v>
      </c>
      <c r="AL147" s="71">
        <v>0</v>
      </c>
      <c r="AM147" s="71">
        <v>20523466.625766151</v>
      </c>
      <c r="AN147" s="71">
        <v>0</v>
      </c>
      <c r="AO147" s="71">
        <v>0</v>
      </c>
      <c r="AP147" s="71">
        <v>4302617153.1370802</v>
      </c>
      <c r="AQ147" s="72"/>
      <c r="AR147" s="71">
        <v>52</v>
      </c>
      <c r="AS147" s="71">
        <v>8</v>
      </c>
      <c r="AT147" s="71">
        <v>0</v>
      </c>
      <c r="AU147" s="71">
        <v>0</v>
      </c>
      <c r="AV147" s="71">
        <v>0</v>
      </c>
      <c r="AW147" s="71">
        <v>1</v>
      </c>
      <c r="AX147" s="71"/>
      <c r="AY147" s="72"/>
      <c r="AZ147" s="71">
        <v>193.5</v>
      </c>
      <c r="BA147" s="71">
        <v>134.5</v>
      </c>
      <c r="BB147" s="71">
        <v>0</v>
      </c>
      <c r="BC147" s="71">
        <v>0</v>
      </c>
      <c r="BD147" s="71">
        <v>0</v>
      </c>
      <c r="BE147" s="71">
        <v>8700</v>
      </c>
      <c r="BF147" s="71"/>
      <c r="BG147" s="72"/>
      <c r="BH147" s="71">
        <v>0</v>
      </c>
      <c r="BI147" s="71">
        <v>3.0049999999999999</v>
      </c>
      <c r="BJ147" s="71">
        <v>3.1070000000000002</v>
      </c>
      <c r="BK147" s="71">
        <v>5.9349999999999996</v>
      </c>
      <c r="BL147" s="71">
        <v>459.52799999999996</v>
      </c>
      <c r="BM147" s="71">
        <v>0</v>
      </c>
      <c r="BN147" s="72"/>
      <c r="BO147" s="71">
        <v>0</v>
      </c>
      <c r="BP147" s="71">
        <v>1</v>
      </c>
      <c r="BQ147" s="71">
        <v>1</v>
      </c>
      <c r="BR147" s="71">
        <v>6</v>
      </c>
      <c r="BS147" s="71">
        <v>65</v>
      </c>
      <c r="BT147" s="71">
        <v>0</v>
      </c>
      <c r="BU147"/>
      <c r="BV147" s="70">
        <v>405.779</v>
      </c>
      <c r="BW147" s="70">
        <v>0</v>
      </c>
      <c r="BX147" s="70">
        <v>65.796000000000006</v>
      </c>
      <c r="BY147" s="70">
        <v>0</v>
      </c>
      <c r="BZ147" s="70">
        <v>0</v>
      </c>
      <c r="CA147" s="70">
        <v>0</v>
      </c>
      <c r="CB147" s="70">
        <v>0</v>
      </c>
      <c r="CC147" s="70">
        <v>0</v>
      </c>
      <c r="CD147" s="70">
        <v>0</v>
      </c>
    </row>
    <row r="148" spans="1:82">
      <c r="A148" s="70" t="s">
        <v>1789</v>
      </c>
      <c r="B148" s="70">
        <v>422</v>
      </c>
      <c r="C148" s="70">
        <v>14</v>
      </c>
      <c r="D148" s="70">
        <v>25</v>
      </c>
      <c r="E148" s="70">
        <v>2017</v>
      </c>
      <c r="F148" s="70" t="s">
        <v>156</v>
      </c>
      <c r="G148" s="70" t="s">
        <v>1775</v>
      </c>
      <c r="H148" s="70" t="s">
        <v>1776</v>
      </c>
      <c r="I148" s="148"/>
      <c r="J148" s="71">
        <v>19.318255733103918</v>
      </c>
      <c r="K148" s="71">
        <v>72.246636699523862</v>
      </c>
      <c r="L148" s="71">
        <v>26.075799007344404</v>
      </c>
      <c r="M148" s="71">
        <v>2524.6470384926865</v>
      </c>
      <c r="N148" s="71">
        <v>228.21609947044541</v>
      </c>
      <c r="O148" s="71">
        <v>63.663828700267295</v>
      </c>
      <c r="P148" s="71">
        <v>51.557610404892706</v>
      </c>
      <c r="Q148" s="71">
        <v>10.711441085911</v>
      </c>
      <c r="R148" s="71">
        <v>50.506113617481475</v>
      </c>
      <c r="S148" s="71">
        <v>31.979425426296888</v>
      </c>
      <c r="T148" s="72"/>
      <c r="U148" s="71">
        <v>3286719</v>
      </c>
      <c r="V148" s="71">
        <v>32836</v>
      </c>
      <c r="W148" s="71">
        <v>254</v>
      </c>
      <c r="X148" s="71">
        <v>687295</v>
      </c>
      <c r="Y148" s="71">
        <v>89132</v>
      </c>
      <c r="Z148" s="71">
        <v>38064</v>
      </c>
      <c r="AA148" s="71">
        <v>10679</v>
      </c>
      <c r="AB148" s="71">
        <v>156823</v>
      </c>
      <c r="AC148" s="71">
        <v>8797103.799999997</v>
      </c>
      <c r="AD148" s="71">
        <v>31.979425426296888</v>
      </c>
      <c r="AE148" s="72"/>
      <c r="AF148" s="71">
        <v>28564161.11768201</v>
      </c>
      <c r="AG148" s="71">
        <v>58427031.184641972</v>
      </c>
      <c r="AH148" s="71">
        <v>5495792.3293508049</v>
      </c>
      <c r="AI148" s="71">
        <v>4069328912.292079</v>
      </c>
      <c r="AJ148" s="71">
        <v>338450778.35796481</v>
      </c>
      <c r="AK148" s="71">
        <v>0</v>
      </c>
      <c r="AL148" s="71">
        <v>0</v>
      </c>
      <c r="AM148" s="71">
        <v>21542286.563397311</v>
      </c>
      <c r="AN148" s="71">
        <v>0</v>
      </c>
      <c r="AO148" s="71">
        <v>0</v>
      </c>
      <c r="AP148" s="71">
        <v>4521808961.8451157</v>
      </c>
      <c r="AQ148" s="72"/>
      <c r="AR148" s="71">
        <v>54</v>
      </c>
      <c r="AS148" s="71">
        <v>8</v>
      </c>
      <c r="AT148" s="71">
        <v>0</v>
      </c>
      <c r="AU148" s="71">
        <v>0</v>
      </c>
      <c r="AV148" s="71">
        <v>0</v>
      </c>
      <c r="AW148" s="71">
        <v>1</v>
      </c>
      <c r="AX148" s="71"/>
      <c r="AY148" s="72"/>
      <c r="AZ148" s="71">
        <v>204.9</v>
      </c>
      <c r="BA148" s="71">
        <v>134.5</v>
      </c>
      <c r="BB148" s="71">
        <v>0</v>
      </c>
      <c r="BC148" s="71">
        <v>0</v>
      </c>
      <c r="BD148" s="71">
        <v>0</v>
      </c>
      <c r="BE148" s="71">
        <v>8700</v>
      </c>
      <c r="BF148" s="71"/>
      <c r="BG148" s="72"/>
      <c r="BH148" s="71">
        <v>0</v>
      </c>
      <c r="BI148" s="71">
        <v>2.97</v>
      </c>
      <c r="BJ148" s="71">
        <v>2.9159999999999999</v>
      </c>
      <c r="BK148" s="71">
        <v>2.6360000000000001</v>
      </c>
      <c r="BL148" s="71">
        <v>475.03000000000003</v>
      </c>
      <c r="BM148" s="71">
        <v>0</v>
      </c>
      <c r="BN148" s="72"/>
      <c r="BO148" s="71">
        <v>0</v>
      </c>
      <c r="BP148" s="71">
        <v>1</v>
      </c>
      <c r="BQ148" s="71">
        <v>1</v>
      </c>
      <c r="BR148" s="71">
        <v>6</v>
      </c>
      <c r="BS148" s="71">
        <v>68</v>
      </c>
      <c r="BT148" s="71">
        <v>0</v>
      </c>
      <c r="BU148"/>
      <c r="BV148" s="70">
        <v>398.24900000000002</v>
      </c>
      <c r="BW148" s="70">
        <v>0</v>
      </c>
      <c r="BX148" s="70">
        <v>85.302999999999997</v>
      </c>
      <c r="BY148" s="70">
        <v>0</v>
      </c>
      <c r="BZ148" s="70">
        <v>0</v>
      </c>
      <c r="CA148" s="70">
        <v>0</v>
      </c>
      <c r="CB148" s="70">
        <v>0</v>
      </c>
      <c r="CC148" s="70">
        <v>0</v>
      </c>
      <c r="CD148" s="70">
        <v>0</v>
      </c>
    </row>
    <row r="149" spans="1:82">
      <c r="A149" s="70" t="s">
        <v>1790</v>
      </c>
      <c r="B149" s="70">
        <v>423</v>
      </c>
      <c r="C149" s="70">
        <v>15</v>
      </c>
      <c r="D149" s="70">
        <v>25</v>
      </c>
      <c r="E149" s="70">
        <v>2018</v>
      </c>
      <c r="F149" s="70" t="s">
        <v>183</v>
      </c>
      <c r="G149" s="70" t="s">
        <v>1775</v>
      </c>
      <c r="H149" s="70" t="s">
        <v>1776</v>
      </c>
      <c r="I149" s="148"/>
      <c r="J149" s="71">
        <v>18.591597846591142</v>
      </c>
      <c r="K149" s="71">
        <v>67.92067364663788</v>
      </c>
      <c r="L149" s="71">
        <v>24.368617471273939</v>
      </c>
      <c r="M149" s="71">
        <v>2505.3966449504496</v>
      </c>
      <c r="N149" s="71">
        <v>223.75011138391395</v>
      </c>
      <c r="O149" s="71">
        <v>63.322749636952189</v>
      </c>
      <c r="P149" s="71">
        <v>50.117095990697919</v>
      </c>
      <c r="Q149" s="71">
        <v>10.2995121859491</v>
      </c>
      <c r="R149" s="71">
        <v>52.608977770301145</v>
      </c>
      <c r="S149" s="71">
        <v>32.736136762717756</v>
      </c>
      <c r="T149" s="72"/>
      <c r="U149" s="71">
        <v>3195709</v>
      </c>
      <c r="V149" s="71">
        <v>32836</v>
      </c>
      <c r="W149" s="71">
        <v>254</v>
      </c>
      <c r="X149" s="71">
        <v>687295</v>
      </c>
      <c r="Y149" s="71">
        <v>91852</v>
      </c>
      <c r="Z149" s="71">
        <v>38585</v>
      </c>
      <c r="AA149" s="71">
        <v>10485</v>
      </c>
      <c r="AB149" s="71">
        <v>162502</v>
      </c>
      <c r="AC149" s="71">
        <v>9127466</v>
      </c>
      <c r="AD149" s="71">
        <v>32.736136762717763</v>
      </c>
      <c r="AE149" s="72"/>
      <c r="AF149" s="71">
        <v>27013170.577206701</v>
      </c>
      <c r="AG149" s="71">
        <v>51820575.982838713</v>
      </c>
      <c r="AH149" s="71">
        <v>5234836.7994581386</v>
      </c>
      <c r="AI149" s="71">
        <v>3896814842.9647079</v>
      </c>
      <c r="AJ149" s="71">
        <v>325410631.54387403</v>
      </c>
      <c r="AK149" s="71">
        <v>0</v>
      </c>
      <c r="AL149" s="71">
        <v>0</v>
      </c>
      <c r="AM149" s="71">
        <v>22368580.79286436</v>
      </c>
      <c r="AN149" s="71">
        <v>0</v>
      </c>
      <c r="AO149" s="71">
        <v>0</v>
      </c>
      <c r="AP149" s="71">
        <v>4328662638.6609507</v>
      </c>
      <c r="AQ149" s="72"/>
      <c r="AR149" s="71">
        <v>57</v>
      </c>
      <c r="AS149" s="71">
        <v>8</v>
      </c>
      <c r="AT149" s="71">
        <v>0</v>
      </c>
      <c r="AU149" s="71">
        <v>0</v>
      </c>
      <c r="AV149" s="71">
        <v>0</v>
      </c>
      <c r="AW149" s="71">
        <v>1</v>
      </c>
      <c r="AX149" s="71"/>
      <c r="AY149" s="72"/>
      <c r="AZ149" s="71">
        <v>212.10000000000002</v>
      </c>
      <c r="BA149" s="71">
        <v>135</v>
      </c>
      <c r="BB149" s="71">
        <v>0</v>
      </c>
      <c r="BC149" s="71">
        <v>0</v>
      </c>
      <c r="BD149" s="71">
        <v>0</v>
      </c>
      <c r="BE149" s="71">
        <v>8700</v>
      </c>
      <c r="BF149" s="71"/>
      <c r="BG149" s="72"/>
      <c r="BH149" s="71">
        <v>0</v>
      </c>
      <c r="BI149" s="71">
        <v>3.0760000000000001</v>
      </c>
      <c r="BJ149" s="71">
        <v>2.7879999999999998</v>
      </c>
      <c r="BK149" s="71">
        <v>2.3980000000000001</v>
      </c>
      <c r="BL149" s="71">
        <v>449.44899999999996</v>
      </c>
      <c r="BM149" s="71">
        <v>0</v>
      </c>
      <c r="BN149" s="72"/>
      <c r="BO149" s="71">
        <v>0</v>
      </c>
      <c r="BP149" s="71">
        <v>1</v>
      </c>
      <c r="BQ149" s="71">
        <v>1</v>
      </c>
      <c r="BR149" s="71">
        <v>6</v>
      </c>
      <c r="BS149" s="71">
        <v>68</v>
      </c>
      <c r="BT149" s="71">
        <v>0</v>
      </c>
      <c r="BU149"/>
      <c r="BV149" s="70">
        <v>386.93200000000002</v>
      </c>
      <c r="BW149" s="70">
        <v>0</v>
      </c>
      <c r="BX149" s="70">
        <v>70.778999999999996</v>
      </c>
      <c r="BY149" s="70">
        <v>0</v>
      </c>
      <c r="BZ149" s="70">
        <v>0</v>
      </c>
      <c r="CA149" s="70">
        <v>0</v>
      </c>
      <c r="CB149" s="70">
        <v>0</v>
      </c>
      <c r="CC149" s="70">
        <v>0</v>
      </c>
      <c r="CD149" s="70">
        <v>0</v>
      </c>
    </row>
    <row r="150" spans="1:82">
      <c r="A150" s="70" t="s">
        <v>1791</v>
      </c>
      <c r="B150" s="70">
        <v>424</v>
      </c>
      <c r="C150" s="70">
        <v>16</v>
      </c>
      <c r="D150" s="70">
        <v>25</v>
      </c>
      <c r="E150" s="70">
        <v>2019</v>
      </c>
      <c r="F150" s="70" t="s">
        <v>158</v>
      </c>
      <c r="G150" s="70" t="s">
        <v>1775</v>
      </c>
      <c r="H150" s="70" t="s">
        <v>1776</v>
      </c>
      <c r="I150" s="148"/>
      <c r="J150" s="71">
        <v>18.018863806963438</v>
      </c>
      <c r="K150" s="71">
        <v>61.506342415425891</v>
      </c>
      <c r="L150" s="71">
        <v>24.708255591176197</v>
      </c>
      <c r="M150" s="71">
        <v>2424.0829370830593</v>
      </c>
      <c r="N150" s="71">
        <v>216.31217883678536</v>
      </c>
      <c r="O150" s="71">
        <v>63.857381205193541</v>
      </c>
      <c r="P150" s="71">
        <v>48.376044600797421</v>
      </c>
      <c r="Q150" s="71">
        <v>10.389594272643</v>
      </c>
      <c r="R150" s="71">
        <v>52.04115353654592</v>
      </c>
      <c r="S150" s="71">
        <v>36.923237527997685</v>
      </c>
      <c r="T150" s="72"/>
      <c r="U150" s="71">
        <v>3238608</v>
      </c>
      <c r="V150" s="71">
        <v>32836</v>
      </c>
      <c r="W150" s="71">
        <v>254</v>
      </c>
      <c r="X150" s="71">
        <v>687295</v>
      </c>
      <c r="Y150" s="71">
        <v>94807</v>
      </c>
      <c r="Z150" s="71">
        <v>39979</v>
      </c>
      <c r="AA150" s="71">
        <v>10045</v>
      </c>
      <c r="AB150" s="71">
        <v>168361</v>
      </c>
      <c r="AC150" s="71">
        <v>9176834</v>
      </c>
      <c r="AD150" s="71">
        <v>36.923237527997678</v>
      </c>
      <c r="AE150" s="72"/>
      <c r="AF150" s="71">
        <v>27542891.912100069</v>
      </c>
      <c r="AG150" s="71">
        <v>49982637.473449163</v>
      </c>
      <c r="AH150" s="71">
        <v>5564503.7984079579</v>
      </c>
      <c r="AI150" s="71">
        <v>3934513985.3031468</v>
      </c>
      <c r="AJ150" s="71">
        <v>326318622.50254792</v>
      </c>
      <c r="AK150" s="71">
        <v>0</v>
      </c>
      <c r="AL150" s="71">
        <v>0</v>
      </c>
      <c r="AM150" s="71">
        <v>22929500.779070571</v>
      </c>
      <c r="AN150" s="71">
        <v>0</v>
      </c>
      <c r="AO150" s="71">
        <v>0</v>
      </c>
      <c r="AP150" s="71">
        <v>4366852141.7687225</v>
      </c>
      <c r="AQ150" s="72"/>
      <c r="AR150" s="71">
        <v>59</v>
      </c>
      <c r="AS150" s="71">
        <v>7</v>
      </c>
      <c r="AT150" s="71">
        <v>0</v>
      </c>
      <c r="AU150" s="71">
        <v>0</v>
      </c>
      <c r="AV150" s="71">
        <v>0</v>
      </c>
      <c r="AW150" s="71">
        <v>1</v>
      </c>
      <c r="AX150" s="71"/>
      <c r="AY150" s="72"/>
      <c r="AZ150" s="71">
        <v>220.4</v>
      </c>
      <c r="BA150" s="71">
        <v>116.2</v>
      </c>
      <c r="BB150" s="71">
        <v>0</v>
      </c>
      <c r="BC150" s="71">
        <v>0</v>
      </c>
      <c r="BD150" s="71">
        <v>0</v>
      </c>
      <c r="BE150" s="71">
        <v>8700</v>
      </c>
      <c r="BF150" s="71"/>
      <c r="BG150" s="72"/>
      <c r="BH150" s="71">
        <v>0</v>
      </c>
      <c r="BI150" s="71">
        <v>2.839</v>
      </c>
      <c r="BJ150" s="71">
        <v>2.7530000000000001</v>
      </c>
      <c r="BK150" s="71">
        <v>2.5750000000000002</v>
      </c>
      <c r="BL150" s="71">
        <v>450.41700000000003</v>
      </c>
      <c r="BM150" s="71">
        <v>0</v>
      </c>
      <c r="BN150" s="72"/>
      <c r="BO150" s="71">
        <v>0</v>
      </c>
      <c r="BP150" s="71">
        <v>1</v>
      </c>
      <c r="BQ150" s="71">
        <v>1</v>
      </c>
      <c r="BR150" s="71">
        <v>7</v>
      </c>
      <c r="BS150" s="71">
        <v>65</v>
      </c>
      <c r="BT150" s="71">
        <v>0</v>
      </c>
      <c r="BU150"/>
      <c r="BV150" s="70">
        <v>378.60700000000003</v>
      </c>
      <c r="BW150" s="70">
        <v>0</v>
      </c>
      <c r="BX150" s="70">
        <v>79.977000000000004</v>
      </c>
      <c r="BY150" s="70">
        <v>0</v>
      </c>
      <c r="BZ150" s="70">
        <v>0</v>
      </c>
      <c r="CA150" s="70">
        <v>0</v>
      </c>
      <c r="CB150" s="70">
        <v>0</v>
      </c>
      <c r="CC150" s="70">
        <v>0</v>
      </c>
      <c r="CD150" s="70">
        <v>0</v>
      </c>
    </row>
    <row r="151" spans="1:82">
      <c r="A151" s="70" t="s">
        <v>1792</v>
      </c>
      <c r="B151" s="70">
        <v>425</v>
      </c>
      <c r="C151" s="70">
        <v>17</v>
      </c>
      <c r="D151" s="70">
        <v>25</v>
      </c>
      <c r="E151" s="70">
        <v>2020</v>
      </c>
      <c r="F151" s="70" t="s">
        <v>159</v>
      </c>
      <c r="G151" s="70" t="s">
        <v>1775</v>
      </c>
      <c r="H151" s="70" t="s">
        <v>1776</v>
      </c>
      <c r="I151" s="148"/>
      <c r="J151" s="71">
        <v>36.386247261059708</v>
      </c>
      <c r="K151" s="71">
        <v>72.151623024342285</v>
      </c>
      <c r="L151" s="71">
        <v>32.566521604688994</v>
      </c>
      <c r="M151" s="71">
        <v>2196.1681189431411</v>
      </c>
      <c r="N151" s="71">
        <v>219.70006666563643</v>
      </c>
      <c r="O151" s="71">
        <v>56.747172845133342</v>
      </c>
      <c r="P151" s="71">
        <v>43.605954809607489</v>
      </c>
      <c r="Q151" s="71">
        <v>10.057697079557901</v>
      </c>
      <c r="R151" s="71">
        <v>49.996889879196424</v>
      </c>
      <c r="S151" s="71">
        <v>36.00637383957347</v>
      </c>
      <c r="T151" s="72"/>
      <c r="U151" s="71">
        <v>7182688</v>
      </c>
      <c r="V151" s="71">
        <v>38182</v>
      </c>
      <c r="W151" s="71">
        <v>411</v>
      </c>
      <c r="X151" s="71">
        <v>713478</v>
      </c>
      <c r="Y151" s="71">
        <v>95812</v>
      </c>
      <c r="Z151" s="71">
        <v>40550</v>
      </c>
      <c r="AA151" s="71">
        <v>9624</v>
      </c>
      <c r="AB151" s="71">
        <v>170583</v>
      </c>
      <c r="AC151" s="71">
        <v>8862936.9999999981</v>
      </c>
      <c r="AD151" s="71">
        <v>36.00637383957347</v>
      </c>
      <c r="AE151" s="72"/>
      <c r="AF151" s="71">
        <v>57223738.901978903</v>
      </c>
      <c r="AG151" s="71">
        <v>55200694.182010747</v>
      </c>
      <c r="AH151" s="71">
        <v>7618263.6445388682</v>
      </c>
      <c r="AI151" s="71">
        <v>3619899400.4575739</v>
      </c>
      <c r="AJ151" s="71">
        <v>340171130.04166979</v>
      </c>
      <c r="AK151" s="71"/>
      <c r="AL151" s="71"/>
      <c r="AM151" s="71">
        <v>22262976.716658622</v>
      </c>
      <c r="AN151" s="71"/>
      <c r="AO151" s="71"/>
      <c r="AP151" s="71">
        <v>4102376203.9444308</v>
      </c>
      <c r="AQ151" s="72"/>
      <c r="AR151" s="71">
        <v>59</v>
      </c>
      <c r="AS151" s="71">
        <v>7</v>
      </c>
      <c r="AT151" s="71">
        <v>0</v>
      </c>
      <c r="AU151" s="71">
        <v>0</v>
      </c>
      <c r="AV151" s="71">
        <v>0</v>
      </c>
      <c r="AW151" s="71">
        <v>1</v>
      </c>
      <c r="AX151" s="71"/>
      <c r="AY151" s="72"/>
      <c r="AZ151" s="71">
        <v>220.4</v>
      </c>
      <c r="BA151" s="71">
        <v>116.2</v>
      </c>
      <c r="BB151" s="71">
        <v>0</v>
      </c>
      <c r="BC151" s="71">
        <v>0</v>
      </c>
      <c r="BD151" s="71">
        <v>0</v>
      </c>
      <c r="BE151" s="71">
        <v>8700</v>
      </c>
      <c r="BF151" s="71"/>
      <c r="BG151" s="72"/>
      <c r="BH151" s="71">
        <v>0</v>
      </c>
      <c r="BI151" s="71">
        <v>0</v>
      </c>
      <c r="BJ151" s="71">
        <v>2.5489999999999999</v>
      </c>
      <c r="BK151" s="71">
        <v>9.8859999999999992</v>
      </c>
      <c r="BL151" s="71">
        <v>388.024</v>
      </c>
      <c r="BM151" s="71">
        <v>0</v>
      </c>
      <c r="BN151" s="72"/>
      <c r="BO151" s="71">
        <v>0</v>
      </c>
      <c r="BP151" s="71">
        <v>0</v>
      </c>
      <c r="BQ151" s="71">
        <v>1</v>
      </c>
      <c r="BR151" s="71">
        <v>8</v>
      </c>
      <c r="BS151" s="71">
        <v>61</v>
      </c>
      <c r="BT151" s="71">
        <v>0</v>
      </c>
      <c r="BU151"/>
      <c r="BV151" s="70">
        <v>326.41000000000003</v>
      </c>
      <c r="BW151" s="70">
        <v>0</v>
      </c>
      <c r="BX151" s="70">
        <v>74.049000000000007</v>
      </c>
      <c r="BY151" s="70">
        <v>0</v>
      </c>
      <c r="BZ151" s="70">
        <v>0</v>
      </c>
      <c r="CA151" s="70">
        <v>0</v>
      </c>
      <c r="CB151" s="70">
        <v>0</v>
      </c>
      <c r="CC151" s="70">
        <v>0</v>
      </c>
      <c r="CD151" s="70">
        <v>0</v>
      </c>
    </row>
    <row r="152" spans="1:82">
      <c r="A152" s="70" t="s">
        <v>1793</v>
      </c>
      <c r="B152" s="70">
        <v>425</v>
      </c>
      <c r="C152" s="70">
        <v>18</v>
      </c>
      <c r="D152" s="70">
        <v>25</v>
      </c>
      <c r="E152" s="70">
        <v>2021</v>
      </c>
      <c r="F152" s="70" t="s">
        <v>160</v>
      </c>
      <c r="G152" s="70" t="s">
        <v>1775</v>
      </c>
      <c r="H152" s="70" t="s">
        <v>1776</v>
      </c>
      <c r="I152" s="148"/>
      <c r="J152" s="71">
        <v>42.842351327813098</v>
      </c>
      <c r="K152" s="71">
        <v>82.63858146348224</v>
      </c>
      <c r="L152" s="71">
        <v>35.004498440305419</v>
      </c>
      <c r="M152" s="71">
        <v>2402.1072772719494</v>
      </c>
      <c r="N152" s="71">
        <v>223.12746829253334</v>
      </c>
      <c r="O152" s="71">
        <v>53.48606591319669</v>
      </c>
      <c r="P152" s="71">
        <v>43.009021249468276</v>
      </c>
      <c r="Q152" s="71">
        <v>10.008659562961</v>
      </c>
      <c r="R152" s="71">
        <v>53.129109982507373</v>
      </c>
      <c r="S152" s="71">
        <v>36.987867902113322</v>
      </c>
      <c r="T152" s="72"/>
      <c r="U152" s="71">
        <v>8343109</v>
      </c>
      <c r="V152" s="71">
        <v>38182</v>
      </c>
      <c r="W152" s="71">
        <v>411</v>
      </c>
      <c r="X152" s="71">
        <v>713478</v>
      </c>
      <c r="Y152" s="71">
        <v>96535</v>
      </c>
      <c r="Z152" s="71">
        <v>39353</v>
      </c>
      <c r="AA152" s="71">
        <v>9256</v>
      </c>
      <c r="AB152" s="71">
        <v>171419</v>
      </c>
      <c r="AC152" s="71">
        <v>9136744</v>
      </c>
      <c r="AD152" s="71">
        <v>36.987867902113322</v>
      </c>
      <c r="AE152" s="72"/>
      <c r="AF152" s="71">
        <v>66279183.707695223</v>
      </c>
      <c r="AG152" s="71">
        <v>63358746.720727973</v>
      </c>
      <c r="AH152" s="71">
        <v>7791269.2124595856</v>
      </c>
      <c r="AI152" s="71">
        <v>3913455953.0815816</v>
      </c>
      <c r="AJ152" s="71">
        <v>330334632.88748741</v>
      </c>
      <c r="AK152" s="71">
        <v>0</v>
      </c>
      <c r="AL152" s="71">
        <v>0</v>
      </c>
      <c r="AM152" s="71">
        <v>22501124.384125769</v>
      </c>
      <c r="AN152" s="71">
        <v>0</v>
      </c>
      <c r="AO152" s="71">
        <v>0</v>
      </c>
      <c r="AP152" s="71">
        <v>4403720909.9940777</v>
      </c>
      <c r="AQ152" s="72"/>
      <c r="AR152" s="71">
        <v>59</v>
      </c>
      <c r="AS152" s="71">
        <v>7</v>
      </c>
      <c r="AT152" s="71">
        <v>0</v>
      </c>
      <c r="AU152" s="71">
        <v>0</v>
      </c>
      <c r="AV152" s="71">
        <v>0</v>
      </c>
      <c r="AW152" s="71">
        <v>1</v>
      </c>
      <c r="AX152" s="71"/>
      <c r="AY152" s="72"/>
      <c r="AZ152" s="71">
        <v>220.4</v>
      </c>
      <c r="BA152" s="71">
        <v>116.2</v>
      </c>
      <c r="BB152" s="71">
        <v>0</v>
      </c>
      <c r="BC152" s="71">
        <v>0</v>
      </c>
      <c r="BD152" s="71">
        <v>0</v>
      </c>
      <c r="BE152" s="71">
        <v>8700</v>
      </c>
      <c r="BF152" s="71"/>
      <c r="BG152" s="72"/>
      <c r="BH152" s="71">
        <v>0</v>
      </c>
      <c r="BI152" s="71">
        <v>3.1059999999999999</v>
      </c>
      <c r="BJ152" s="71">
        <v>0</v>
      </c>
      <c r="BK152" s="71">
        <v>8.98</v>
      </c>
      <c r="BL152" s="71">
        <v>387.72300000000007</v>
      </c>
      <c r="BM152" s="71">
        <v>0</v>
      </c>
      <c r="BN152" s="72"/>
      <c r="BO152" s="71">
        <v>0</v>
      </c>
      <c r="BP152" s="71">
        <v>1</v>
      </c>
      <c r="BQ152" s="71">
        <v>0</v>
      </c>
      <c r="BR152" s="71">
        <v>8</v>
      </c>
      <c r="BS152" s="71">
        <v>59</v>
      </c>
      <c r="BT152" s="71">
        <v>0</v>
      </c>
      <c r="BU152"/>
      <c r="BV152" s="70">
        <v>328.48899999999998</v>
      </c>
      <c r="BW152" s="70">
        <v>0</v>
      </c>
      <c r="BX152" s="70">
        <v>61.552</v>
      </c>
      <c r="BY152" s="70">
        <v>0</v>
      </c>
      <c r="BZ152" s="70">
        <v>0</v>
      </c>
      <c r="CA152" s="70">
        <v>9.7680000000000007</v>
      </c>
      <c r="CB152" s="70">
        <v>0</v>
      </c>
      <c r="CC152" s="70">
        <v>0</v>
      </c>
      <c r="CD152" s="70">
        <v>0</v>
      </c>
    </row>
    <row r="153" spans="1:82">
      <c r="A153" s="70" t="s">
        <v>1794</v>
      </c>
      <c r="B153" s="70">
        <v>425</v>
      </c>
      <c r="C153" s="70">
        <v>19</v>
      </c>
      <c r="D153" s="70">
        <v>25</v>
      </c>
      <c r="E153" s="70">
        <v>2022</v>
      </c>
      <c r="F153" s="70" t="s">
        <v>161</v>
      </c>
      <c r="G153" s="70" t="s">
        <v>1775</v>
      </c>
      <c r="H153" s="70" t="s">
        <v>1776</v>
      </c>
      <c r="I153" s="148"/>
      <c r="J153" s="71">
        <v>26.197210679312526</v>
      </c>
      <c r="K153" s="71">
        <v>78.002864036727644</v>
      </c>
      <c r="L153" s="71">
        <v>30.685086520112023</v>
      </c>
      <c r="M153" s="71">
        <v>2364.7442730871899</v>
      </c>
      <c r="N153" s="71">
        <v>232.2176056990082</v>
      </c>
      <c r="O153" s="71">
        <v>56.90698726080069</v>
      </c>
      <c r="P153" s="71">
        <v>41.662962188957515</v>
      </c>
      <c r="Q153" s="71">
        <v>10.247708964578186</v>
      </c>
      <c r="R153" s="71">
        <v>53.093008524881917</v>
      </c>
      <c r="S153" s="71">
        <v>26.80126681747257</v>
      </c>
      <c r="T153" s="72"/>
      <c r="U153" s="71">
        <v>6133827</v>
      </c>
      <c r="V153" s="71">
        <v>38182</v>
      </c>
      <c r="W153" s="71">
        <v>411</v>
      </c>
      <c r="X153" s="71">
        <v>713478</v>
      </c>
      <c r="Y153" s="71">
        <v>98723</v>
      </c>
      <c r="Z153" s="71">
        <v>39781</v>
      </c>
      <c r="AA153" s="71">
        <v>9103</v>
      </c>
      <c r="AB153" s="71">
        <v>174074</v>
      </c>
      <c r="AC153" s="71">
        <v>9245209.9999999981</v>
      </c>
      <c r="AD153" s="71">
        <v>26.80126681747257</v>
      </c>
      <c r="AE153" s="72"/>
      <c r="AF153" s="71">
        <v>39599066.783677883</v>
      </c>
      <c r="AG153" s="71">
        <v>64025857.727193125</v>
      </c>
      <c r="AH153" s="71">
        <v>7764658.8200646127</v>
      </c>
      <c r="AI153" s="71">
        <v>3806835404.6396918</v>
      </c>
      <c r="AJ153" s="71">
        <v>360696165.79574805</v>
      </c>
      <c r="AK153" s="71">
        <v>0</v>
      </c>
      <c r="AL153" s="71">
        <v>0</v>
      </c>
      <c r="AM153" s="71">
        <v>22477704.646624234</v>
      </c>
      <c r="AN153" s="71">
        <v>0</v>
      </c>
      <c r="AO153" s="71">
        <v>0</v>
      </c>
      <c r="AP153" s="71">
        <v>4301398858.4130001</v>
      </c>
      <c r="AQ153" s="72"/>
      <c r="AR153" s="71">
        <v>62</v>
      </c>
      <c r="AS153" s="71">
        <v>7</v>
      </c>
      <c r="AT153" s="71">
        <v>0</v>
      </c>
      <c r="AU153" s="71">
        <v>0</v>
      </c>
      <c r="AV153" s="71">
        <v>0</v>
      </c>
      <c r="AW153" s="71">
        <v>1</v>
      </c>
      <c r="AX153" s="71"/>
      <c r="AY153" s="72"/>
      <c r="AZ153" s="71">
        <v>244.10000000000002</v>
      </c>
      <c r="BA153" s="71">
        <v>116.2</v>
      </c>
      <c r="BB153" s="71">
        <v>0</v>
      </c>
      <c r="BC153" s="71">
        <v>0</v>
      </c>
      <c r="BD153" s="71">
        <v>0</v>
      </c>
      <c r="BE153" s="71">
        <v>8700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1795</v>
      </c>
      <c r="B154" s="70">
        <v>425</v>
      </c>
      <c r="C154" s="70">
        <v>20</v>
      </c>
      <c r="D154" s="70">
        <v>25</v>
      </c>
      <c r="E154" s="70">
        <v>2023</v>
      </c>
      <c r="F154" s="70" t="s">
        <v>1539</v>
      </c>
      <c r="G154" s="70" t="s">
        <v>1775</v>
      </c>
      <c r="H154" s="70" t="s">
        <v>1776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64</v>
      </c>
      <c r="AS154" s="71">
        <v>7</v>
      </c>
      <c r="AT154" s="71">
        <v>0</v>
      </c>
      <c r="AU154" s="71">
        <v>0</v>
      </c>
      <c r="AV154" s="71">
        <v>0</v>
      </c>
      <c r="AW154" s="71">
        <v>1</v>
      </c>
      <c r="AX154" s="71"/>
      <c r="AY154" s="72"/>
      <c r="AZ154" s="71">
        <v>256.30000000000007</v>
      </c>
      <c r="BA154" s="71">
        <v>116.2</v>
      </c>
      <c r="BB154" s="71">
        <v>0</v>
      </c>
      <c r="BC154" s="71">
        <v>0</v>
      </c>
      <c r="BD154" s="71">
        <v>0</v>
      </c>
      <c r="BE154" s="71">
        <v>8700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1796</v>
      </c>
      <c r="B155" s="70">
        <v>425</v>
      </c>
      <c r="C155" s="70">
        <v>21</v>
      </c>
      <c r="D155" s="70">
        <v>25</v>
      </c>
      <c r="E155" s="70">
        <v>2024</v>
      </c>
      <c r="F155" s="70" t="s">
        <v>1554</v>
      </c>
      <c r="G155" s="70" t="s">
        <v>1775</v>
      </c>
      <c r="H155" s="70" t="s">
        <v>1776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1797</v>
      </c>
      <c r="B156" s="70">
        <v>120</v>
      </c>
      <c r="C156" s="70">
        <v>1</v>
      </c>
      <c r="D156" s="70">
        <v>8</v>
      </c>
      <c r="E156" s="70">
        <v>1990</v>
      </c>
      <c r="F156" s="70" t="s">
        <v>787</v>
      </c>
      <c r="G156" s="70" t="s">
        <v>1798</v>
      </c>
      <c r="H156" s="70" t="s">
        <v>1799</v>
      </c>
      <c r="I156" s="148"/>
      <c r="J156" s="71">
        <v>729.66294180146963</v>
      </c>
      <c r="K156" s="71">
        <v>7.9038132527464429</v>
      </c>
      <c r="L156" s="71">
        <v>0.32919050979109488</v>
      </c>
      <c r="M156" s="71">
        <v>138.6112097603027</v>
      </c>
      <c r="N156" s="71">
        <v>155.07492387656319</v>
      </c>
      <c r="O156" s="71">
        <v>121.0711991846389</v>
      </c>
      <c r="P156" s="71">
        <v>47.423698143273718</v>
      </c>
      <c r="Q156" s="71">
        <v>10.7354319197806</v>
      </c>
      <c r="R156" s="71">
        <v>0</v>
      </c>
      <c r="S156" s="71">
        <v>15.8499206501298</v>
      </c>
      <c r="T156" s="72"/>
      <c r="U156" s="71">
        <v>59812586</v>
      </c>
      <c r="V156" s="71">
        <v>3309</v>
      </c>
      <c r="W156" s="71">
        <v>3</v>
      </c>
      <c r="X156" s="71">
        <v>47282</v>
      </c>
      <c r="Y156" s="71">
        <v>61605</v>
      </c>
      <c r="Z156" s="71">
        <v>49798</v>
      </c>
      <c r="AA156" s="71">
        <v>11515</v>
      </c>
      <c r="AB156" s="71">
        <v>174307</v>
      </c>
      <c r="AC156" s="71">
        <v>0</v>
      </c>
      <c r="AD156" s="71">
        <v>15.8499206501298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1800</v>
      </c>
      <c r="B157" s="70">
        <v>121</v>
      </c>
      <c r="C157" s="70">
        <v>2</v>
      </c>
      <c r="D157" s="70">
        <v>8</v>
      </c>
      <c r="E157" s="70">
        <v>2005</v>
      </c>
      <c r="F157" s="70" t="s">
        <v>789</v>
      </c>
      <c r="G157" s="70" t="s">
        <v>1798</v>
      </c>
      <c r="H157" s="70" t="s">
        <v>1799</v>
      </c>
      <c r="I157" s="148"/>
      <c r="J157" s="71">
        <v>701.28284161257045</v>
      </c>
      <c r="K157" s="71">
        <v>4.9351951769598594</v>
      </c>
      <c r="L157" s="71">
        <v>0.54195077601202246</v>
      </c>
      <c r="M157" s="71">
        <v>265.69552912930931</v>
      </c>
      <c r="N157" s="71">
        <v>214.80257257762261</v>
      </c>
      <c r="O157" s="71">
        <v>125.75686738297659</v>
      </c>
      <c r="P157" s="71">
        <v>42.084884898738387</v>
      </c>
      <c r="Q157" s="71">
        <v>10.313010094747399</v>
      </c>
      <c r="R157" s="71">
        <v>0</v>
      </c>
      <c r="S157" s="71">
        <v>13.091456281999999</v>
      </c>
      <c r="T157" s="72"/>
      <c r="U157" s="71">
        <v>47096390</v>
      </c>
      <c r="V157" s="71">
        <v>2498</v>
      </c>
      <c r="W157" s="71">
        <v>6</v>
      </c>
      <c r="X157" s="71">
        <v>50620</v>
      </c>
      <c r="Y157" s="71">
        <v>75611</v>
      </c>
      <c r="Z157" s="71">
        <v>59856</v>
      </c>
      <c r="AA157" s="71">
        <v>8369</v>
      </c>
      <c r="AB157" s="71">
        <v>175051</v>
      </c>
      <c r="AC157" s="71">
        <v>0</v>
      </c>
      <c r="AD157" s="71">
        <v>13.091456281999999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1801</v>
      </c>
      <c r="B158" s="70">
        <v>122</v>
      </c>
      <c r="C158" s="70">
        <v>3</v>
      </c>
      <c r="D158" s="70">
        <v>8</v>
      </c>
      <c r="E158" s="70">
        <v>2006</v>
      </c>
      <c r="F158" s="70" t="s">
        <v>790</v>
      </c>
      <c r="G158" s="1064" t="s">
        <v>1798</v>
      </c>
      <c r="H158" s="70" t="s">
        <v>1799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1802</v>
      </c>
      <c r="B159" s="70">
        <v>123</v>
      </c>
      <c r="C159" s="70">
        <v>4</v>
      </c>
      <c r="D159" s="70">
        <v>8</v>
      </c>
      <c r="E159" s="70">
        <v>2007</v>
      </c>
      <c r="F159" s="70" t="s">
        <v>791</v>
      </c>
      <c r="G159" s="1064" t="s">
        <v>1798</v>
      </c>
      <c r="H159" s="70" t="s">
        <v>1799</v>
      </c>
      <c r="I159" s="148"/>
      <c r="J159" s="71">
        <v>701.62463508479232</v>
      </c>
      <c r="K159" s="71">
        <v>4.8359871769639939</v>
      </c>
      <c r="L159" s="71">
        <v>24.065866829598829</v>
      </c>
      <c r="M159" s="71">
        <v>245.88732694427759</v>
      </c>
      <c r="N159" s="71">
        <v>235.42696681434751</v>
      </c>
      <c r="O159" s="71">
        <v>121.23495791839341</v>
      </c>
      <c r="P159" s="71">
        <v>40.897969795795767</v>
      </c>
      <c r="Q159" s="71">
        <v>10.977944666843999</v>
      </c>
      <c r="R159" s="71">
        <v>0</v>
      </c>
      <c r="S159" s="71">
        <v>16.14269409732</v>
      </c>
      <c r="T159" s="72"/>
      <c r="U159" s="71">
        <v>47341626</v>
      </c>
      <c r="V159" s="71">
        <v>2298</v>
      </c>
      <c r="W159" s="71">
        <v>245</v>
      </c>
      <c r="X159" s="71">
        <v>54282</v>
      </c>
      <c r="Y159" s="71">
        <v>77430</v>
      </c>
      <c r="Z159" s="71">
        <v>59986</v>
      </c>
      <c r="AA159" s="71">
        <v>8009</v>
      </c>
      <c r="AB159" s="71">
        <v>176484</v>
      </c>
      <c r="AC159" s="71">
        <v>0</v>
      </c>
      <c r="AD159" s="71">
        <v>16.14269409732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1803</v>
      </c>
      <c r="B160" s="70">
        <v>124</v>
      </c>
      <c r="C160" s="70">
        <v>5</v>
      </c>
      <c r="D160" s="70">
        <v>8</v>
      </c>
      <c r="E160" s="70">
        <v>2008</v>
      </c>
      <c r="F160" s="70" t="s">
        <v>792</v>
      </c>
      <c r="G160" s="70" t="s">
        <v>1798</v>
      </c>
      <c r="H160" s="70" t="s">
        <v>1799</v>
      </c>
      <c r="I160" s="148"/>
      <c r="J160" s="71">
        <v>692.55939375579135</v>
      </c>
      <c r="K160" s="71">
        <v>3.6645511306277432</v>
      </c>
      <c r="L160" s="71">
        <v>1.405735872021451</v>
      </c>
      <c r="M160" s="71">
        <v>257.1893798733384</v>
      </c>
      <c r="N160" s="71">
        <v>227.61948014249</v>
      </c>
      <c r="O160" s="71">
        <v>116.036551130066</v>
      </c>
      <c r="P160" s="71">
        <v>39.764915282875798</v>
      </c>
      <c r="Q160" s="71">
        <v>10.811624176203701</v>
      </c>
      <c r="R160" s="71">
        <v>0</v>
      </c>
      <c r="S160" s="71">
        <v>12.3554688519</v>
      </c>
      <c r="T160" s="72"/>
      <c r="U160" s="71">
        <v>49030862</v>
      </c>
      <c r="V160" s="71">
        <v>2298</v>
      </c>
      <c r="W160" s="71">
        <v>18</v>
      </c>
      <c r="X160" s="71">
        <v>54282</v>
      </c>
      <c r="Y160" s="71">
        <v>78131</v>
      </c>
      <c r="Z160" s="71">
        <v>59429</v>
      </c>
      <c r="AA160" s="71">
        <v>7796</v>
      </c>
      <c r="AB160" s="71">
        <v>176669</v>
      </c>
      <c r="AC160" s="71">
        <v>0</v>
      </c>
      <c r="AD160" s="71">
        <v>12.3554688519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1804</v>
      </c>
      <c r="B161" s="70">
        <v>125</v>
      </c>
      <c r="C161" s="70">
        <v>6</v>
      </c>
      <c r="D161" s="70">
        <v>8</v>
      </c>
      <c r="E161" s="70">
        <v>2009</v>
      </c>
      <c r="F161" s="70" t="s">
        <v>176</v>
      </c>
      <c r="G161" s="70" t="s">
        <v>1798</v>
      </c>
      <c r="H161" s="70" t="s">
        <v>1799</v>
      </c>
      <c r="I161" s="148"/>
      <c r="J161" s="71">
        <v>890.64807037510957</v>
      </c>
      <c r="K161" s="71">
        <v>4.1326378525804124</v>
      </c>
      <c r="L161" s="71">
        <v>1.7978756864902981</v>
      </c>
      <c r="M161" s="71">
        <v>254.87488234851489</v>
      </c>
      <c r="N161" s="71">
        <v>196.09828828314591</v>
      </c>
      <c r="O161" s="71">
        <v>117.0843527625604</v>
      </c>
      <c r="P161" s="71">
        <v>38.098127343409963</v>
      </c>
      <c r="Q161" s="71">
        <v>10.3280183038126</v>
      </c>
      <c r="R161" s="71">
        <v>0</v>
      </c>
      <c r="S161" s="71">
        <v>17.626324358160002</v>
      </c>
      <c r="T161" s="72"/>
      <c r="U161" s="71">
        <v>49827643</v>
      </c>
      <c r="V161" s="71">
        <v>3162</v>
      </c>
      <c r="W161" s="71">
        <v>34</v>
      </c>
      <c r="X161" s="71">
        <v>62802</v>
      </c>
      <c r="Y161" s="71">
        <v>78812</v>
      </c>
      <c r="Z161" s="71">
        <v>59189</v>
      </c>
      <c r="AA161" s="71">
        <v>7668</v>
      </c>
      <c r="AB161" s="71">
        <v>177161</v>
      </c>
      <c r="AC161" s="71">
        <v>0</v>
      </c>
      <c r="AD161" s="71">
        <v>17.626324358160002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70.790000000000006</v>
      </c>
      <c r="BK161" s="71">
        <v>0</v>
      </c>
      <c r="BL161" s="71">
        <v>14.950000000000001</v>
      </c>
      <c r="BM161" s="71">
        <v>0</v>
      </c>
      <c r="BN161" s="72"/>
      <c r="BO161" s="71">
        <v>0</v>
      </c>
      <c r="BP161" s="71">
        <v>0</v>
      </c>
      <c r="BQ161" s="71">
        <v>6</v>
      </c>
      <c r="BR161" s="71">
        <v>0</v>
      </c>
      <c r="BS161" s="71">
        <v>3</v>
      </c>
      <c r="BT161" s="71">
        <v>0</v>
      </c>
      <c r="BU161"/>
      <c r="BV161" s="70">
        <v>78.03</v>
      </c>
      <c r="BW161" s="70">
        <v>0</v>
      </c>
      <c r="BX161" s="70">
        <v>4.2949999999999999</v>
      </c>
      <c r="BY161" s="70">
        <v>0</v>
      </c>
      <c r="BZ161" s="70">
        <v>3.415</v>
      </c>
      <c r="CA161" s="70">
        <v>0</v>
      </c>
      <c r="CB161" s="70">
        <v>0</v>
      </c>
      <c r="CC161" s="70">
        <v>0</v>
      </c>
      <c r="CD161" s="70">
        <v>0</v>
      </c>
    </row>
    <row r="162" spans="1:82">
      <c r="A162" s="70" t="s">
        <v>1805</v>
      </c>
      <c r="B162" s="70">
        <v>126</v>
      </c>
      <c r="C162" s="70">
        <v>7</v>
      </c>
      <c r="D162" s="70">
        <v>8</v>
      </c>
      <c r="E162" s="70">
        <v>2010</v>
      </c>
      <c r="F162" s="70" t="s">
        <v>177</v>
      </c>
      <c r="G162" s="70" t="s">
        <v>1798</v>
      </c>
      <c r="H162" s="70" t="s">
        <v>1799</v>
      </c>
      <c r="I162" s="148"/>
      <c r="J162" s="71">
        <v>562.87102243374989</v>
      </c>
      <c r="K162" s="71">
        <v>4.4183551903687954</v>
      </c>
      <c r="L162" s="71">
        <v>1.665816251081619</v>
      </c>
      <c r="M162" s="71">
        <v>258.0867338144019</v>
      </c>
      <c r="N162" s="71">
        <v>208.6410642552639</v>
      </c>
      <c r="O162" s="71">
        <v>116.08402606149789</v>
      </c>
      <c r="P162" s="71">
        <v>38.651003585126979</v>
      </c>
      <c r="Q162" s="71">
        <v>10.7809081666888</v>
      </c>
      <c r="R162" s="71">
        <v>0</v>
      </c>
      <c r="S162" s="71">
        <v>12.989385138153001</v>
      </c>
      <c r="T162" s="72"/>
      <c r="U162" s="71">
        <v>36974876</v>
      </c>
      <c r="V162" s="71">
        <v>3162</v>
      </c>
      <c r="W162" s="71">
        <v>34</v>
      </c>
      <c r="X162" s="71">
        <v>62802</v>
      </c>
      <c r="Y162" s="71">
        <v>79217</v>
      </c>
      <c r="Z162" s="71">
        <v>58956</v>
      </c>
      <c r="AA162" s="71">
        <v>7585</v>
      </c>
      <c r="AB162" s="71">
        <v>177204</v>
      </c>
      <c r="AC162" s="71">
        <v>0</v>
      </c>
      <c r="AD162" s="71">
        <v>12.989385138153001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60.087000000000003</v>
      </c>
      <c r="BK162" s="71">
        <v>0</v>
      </c>
      <c r="BL162" s="71">
        <v>11.83</v>
      </c>
      <c r="BM162" s="71">
        <v>0</v>
      </c>
      <c r="BN162" s="72"/>
      <c r="BO162" s="71">
        <v>0</v>
      </c>
      <c r="BP162" s="71">
        <v>0</v>
      </c>
      <c r="BQ162" s="71">
        <v>6</v>
      </c>
      <c r="BR162" s="71">
        <v>0</v>
      </c>
      <c r="BS162" s="71">
        <v>2</v>
      </c>
      <c r="BT162" s="71">
        <v>0</v>
      </c>
      <c r="BU162"/>
      <c r="BV162" s="70">
        <v>68.501999999999995</v>
      </c>
      <c r="BW162" s="70">
        <v>0</v>
      </c>
      <c r="BX162" s="70">
        <v>0</v>
      </c>
      <c r="BY162" s="70">
        <v>0</v>
      </c>
      <c r="BZ162" s="70">
        <v>3.415</v>
      </c>
      <c r="CA162" s="70">
        <v>0</v>
      </c>
      <c r="CB162" s="70">
        <v>0</v>
      </c>
      <c r="CC162" s="70">
        <v>0</v>
      </c>
      <c r="CD162" s="70">
        <v>0</v>
      </c>
    </row>
    <row r="163" spans="1:82">
      <c r="A163" s="70" t="s">
        <v>1806</v>
      </c>
      <c r="B163" s="70">
        <v>127</v>
      </c>
      <c r="C163" s="70">
        <v>8</v>
      </c>
      <c r="D163" s="70">
        <v>8</v>
      </c>
      <c r="E163" s="70">
        <v>2011</v>
      </c>
      <c r="F163" s="70" t="s">
        <v>178</v>
      </c>
      <c r="G163" s="70" t="s">
        <v>1798</v>
      </c>
      <c r="H163" s="70" t="s">
        <v>1799</v>
      </c>
      <c r="I163" s="148"/>
      <c r="J163" s="71">
        <v>550.12472450131872</v>
      </c>
      <c r="K163" s="71">
        <v>6.9135550891928812</v>
      </c>
      <c r="L163" s="71">
        <v>1.5267845588999489</v>
      </c>
      <c r="M163" s="71">
        <v>326.08650643834687</v>
      </c>
      <c r="N163" s="71">
        <v>220.50560137613351</v>
      </c>
      <c r="O163" s="71">
        <v>113.65812142222683</v>
      </c>
      <c r="P163" s="71">
        <v>37.063948459066985</v>
      </c>
      <c r="Q163" s="71">
        <v>12.437056056609199</v>
      </c>
      <c r="R163" s="71">
        <v>0</v>
      </c>
      <c r="S163" s="71">
        <v>15.248851009999999</v>
      </c>
      <c r="T163" s="72"/>
      <c r="U163" s="71">
        <v>36348385</v>
      </c>
      <c r="V163" s="71">
        <v>3162</v>
      </c>
      <c r="W163" s="71">
        <v>34</v>
      </c>
      <c r="X163" s="71">
        <v>62802</v>
      </c>
      <c r="Y163" s="71">
        <v>79669</v>
      </c>
      <c r="Z163" s="71">
        <v>58978</v>
      </c>
      <c r="AA163" s="71">
        <v>7490</v>
      </c>
      <c r="AB163" s="71">
        <v>177224</v>
      </c>
      <c r="AC163" s="71">
        <v>0</v>
      </c>
      <c r="AD163" s="71">
        <v>15.248851009999999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57.658999999999999</v>
      </c>
      <c r="BK163" s="71">
        <v>0</v>
      </c>
      <c r="BL163" s="71">
        <v>21.064</v>
      </c>
      <c r="BM163" s="71">
        <v>0</v>
      </c>
      <c r="BN163" s="72"/>
      <c r="BO163" s="71">
        <v>0</v>
      </c>
      <c r="BP163" s="71">
        <v>0</v>
      </c>
      <c r="BQ163" s="71">
        <v>7</v>
      </c>
      <c r="BR163" s="71">
        <v>0</v>
      </c>
      <c r="BS163" s="71">
        <v>3</v>
      </c>
      <c r="BT163" s="71">
        <v>0</v>
      </c>
      <c r="BU163"/>
      <c r="BV163" s="70">
        <v>65.891000000000005</v>
      </c>
      <c r="BW163" s="70">
        <v>0</v>
      </c>
      <c r="BX163" s="70">
        <v>9.3290000000000006</v>
      </c>
      <c r="BY163" s="70">
        <v>0</v>
      </c>
      <c r="BZ163" s="70">
        <v>3.5030000000000001</v>
      </c>
      <c r="CA163" s="70">
        <v>0</v>
      </c>
      <c r="CB163" s="70">
        <v>0</v>
      </c>
      <c r="CC163" s="70">
        <v>0</v>
      </c>
      <c r="CD163" s="70">
        <v>0</v>
      </c>
    </row>
    <row r="164" spans="1:82">
      <c r="A164" s="70" t="s">
        <v>1807</v>
      </c>
      <c r="B164" s="70">
        <v>128</v>
      </c>
      <c r="C164" s="70">
        <v>9</v>
      </c>
      <c r="D164" s="70">
        <v>8</v>
      </c>
      <c r="E164" s="70">
        <v>2012</v>
      </c>
      <c r="F164" s="70" t="s">
        <v>179</v>
      </c>
      <c r="G164" s="70" t="s">
        <v>1798</v>
      </c>
      <c r="H164" s="70" t="s">
        <v>1799</v>
      </c>
      <c r="I164" s="148"/>
      <c r="J164" s="71">
        <v>566.99133697481182</v>
      </c>
      <c r="K164" s="71">
        <v>6.5548667086304793</v>
      </c>
      <c r="L164" s="71">
        <v>1.5055557213840209</v>
      </c>
      <c r="M164" s="71">
        <v>335.40855254478271</v>
      </c>
      <c r="N164" s="71">
        <v>232.15522490611809</v>
      </c>
      <c r="O164" s="71">
        <v>112.94727665943861</v>
      </c>
      <c r="P164" s="71">
        <v>36.737349855932237</v>
      </c>
      <c r="Q164" s="71">
        <v>13.5637718259411</v>
      </c>
      <c r="R164" s="71">
        <v>0</v>
      </c>
      <c r="S164" s="71">
        <v>11.978269002238701</v>
      </c>
      <c r="T164" s="72"/>
      <c r="U164" s="71">
        <v>36678922</v>
      </c>
      <c r="V164" s="71">
        <v>3162</v>
      </c>
      <c r="W164" s="71">
        <v>34</v>
      </c>
      <c r="X164" s="71">
        <v>62802</v>
      </c>
      <c r="Y164" s="71">
        <v>80295</v>
      </c>
      <c r="Z164" s="71">
        <v>59074</v>
      </c>
      <c r="AA164" s="71">
        <v>7382</v>
      </c>
      <c r="AB164" s="71">
        <v>177895</v>
      </c>
      <c r="AC164" s="71">
        <v>0</v>
      </c>
      <c r="AD164" s="71">
        <v>11.978269002238701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65.89</v>
      </c>
      <c r="BK164" s="71">
        <v>0</v>
      </c>
      <c r="BL164" s="71">
        <v>14.608000000000001</v>
      </c>
      <c r="BM164" s="71">
        <v>0</v>
      </c>
      <c r="BN164" s="72"/>
      <c r="BO164" s="71">
        <v>0</v>
      </c>
      <c r="BP164" s="71">
        <v>0</v>
      </c>
      <c r="BQ164" s="71">
        <v>7</v>
      </c>
      <c r="BR164" s="71">
        <v>0</v>
      </c>
      <c r="BS164" s="71">
        <v>2</v>
      </c>
      <c r="BT164" s="71">
        <v>0</v>
      </c>
      <c r="BU164"/>
      <c r="BV164" s="70">
        <v>70.161000000000001</v>
      </c>
      <c r="BW164" s="70">
        <v>0</v>
      </c>
      <c r="BX164" s="70">
        <v>6.7140000000000004</v>
      </c>
      <c r="BY164" s="70">
        <v>0</v>
      </c>
      <c r="BZ164" s="70">
        <v>3.6230000000000002</v>
      </c>
      <c r="CA164" s="70">
        <v>0</v>
      </c>
      <c r="CB164" s="70">
        <v>0</v>
      </c>
      <c r="CC164" s="70">
        <v>0</v>
      </c>
      <c r="CD164" s="70">
        <v>0</v>
      </c>
    </row>
    <row r="165" spans="1:82">
      <c r="A165" s="70" t="s">
        <v>1808</v>
      </c>
      <c r="B165" s="70">
        <v>129</v>
      </c>
      <c r="C165" s="70">
        <v>10</v>
      </c>
      <c r="D165" s="70">
        <v>8</v>
      </c>
      <c r="E165" s="70">
        <v>2013</v>
      </c>
      <c r="F165" s="70" t="s">
        <v>180</v>
      </c>
      <c r="G165" s="70" t="s">
        <v>1798</v>
      </c>
      <c r="H165" s="70" t="s">
        <v>1799</v>
      </c>
      <c r="I165" s="148"/>
      <c r="J165" s="71">
        <v>525.98189297291083</v>
      </c>
      <c r="K165" s="71">
        <v>5.8808429296943316</v>
      </c>
      <c r="L165" s="71">
        <v>1.37730110970234</v>
      </c>
      <c r="M165" s="71">
        <v>354.3444068439473</v>
      </c>
      <c r="N165" s="71">
        <v>244.90157044242099</v>
      </c>
      <c r="O165" s="71">
        <v>107.97167155148337</v>
      </c>
      <c r="P165" s="71">
        <v>36.16143941606439</v>
      </c>
      <c r="Q165" s="71">
        <v>13.744726949604001</v>
      </c>
      <c r="R165" s="71">
        <v>0</v>
      </c>
      <c r="S165" s="71">
        <v>10.202233505640001</v>
      </c>
      <c r="T165" s="72"/>
      <c r="U165" s="71">
        <v>31688752</v>
      </c>
      <c r="V165" s="71">
        <v>3162</v>
      </c>
      <c r="W165" s="71">
        <v>34</v>
      </c>
      <c r="X165" s="71">
        <v>62802</v>
      </c>
      <c r="Y165" s="71">
        <v>80328</v>
      </c>
      <c r="Z165" s="71">
        <v>58993</v>
      </c>
      <c r="AA165" s="71">
        <v>7239</v>
      </c>
      <c r="AB165" s="71">
        <v>177684</v>
      </c>
      <c r="AC165" s="71">
        <v>0</v>
      </c>
      <c r="AD165" s="71">
        <v>10.202233505640001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74.695999999999998</v>
      </c>
      <c r="BK165" s="71">
        <v>0</v>
      </c>
      <c r="BL165" s="71">
        <v>27.893000000000001</v>
      </c>
      <c r="BM165" s="71">
        <v>0</v>
      </c>
      <c r="BN165" s="72"/>
      <c r="BO165" s="71">
        <v>0</v>
      </c>
      <c r="BP165" s="71">
        <v>0</v>
      </c>
      <c r="BQ165" s="71">
        <v>7</v>
      </c>
      <c r="BR165" s="71">
        <v>0</v>
      </c>
      <c r="BS165" s="71">
        <v>3</v>
      </c>
      <c r="BT165" s="71">
        <v>0</v>
      </c>
      <c r="BU165"/>
      <c r="BV165" s="70">
        <v>89.066999999999993</v>
      </c>
      <c r="BW165" s="70">
        <v>0</v>
      </c>
      <c r="BX165" s="70">
        <v>9.9830000000000005</v>
      </c>
      <c r="BY165" s="70">
        <v>0</v>
      </c>
      <c r="BZ165" s="70">
        <v>3.5390000000000001</v>
      </c>
      <c r="CA165" s="70">
        <v>0</v>
      </c>
      <c r="CB165" s="70">
        <v>0</v>
      </c>
      <c r="CC165" s="70">
        <v>0</v>
      </c>
      <c r="CD165" s="70">
        <v>0</v>
      </c>
    </row>
    <row r="166" spans="1:82">
      <c r="A166" s="70" t="s">
        <v>1809</v>
      </c>
      <c r="B166" s="70">
        <v>130</v>
      </c>
      <c r="C166" s="70">
        <v>11</v>
      </c>
      <c r="D166" s="70">
        <v>8</v>
      </c>
      <c r="E166" s="70">
        <v>2014</v>
      </c>
      <c r="F166" s="70" t="s">
        <v>181</v>
      </c>
      <c r="G166" s="70" t="s">
        <v>1798</v>
      </c>
      <c r="H166" s="70" t="s">
        <v>1799</v>
      </c>
      <c r="I166" s="148"/>
      <c r="J166" s="71">
        <v>477.20538964760152</v>
      </c>
      <c r="K166" s="71">
        <v>4.1262671152457404</v>
      </c>
      <c r="L166" s="71">
        <v>4.4208653453205358</v>
      </c>
      <c r="M166" s="71">
        <v>306.58743521372662</v>
      </c>
      <c r="N166" s="71">
        <v>244.15172123055231</v>
      </c>
      <c r="O166" s="71">
        <v>102.40953046815925</v>
      </c>
      <c r="P166" s="71">
        <v>35.982844033968533</v>
      </c>
      <c r="Q166" s="71">
        <v>13.170473691431001</v>
      </c>
      <c r="R166" s="71">
        <v>0</v>
      </c>
      <c r="S166" s="71">
        <v>10.52549461688</v>
      </c>
      <c r="T166" s="72"/>
      <c r="U166" s="71">
        <v>31239927</v>
      </c>
      <c r="V166" s="71">
        <v>1992</v>
      </c>
      <c r="W166" s="71">
        <v>69</v>
      </c>
      <c r="X166" s="71">
        <v>62956</v>
      </c>
      <c r="Y166" s="71">
        <v>80654</v>
      </c>
      <c r="Z166" s="71">
        <v>58932</v>
      </c>
      <c r="AA166" s="71">
        <v>7166</v>
      </c>
      <c r="AB166" s="71">
        <v>177458</v>
      </c>
      <c r="AC166" s="71">
        <v>0</v>
      </c>
      <c r="AD166" s="71">
        <v>10.52549461688</v>
      </c>
      <c r="AE166" s="72"/>
      <c r="AF166" s="71"/>
      <c r="AG166" s="71"/>
      <c r="AH166" s="71"/>
      <c r="AI166" s="71"/>
      <c r="AJ166" s="71"/>
      <c r="AK166" s="71"/>
      <c r="AL166" s="71"/>
      <c r="AM166" s="71"/>
      <c r="AN166" s="71"/>
      <c r="AO166" s="71"/>
      <c r="AP166" s="71"/>
      <c r="AQ166" s="72"/>
      <c r="AR166" s="71">
        <v>1724</v>
      </c>
      <c r="AS166" s="71">
        <v>58</v>
      </c>
      <c r="AT166" s="71">
        <v>0</v>
      </c>
      <c r="AU166" s="71">
        <v>0</v>
      </c>
      <c r="AV166" s="71">
        <v>0</v>
      </c>
      <c r="AW166" s="71">
        <v>0</v>
      </c>
      <c r="AX166" s="71"/>
      <c r="AY166" s="72"/>
      <c r="AZ166" s="71">
        <v>6351.8</v>
      </c>
      <c r="BA166" s="71">
        <v>999.19999999999993</v>
      </c>
      <c r="BB166" s="71">
        <v>0</v>
      </c>
      <c r="BC166" s="71">
        <v>0</v>
      </c>
      <c r="BD166" s="71">
        <v>0</v>
      </c>
      <c r="BE166" s="71">
        <v>0</v>
      </c>
      <c r="BF166" s="71"/>
      <c r="BG166" s="72"/>
      <c r="BH166" s="71">
        <v>0</v>
      </c>
      <c r="BI166" s="71">
        <v>0</v>
      </c>
      <c r="BJ166" s="71">
        <v>69.716999999999999</v>
      </c>
      <c r="BK166" s="71">
        <v>0</v>
      </c>
      <c r="BL166" s="71">
        <v>33.007000000000005</v>
      </c>
      <c r="BM166" s="71">
        <v>0</v>
      </c>
      <c r="BN166" s="72"/>
      <c r="BO166" s="71">
        <v>0</v>
      </c>
      <c r="BP166" s="71">
        <v>0</v>
      </c>
      <c r="BQ166" s="71">
        <v>7</v>
      </c>
      <c r="BR166" s="71">
        <v>0</v>
      </c>
      <c r="BS166" s="71">
        <v>3</v>
      </c>
      <c r="BT166" s="71">
        <v>0</v>
      </c>
      <c r="BU166"/>
      <c r="BV166" s="70">
        <v>87.111999999999995</v>
      </c>
      <c r="BW166" s="70">
        <v>4.0000000000000001E-3</v>
      </c>
      <c r="BX166" s="70">
        <v>11.927</v>
      </c>
      <c r="BY166" s="70">
        <v>0</v>
      </c>
      <c r="BZ166" s="70">
        <v>3.681</v>
      </c>
      <c r="CA166" s="70">
        <v>0</v>
      </c>
      <c r="CB166" s="70">
        <v>0</v>
      </c>
      <c r="CC166" s="70">
        <v>0</v>
      </c>
      <c r="CD166" s="70">
        <v>0</v>
      </c>
    </row>
    <row r="167" spans="1:82">
      <c r="A167" s="70" t="s">
        <v>1810</v>
      </c>
      <c r="B167" s="70">
        <v>131</v>
      </c>
      <c r="C167" s="70">
        <v>12</v>
      </c>
      <c r="D167" s="70">
        <v>8</v>
      </c>
      <c r="E167" s="70">
        <v>2015</v>
      </c>
      <c r="F167" s="70" t="s">
        <v>182</v>
      </c>
      <c r="G167" s="70" t="s">
        <v>1798</v>
      </c>
      <c r="H167" s="70" t="s">
        <v>1799</v>
      </c>
      <c r="I167" s="148"/>
      <c r="J167" s="71">
        <v>448.17099180627429</v>
      </c>
      <c r="K167" s="71">
        <v>3.939968921248302</v>
      </c>
      <c r="L167" s="71">
        <v>4.8836253639242004</v>
      </c>
      <c r="M167" s="71">
        <v>308.20953967176519</v>
      </c>
      <c r="N167" s="71">
        <v>215.9295809580868</v>
      </c>
      <c r="O167" s="71">
        <v>101.35244836611446</v>
      </c>
      <c r="P167" s="71">
        <v>35.961019621435383</v>
      </c>
      <c r="Q167" s="71">
        <v>12.8525039545362</v>
      </c>
      <c r="R167" s="71">
        <v>0</v>
      </c>
      <c r="S167" s="71">
        <v>12.464059879900001</v>
      </c>
      <c r="T167" s="72"/>
      <c r="U167" s="71">
        <v>29738016</v>
      </c>
      <c r="V167" s="71">
        <v>1992</v>
      </c>
      <c r="W167" s="71">
        <v>69</v>
      </c>
      <c r="X167" s="71">
        <v>62956</v>
      </c>
      <c r="Y167" s="71">
        <v>80771</v>
      </c>
      <c r="Z167" s="71">
        <v>58885</v>
      </c>
      <c r="AA167" s="71">
        <v>7156</v>
      </c>
      <c r="AB167" s="71">
        <v>176900</v>
      </c>
      <c r="AC167" s="71">
        <v>0</v>
      </c>
      <c r="AD167" s="71">
        <v>12.464059879900001</v>
      </c>
      <c r="AE167" s="72"/>
      <c r="AF167" s="71">
        <v>212178529.2758345</v>
      </c>
      <c r="AG167" s="71">
        <v>3342814.8030256149</v>
      </c>
      <c r="AH167" s="71">
        <v>933136.07106984663</v>
      </c>
      <c r="AI167" s="71">
        <v>443760082.43078518</v>
      </c>
      <c r="AJ167" s="71">
        <v>317495390.99886</v>
      </c>
      <c r="AK167" s="71">
        <v>0</v>
      </c>
      <c r="AL167" s="71">
        <v>0</v>
      </c>
      <c r="AM167" s="71">
        <v>24243402.9324097</v>
      </c>
      <c r="AN167" s="71">
        <v>0</v>
      </c>
      <c r="AO167" s="71">
        <v>0</v>
      </c>
      <c r="AP167" s="71">
        <v>1001953356.5119848</v>
      </c>
      <c r="AQ167" s="72"/>
      <c r="AR167" s="71">
        <v>1877</v>
      </c>
      <c r="AS167" s="71">
        <v>80</v>
      </c>
      <c r="AT167" s="71">
        <v>0</v>
      </c>
      <c r="AU167" s="71">
        <v>0</v>
      </c>
      <c r="AV167" s="71">
        <v>0</v>
      </c>
      <c r="AW167" s="71">
        <v>0</v>
      </c>
      <c r="AX167" s="71"/>
      <c r="AY167" s="72"/>
      <c r="AZ167" s="71">
        <v>7044</v>
      </c>
      <c r="BA167" s="71">
        <v>1302.9000000000001</v>
      </c>
      <c r="BB167" s="71">
        <v>0</v>
      </c>
      <c r="BC167" s="71">
        <v>0</v>
      </c>
      <c r="BD167" s="71">
        <v>0</v>
      </c>
      <c r="BE167" s="71">
        <v>0</v>
      </c>
      <c r="BF167" s="71"/>
      <c r="BG167" s="72"/>
      <c r="BH167" s="71">
        <v>0</v>
      </c>
      <c r="BI167" s="71">
        <v>0</v>
      </c>
      <c r="BJ167" s="71">
        <v>64.591999999999999</v>
      </c>
      <c r="BK167" s="71">
        <v>0</v>
      </c>
      <c r="BL167" s="71">
        <v>42.682000000000002</v>
      </c>
      <c r="BM167" s="71">
        <v>0</v>
      </c>
      <c r="BN167" s="72"/>
      <c r="BO167" s="71">
        <v>0</v>
      </c>
      <c r="BP167" s="71">
        <v>0</v>
      </c>
      <c r="BQ167" s="71">
        <v>6</v>
      </c>
      <c r="BR167" s="71">
        <v>0</v>
      </c>
      <c r="BS167" s="71">
        <v>3</v>
      </c>
      <c r="BT167" s="71">
        <v>0</v>
      </c>
      <c r="BU167"/>
      <c r="BV167" s="70">
        <v>77.933000000000007</v>
      </c>
      <c r="BW167" s="70">
        <v>5.0000000000000001E-3</v>
      </c>
      <c r="BX167" s="70">
        <v>22.649000000000001</v>
      </c>
      <c r="BY167" s="70">
        <v>0</v>
      </c>
      <c r="BZ167" s="70">
        <v>6.6870000000000003</v>
      </c>
      <c r="CA167" s="70">
        <v>0</v>
      </c>
      <c r="CB167" s="70">
        <v>0</v>
      </c>
      <c r="CC167" s="70">
        <v>0</v>
      </c>
      <c r="CD167" s="70">
        <v>0</v>
      </c>
    </row>
    <row r="168" spans="1:82">
      <c r="A168" s="70" t="s">
        <v>1811</v>
      </c>
      <c r="B168" s="70">
        <v>132</v>
      </c>
      <c r="C168" s="70">
        <v>13</v>
      </c>
      <c r="D168" s="70">
        <v>8</v>
      </c>
      <c r="E168" s="70">
        <v>2016</v>
      </c>
      <c r="F168" s="70" t="s">
        <v>155</v>
      </c>
      <c r="G168" s="70" t="s">
        <v>1798</v>
      </c>
      <c r="H168" s="70" t="s">
        <v>1799</v>
      </c>
      <c r="I168" s="148"/>
      <c r="J168" s="71">
        <v>450.89999877016129</v>
      </c>
      <c r="K168" s="71">
        <v>3.8803288139550034</v>
      </c>
      <c r="L168" s="71">
        <v>5.3581631477894796</v>
      </c>
      <c r="M168" s="71">
        <v>261.25603457391907</v>
      </c>
      <c r="N168" s="71">
        <v>207.49196079789897</v>
      </c>
      <c r="O168" s="71">
        <v>100.13867973734973</v>
      </c>
      <c r="P168" s="71">
        <v>35.070254920050267</v>
      </c>
      <c r="Q168" s="71">
        <v>12.458995288775432</v>
      </c>
      <c r="R168" s="71">
        <v>0</v>
      </c>
      <c r="S168" s="71">
        <v>12.533932302579998</v>
      </c>
      <c r="T168" s="72"/>
      <c r="U168" s="71">
        <v>28522608</v>
      </c>
      <c r="V168" s="71">
        <v>1992</v>
      </c>
      <c r="W168" s="71">
        <v>69</v>
      </c>
      <c r="X168" s="71">
        <v>62956</v>
      </c>
      <c r="Y168" s="71">
        <v>80992</v>
      </c>
      <c r="Z168" s="71">
        <v>58895</v>
      </c>
      <c r="AA168" s="71">
        <v>7218</v>
      </c>
      <c r="AB168" s="71">
        <v>176393</v>
      </c>
      <c r="AC168" s="71">
        <v>0</v>
      </c>
      <c r="AD168" s="71">
        <v>12.53393230258</v>
      </c>
      <c r="AE168" s="72"/>
      <c r="AF168" s="71">
        <v>218508610.5028922</v>
      </c>
      <c r="AG168" s="71">
        <v>3105715.4474323099</v>
      </c>
      <c r="AH168" s="71">
        <v>980695.98921856959</v>
      </c>
      <c r="AI168" s="71">
        <v>413020413.35454237</v>
      </c>
      <c r="AJ168" s="71">
        <v>301279916.88539159</v>
      </c>
      <c r="AK168" s="71">
        <v>0</v>
      </c>
      <c r="AL168" s="71">
        <v>0</v>
      </c>
      <c r="AM168" s="71">
        <v>24192701.473661911</v>
      </c>
      <c r="AN168" s="71">
        <v>0</v>
      </c>
      <c r="AO168" s="71">
        <v>0</v>
      </c>
      <c r="AP168" s="71">
        <v>961088053.653139</v>
      </c>
      <c r="AQ168" s="72"/>
      <c r="AR168" s="71">
        <v>2015</v>
      </c>
      <c r="AS168" s="71">
        <v>97</v>
      </c>
      <c r="AT168" s="71">
        <v>0</v>
      </c>
      <c r="AU168" s="71">
        <v>0</v>
      </c>
      <c r="AV168" s="71">
        <v>0</v>
      </c>
      <c r="AW168" s="71">
        <v>0</v>
      </c>
      <c r="AX168" s="71"/>
      <c r="AY168" s="72"/>
      <c r="AZ168" s="71">
        <v>7688.1</v>
      </c>
      <c r="BA168" s="71">
        <v>1560</v>
      </c>
      <c r="BB168" s="71">
        <v>0</v>
      </c>
      <c r="BC168" s="71">
        <v>0</v>
      </c>
      <c r="BD168" s="71">
        <v>0</v>
      </c>
      <c r="BE168" s="71">
        <v>0</v>
      </c>
      <c r="BF168" s="71"/>
      <c r="BG168" s="72"/>
      <c r="BH168" s="71">
        <v>0</v>
      </c>
      <c r="BI168" s="71">
        <v>0</v>
      </c>
      <c r="BJ168" s="71">
        <v>60.753</v>
      </c>
      <c r="BK168" s="71">
        <v>0</v>
      </c>
      <c r="BL168" s="71">
        <v>38.751999999999995</v>
      </c>
      <c r="BM168" s="71">
        <v>0</v>
      </c>
      <c r="BN168" s="72"/>
      <c r="BO168" s="71">
        <v>0</v>
      </c>
      <c r="BP168" s="71">
        <v>0</v>
      </c>
      <c r="BQ168" s="71">
        <v>6</v>
      </c>
      <c r="BR168" s="71">
        <v>0</v>
      </c>
      <c r="BS168" s="71">
        <v>3</v>
      </c>
      <c r="BT168" s="71">
        <v>0</v>
      </c>
      <c r="BU168"/>
      <c r="BV168" s="70">
        <v>73.721000000000004</v>
      </c>
      <c r="BW168" s="70">
        <v>0</v>
      </c>
      <c r="BX168" s="70">
        <v>20.411999999999999</v>
      </c>
      <c r="BY168" s="70">
        <v>0</v>
      </c>
      <c r="BZ168" s="70">
        <v>5.3719999999999999</v>
      </c>
      <c r="CA168" s="70">
        <v>0</v>
      </c>
      <c r="CB168" s="70">
        <v>0</v>
      </c>
      <c r="CC168" s="70">
        <v>0</v>
      </c>
      <c r="CD168" s="70">
        <v>0</v>
      </c>
    </row>
    <row r="169" spans="1:82">
      <c r="A169" s="70" t="s">
        <v>1812</v>
      </c>
      <c r="B169" s="70">
        <v>133</v>
      </c>
      <c r="C169" s="70">
        <v>14</v>
      </c>
      <c r="D169" s="70">
        <v>8</v>
      </c>
      <c r="E169" s="70">
        <v>2017</v>
      </c>
      <c r="F169" s="70" t="s">
        <v>156</v>
      </c>
      <c r="G169" s="70" t="s">
        <v>1798</v>
      </c>
      <c r="H169" s="70" t="s">
        <v>1799</v>
      </c>
      <c r="I169" s="148"/>
      <c r="J169" s="71">
        <v>402.18014449130311</v>
      </c>
      <c r="K169" s="71">
        <v>4.0048156084237849</v>
      </c>
      <c r="L169" s="71">
        <v>6.3369125629913885</v>
      </c>
      <c r="M169" s="71">
        <v>260.61932173996837</v>
      </c>
      <c r="N169" s="71">
        <v>212.3518899546678</v>
      </c>
      <c r="O169" s="71">
        <v>98.31398473177839</v>
      </c>
      <c r="P169" s="71">
        <v>34.751538504955299</v>
      </c>
      <c r="Q169" s="71">
        <v>12.0378120547569</v>
      </c>
      <c r="R169" s="71">
        <v>0</v>
      </c>
      <c r="S169" s="71">
        <v>13.132124274636</v>
      </c>
      <c r="T169" s="72"/>
      <c r="U169" s="71">
        <v>27818695</v>
      </c>
      <c r="V169" s="71">
        <v>1992</v>
      </c>
      <c r="W169" s="71">
        <v>69</v>
      </c>
      <c r="X169" s="71">
        <v>62956</v>
      </c>
      <c r="Y169" s="71">
        <v>81529</v>
      </c>
      <c r="Z169" s="71">
        <v>58781</v>
      </c>
      <c r="AA169" s="71">
        <v>7198</v>
      </c>
      <c r="AB169" s="71">
        <v>176242</v>
      </c>
      <c r="AC169" s="71">
        <v>0</v>
      </c>
      <c r="AD169" s="71">
        <v>13.132124274636</v>
      </c>
      <c r="AE169" s="72"/>
      <c r="AF169" s="71">
        <v>200160733.23817569</v>
      </c>
      <c r="AG169" s="71">
        <v>3229529.358875921</v>
      </c>
      <c r="AH169" s="71">
        <v>1396021.3682048561</v>
      </c>
      <c r="AI169" s="71">
        <v>427761512.73370397</v>
      </c>
      <c r="AJ169" s="71">
        <v>322055163.55075407</v>
      </c>
      <c r="AK169" s="71">
        <v>0</v>
      </c>
      <c r="AL169" s="71">
        <v>0</v>
      </c>
      <c r="AM169" s="71">
        <v>24209814.048361979</v>
      </c>
      <c r="AN169" s="71">
        <v>0</v>
      </c>
      <c r="AO169" s="71">
        <v>0</v>
      </c>
      <c r="AP169" s="71">
        <v>978812774.29807651</v>
      </c>
      <c r="AQ169" s="72"/>
      <c r="AR169" s="71">
        <v>2121</v>
      </c>
      <c r="AS169" s="71">
        <v>104</v>
      </c>
      <c r="AT169" s="71">
        <v>0</v>
      </c>
      <c r="AU169" s="71">
        <v>0</v>
      </c>
      <c r="AV169" s="71">
        <v>0</v>
      </c>
      <c r="AW169" s="71">
        <v>0</v>
      </c>
      <c r="AX169" s="71"/>
      <c r="AY169" s="72"/>
      <c r="AZ169" s="71">
        <v>8218.9</v>
      </c>
      <c r="BA169" s="71">
        <v>1649.4</v>
      </c>
      <c r="BB169" s="71">
        <v>0</v>
      </c>
      <c r="BC169" s="71">
        <v>0</v>
      </c>
      <c r="BD169" s="71">
        <v>0</v>
      </c>
      <c r="BE169" s="71">
        <v>0</v>
      </c>
      <c r="BF169" s="71"/>
      <c r="BG169" s="72"/>
      <c r="BH169" s="71">
        <v>0</v>
      </c>
      <c r="BI169" s="71">
        <v>0</v>
      </c>
      <c r="BJ169" s="71">
        <v>54.918999999999997</v>
      </c>
      <c r="BK169" s="71">
        <v>0</v>
      </c>
      <c r="BL169" s="71">
        <v>38.786000000000001</v>
      </c>
      <c r="BM169" s="71">
        <v>0</v>
      </c>
      <c r="BN169" s="72"/>
      <c r="BO169" s="71">
        <v>0</v>
      </c>
      <c r="BP169" s="71">
        <v>0</v>
      </c>
      <c r="BQ169" s="71">
        <v>5</v>
      </c>
      <c r="BR169" s="71">
        <v>0</v>
      </c>
      <c r="BS169" s="71">
        <v>3</v>
      </c>
      <c r="BT169" s="71">
        <v>0</v>
      </c>
      <c r="BU169"/>
      <c r="BV169" s="70">
        <v>67.778999999999996</v>
      </c>
      <c r="BW169" s="70">
        <v>0</v>
      </c>
      <c r="BX169" s="70">
        <v>20.242999999999999</v>
      </c>
      <c r="BY169" s="70">
        <v>0</v>
      </c>
      <c r="BZ169" s="70">
        <v>5.6829999999999998</v>
      </c>
      <c r="CA169" s="70">
        <v>0</v>
      </c>
      <c r="CB169" s="70">
        <v>0</v>
      </c>
      <c r="CC169" s="70">
        <v>0</v>
      </c>
      <c r="CD169" s="70">
        <v>0</v>
      </c>
    </row>
    <row r="170" spans="1:82">
      <c r="A170" s="70" t="s">
        <v>1813</v>
      </c>
      <c r="B170" s="70">
        <v>134</v>
      </c>
      <c r="C170" s="70">
        <v>15</v>
      </c>
      <c r="D170" s="70">
        <v>8</v>
      </c>
      <c r="E170" s="70">
        <v>2018</v>
      </c>
      <c r="F170" s="70" t="s">
        <v>183</v>
      </c>
      <c r="G170" s="70" t="s">
        <v>1798</v>
      </c>
      <c r="H170" s="70" t="s">
        <v>1799</v>
      </c>
      <c r="I170" s="148"/>
      <c r="J170" s="71">
        <v>385.45331238143206</v>
      </c>
      <c r="K170" s="71">
        <v>3.7406121519356832</v>
      </c>
      <c r="L170" s="71">
        <v>4.1603417688217421</v>
      </c>
      <c r="M170" s="71">
        <v>256.84259967080766</v>
      </c>
      <c r="N170" s="71">
        <v>205.53450669196721</v>
      </c>
      <c r="O170" s="71">
        <v>95.813712376679533</v>
      </c>
      <c r="P170" s="71">
        <v>34.295676083286367</v>
      </c>
      <c r="Q170" s="71">
        <v>11.1784142024323</v>
      </c>
      <c r="R170" s="71">
        <v>0</v>
      </c>
      <c r="S170" s="71">
        <v>11.99311818208</v>
      </c>
      <c r="T170" s="72"/>
      <c r="U170" s="71">
        <v>28010645</v>
      </c>
      <c r="V170" s="71">
        <v>1992</v>
      </c>
      <c r="W170" s="71">
        <v>69</v>
      </c>
      <c r="X170" s="71">
        <v>62956</v>
      </c>
      <c r="Y170" s="71">
        <v>82163</v>
      </c>
      <c r="Z170" s="71">
        <v>58383</v>
      </c>
      <c r="AA170" s="71">
        <v>7175</v>
      </c>
      <c r="AB170" s="71">
        <v>176369</v>
      </c>
      <c r="AC170" s="71">
        <v>0</v>
      </c>
      <c r="AD170" s="71">
        <v>11.99311818208</v>
      </c>
      <c r="AE170" s="72"/>
      <c r="AF170" s="71">
        <v>186002158.08457801</v>
      </c>
      <c r="AG170" s="71">
        <v>2867581.97358004</v>
      </c>
      <c r="AH170" s="71">
        <v>831699.86045493453</v>
      </c>
      <c r="AI170" s="71">
        <v>414737639.47585303</v>
      </c>
      <c r="AJ170" s="71">
        <v>301377581.5545705</v>
      </c>
      <c r="AK170" s="71">
        <v>0</v>
      </c>
      <c r="AL170" s="71">
        <v>0</v>
      </c>
      <c r="AM170" s="71">
        <v>24277388.7451028</v>
      </c>
      <c r="AN170" s="71">
        <v>0</v>
      </c>
      <c r="AO170" s="71">
        <v>0</v>
      </c>
      <c r="AP170" s="71">
        <v>930094049.69413936</v>
      </c>
      <c r="AQ170" s="72"/>
      <c r="AR170" s="71">
        <v>2224</v>
      </c>
      <c r="AS170" s="71">
        <v>128</v>
      </c>
      <c r="AT170" s="71">
        <v>0</v>
      </c>
      <c r="AU170" s="71">
        <v>0</v>
      </c>
      <c r="AV170" s="71">
        <v>0</v>
      </c>
      <c r="AW170" s="71">
        <v>0</v>
      </c>
      <c r="AX170" s="71"/>
      <c r="AY170" s="72"/>
      <c r="AZ170" s="71">
        <v>8741.5999999999985</v>
      </c>
      <c r="BA170" s="71">
        <v>2041.9</v>
      </c>
      <c r="BB170" s="71">
        <v>0</v>
      </c>
      <c r="BC170" s="71">
        <v>0</v>
      </c>
      <c r="BD170" s="71">
        <v>0</v>
      </c>
      <c r="BE170" s="71">
        <v>0</v>
      </c>
      <c r="BF170" s="71"/>
      <c r="BG170" s="72"/>
      <c r="BH170" s="71">
        <v>0</v>
      </c>
      <c r="BI170" s="71">
        <v>0</v>
      </c>
      <c r="BJ170" s="71">
        <v>56.463000000000001</v>
      </c>
      <c r="BK170" s="71">
        <v>0</v>
      </c>
      <c r="BL170" s="71">
        <v>38.757999999999996</v>
      </c>
      <c r="BM170" s="71">
        <v>0</v>
      </c>
      <c r="BN170" s="72"/>
      <c r="BO170" s="71">
        <v>0</v>
      </c>
      <c r="BP170" s="71">
        <v>0</v>
      </c>
      <c r="BQ170" s="71">
        <v>6</v>
      </c>
      <c r="BR170" s="71">
        <v>0</v>
      </c>
      <c r="BS170" s="71">
        <v>3</v>
      </c>
      <c r="BT170" s="71">
        <v>0</v>
      </c>
      <c r="BU170"/>
      <c r="BV170" s="70">
        <v>69.388999999999996</v>
      </c>
      <c r="BW170" s="70">
        <v>0</v>
      </c>
      <c r="BX170" s="70">
        <v>19.456</v>
      </c>
      <c r="BY170" s="70">
        <v>0</v>
      </c>
      <c r="BZ170" s="70">
        <v>6.3760000000000003</v>
      </c>
      <c r="CA170" s="70">
        <v>0</v>
      </c>
      <c r="CB170" s="70">
        <v>0</v>
      </c>
      <c r="CC170" s="70">
        <v>0</v>
      </c>
      <c r="CD170" s="70">
        <v>0</v>
      </c>
    </row>
    <row r="171" spans="1:82">
      <c r="A171" s="70" t="s">
        <v>1814</v>
      </c>
      <c r="B171" s="70">
        <v>135</v>
      </c>
      <c r="C171" s="70">
        <v>16</v>
      </c>
      <c r="D171" s="70">
        <v>8</v>
      </c>
      <c r="E171" s="70">
        <v>2019</v>
      </c>
      <c r="F171" s="70" t="s">
        <v>158</v>
      </c>
      <c r="G171" s="70" t="s">
        <v>1798</v>
      </c>
      <c r="H171" s="70" t="s">
        <v>1799</v>
      </c>
      <c r="I171" s="148"/>
      <c r="J171" s="71">
        <v>366.47280049618087</v>
      </c>
      <c r="K171" s="71">
        <v>3.4021734086322679</v>
      </c>
      <c r="L171" s="71">
        <v>4.1957712132792562</v>
      </c>
      <c r="M171" s="71">
        <v>256.75897752586741</v>
      </c>
      <c r="N171" s="71">
        <v>210.76464316405017</v>
      </c>
      <c r="O171" s="71">
        <v>92.785594292245747</v>
      </c>
      <c r="P171" s="71">
        <v>34.178674816511631</v>
      </c>
      <c r="Q171" s="71">
        <v>10.8861764093134</v>
      </c>
      <c r="R171" s="71">
        <v>0</v>
      </c>
      <c r="S171" s="71">
        <v>11.805571073851201</v>
      </c>
      <c r="T171" s="72"/>
      <c r="U171" s="71">
        <v>26832439</v>
      </c>
      <c r="V171" s="71">
        <v>1992</v>
      </c>
      <c r="W171" s="71">
        <v>69</v>
      </c>
      <c r="X171" s="71">
        <v>62956</v>
      </c>
      <c r="Y171" s="71">
        <v>82755</v>
      </c>
      <c r="Z171" s="71">
        <v>58090</v>
      </c>
      <c r="AA171" s="71">
        <v>7097</v>
      </c>
      <c r="AB171" s="71">
        <v>176408</v>
      </c>
      <c r="AC171" s="71">
        <v>0</v>
      </c>
      <c r="AD171" s="71">
        <v>11.805571073851199</v>
      </c>
      <c r="AE171" s="72"/>
      <c r="AF171" s="71">
        <v>182898782.3795476</v>
      </c>
      <c r="AG171" s="71">
        <v>2759067.3273183112</v>
      </c>
      <c r="AH171" s="71">
        <v>877820.58316832921</v>
      </c>
      <c r="AI171" s="71">
        <v>430679546.10758781</v>
      </c>
      <c r="AJ171" s="71">
        <v>308852962.80562103</v>
      </c>
      <c r="AK171" s="71">
        <v>0</v>
      </c>
      <c r="AL171" s="71">
        <v>0</v>
      </c>
      <c r="AM171" s="71">
        <v>24025441.601287007</v>
      </c>
      <c r="AN171" s="71">
        <v>0</v>
      </c>
      <c r="AO171" s="71">
        <v>0</v>
      </c>
      <c r="AP171" s="71">
        <v>950093620.80453014</v>
      </c>
      <c r="AQ171" s="72"/>
      <c r="AR171" s="71">
        <v>2377</v>
      </c>
      <c r="AS171" s="71">
        <v>135</v>
      </c>
      <c r="AT171" s="71">
        <v>0</v>
      </c>
      <c r="AU171" s="71">
        <v>0</v>
      </c>
      <c r="AV171" s="71">
        <v>0</v>
      </c>
      <c r="AW171" s="71">
        <v>0</v>
      </c>
      <c r="AX171" s="71"/>
      <c r="AY171" s="72"/>
      <c r="AZ171" s="71">
        <v>9452.5999999999985</v>
      </c>
      <c r="BA171" s="71">
        <v>2130.9</v>
      </c>
      <c r="BB171" s="71">
        <v>0</v>
      </c>
      <c r="BC171" s="71">
        <v>0</v>
      </c>
      <c r="BD171" s="71">
        <v>0</v>
      </c>
      <c r="BE171" s="71">
        <v>0</v>
      </c>
      <c r="BF171" s="71"/>
      <c r="BG171" s="72"/>
      <c r="BH171" s="71">
        <v>0</v>
      </c>
      <c r="BI171" s="71">
        <v>0</v>
      </c>
      <c r="BJ171" s="71">
        <v>54.067</v>
      </c>
      <c r="BK171" s="71">
        <v>0</v>
      </c>
      <c r="BL171" s="71">
        <v>36.811999999999998</v>
      </c>
      <c r="BM171" s="71">
        <v>0</v>
      </c>
      <c r="BN171" s="72"/>
      <c r="BO171" s="71">
        <v>0</v>
      </c>
      <c r="BP171" s="71">
        <v>0</v>
      </c>
      <c r="BQ171" s="71">
        <v>6</v>
      </c>
      <c r="BR171" s="71">
        <v>0</v>
      </c>
      <c r="BS171" s="71">
        <v>3</v>
      </c>
      <c r="BT171" s="71">
        <v>0</v>
      </c>
      <c r="BU171"/>
      <c r="BV171" s="70">
        <v>64.442999999999998</v>
      </c>
      <c r="BW171" s="70">
        <v>0</v>
      </c>
      <c r="BX171" s="70">
        <v>20.337</v>
      </c>
      <c r="BY171" s="70">
        <v>0</v>
      </c>
      <c r="BZ171" s="70">
        <v>6.0990000000000002</v>
      </c>
      <c r="CA171" s="70">
        <v>0</v>
      </c>
      <c r="CB171" s="70">
        <v>0</v>
      </c>
      <c r="CC171" s="70">
        <v>0</v>
      </c>
      <c r="CD171" s="70">
        <v>0</v>
      </c>
    </row>
    <row r="172" spans="1:82">
      <c r="A172" s="70" t="s">
        <v>1815</v>
      </c>
      <c r="B172" s="70">
        <v>136</v>
      </c>
      <c r="C172" s="70">
        <v>17</v>
      </c>
      <c r="D172" s="70">
        <v>8</v>
      </c>
      <c r="E172" s="70">
        <v>2020</v>
      </c>
      <c r="F172" s="70" t="s">
        <v>159</v>
      </c>
      <c r="G172" s="70" t="s">
        <v>1798</v>
      </c>
      <c r="H172" s="70" t="s">
        <v>1799</v>
      </c>
      <c r="I172" s="148"/>
      <c r="J172" s="71">
        <v>346.1977398834095</v>
      </c>
      <c r="K172" s="71">
        <v>3.2985417452662311</v>
      </c>
      <c r="L172" s="71">
        <v>2.2958256407459028</v>
      </c>
      <c r="M172" s="71">
        <v>226.06842770119428</v>
      </c>
      <c r="N172" s="71">
        <v>216.7123830550299</v>
      </c>
      <c r="O172" s="71">
        <v>81.928643330344912</v>
      </c>
      <c r="P172" s="71">
        <v>32.414484695337904</v>
      </c>
      <c r="Q172" s="71">
        <v>10.4391729599489</v>
      </c>
      <c r="R172" s="71">
        <v>0</v>
      </c>
      <c r="S172" s="71">
        <v>10.735620146460001</v>
      </c>
      <c r="T172" s="72"/>
      <c r="U172" s="71">
        <v>24890500</v>
      </c>
      <c r="V172" s="71">
        <v>1813</v>
      </c>
      <c r="W172" s="71">
        <v>39</v>
      </c>
      <c r="X172" s="71">
        <v>62894</v>
      </c>
      <c r="Y172" s="71">
        <v>83783</v>
      </c>
      <c r="Z172" s="71">
        <v>58544</v>
      </c>
      <c r="AA172" s="71">
        <v>7154</v>
      </c>
      <c r="AB172" s="71">
        <v>177053</v>
      </c>
      <c r="AC172" s="71">
        <v>0</v>
      </c>
      <c r="AD172" s="71">
        <v>10.735620146460001</v>
      </c>
      <c r="AE172" s="72"/>
      <c r="AF172" s="71">
        <v>173393144.52550411</v>
      </c>
      <c r="AG172" s="71">
        <v>2520695.4796779668</v>
      </c>
      <c r="AH172" s="71">
        <v>475583.70044798276</v>
      </c>
      <c r="AI172" s="71">
        <v>381874387.26906264</v>
      </c>
      <c r="AJ172" s="71">
        <v>350020777.41285592</v>
      </c>
      <c r="AK172" s="71"/>
      <c r="AL172" s="71"/>
      <c r="AM172" s="71">
        <v>23107383.599857893</v>
      </c>
      <c r="AN172" s="71"/>
      <c r="AO172" s="71"/>
      <c r="AP172" s="71">
        <v>931391971.98740661</v>
      </c>
      <c r="AQ172" s="72"/>
      <c r="AR172" s="71">
        <v>2528</v>
      </c>
      <c r="AS172" s="71">
        <v>137</v>
      </c>
      <c r="AT172" s="71">
        <v>0</v>
      </c>
      <c r="AU172" s="71">
        <v>0</v>
      </c>
      <c r="AV172" s="71">
        <v>0</v>
      </c>
      <c r="AW172" s="71">
        <v>0</v>
      </c>
      <c r="AX172" s="71"/>
      <c r="AY172" s="72"/>
      <c r="AZ172" s="71">
        <v>10165.19999999999</v>
      </c>
      <c r="BA172" s="71">
        <v>2163.5</v>
      </c>
      <c r="BB172" s="71">
        <v>0</v>
      </c>
      <c r="BC172" s="71">
        <v>0</v>
      </c>
      <c r="BD172" s="71">
        <v>0</v>
      </c>
      <c r="BE172" s="71">
        <v>0</v>
      </c>
      <c r="BF172" s="71"/>
      <c r="BG172" s="72"/>
      <c r="BH172" s="71">
        <v>0</v>
      </c>
      <c r="BI172" s="71">
        <v>0</v>
      </c>
      <c r="BJ172" s="71">
        <v>51.832999999999998</v>
      </c>
      <c r="BK172" s="71">
        <v>0</v>
      </c>
      <c r="BL172" s="71">
        <v>24.664999999999999</v>
      </c>
      <c r="BM172" s="71">
        <v>0</v>
      </c>
      <c r="BN172" s="72"/>
      <c r="BO172" s="71">
        <v>0</v>
      </c>
      <c r="BP172" s="71">
        <v>0</v>
      </c>
      <c r="BQ172" s="71">
        <v>6</v>
      </c>
      <c r="BR172" s="71">
        <v>0</v>
      </c>
      <c r="BS172" s="71">
        <v>2</v>
      </c>
      <c r="BT172" s="71">
        <v>0</v>
      </c>
      <c r="BU172"/>
      <c r="BV172" s="70">
        <v>55.749000000000002</v>
      </c>
      <c r="BW172" s="70">
        <v>0</v>
      </c>
      <c r="BX172" s="70">
        <v>14.756</v>
      </c>
      <c r="BY172" s="70">
        <v>0</v>
      </c>
      <c r="BZ172" s="70">
        <v>5.9930000000000003</v>
      </c>
      <c r="CA172" s="70">
        <v>0</v>
      </c>
      <c r="CB172" s="70">
        <v>0</v>
      </c>
      <c r="CC172" s="70">
        <v>0</v>
      </c>
      <c r="CD172" s="70">
        <v>0</v>
      </c>
    </row>
    <row r="173" spans="1:82">
      <c r="A173" s="70" t="s">
        <v>1816</v>
      </c>
      <c r="B173" s="70">
        <v>136</v>
      </c>
      <c r="C173" s="70">
        <v>18</v>
      </c>
      <c r="D173" s="70">
        <v>8</v>
      </c>
      <c r="E173" s="70">
        <v>2021</v>
      </c>
      <c r="F173" s="70" t="s">
        <v>160</v>
      </c>
      <c r="G173" s="70" t="s">
        <v>1798</v>
      </c>
      <c r="H173" s="70" t="s">
        <v>1799</v>
      </c>
      <c r="I173" s="148"/>
      <c r="J173" s="71">
        <v>325.13241053831234</v>
      </c>
      <c r="K173" s="71">
        <v>4.1425443140974245</v>
      </c>
      <c r="L173" s="71">
        <v>2.237785010751411</v>
      </c>
      <c r="M173" s="71">
        <v>243.57391674859286</v>
      </c>
      <c r="N173" s="71">
        <v>207.41487961367955</v>
      </c>
      <c r="O173" s="71">
        <v>79.714666019741799</v>
      </c>
      <c r="P173" s="71">
        <v>33.757620935327033</v>
      </c>
      <c r="Q173" s="71">
        <v>10.337495751823401</v>
      </c>
      <c r="R173" s="71">
        <v>0</v>
      </c>
      <c r="S173" s="71">
        <v>15.4788243064</v>
      </c>
      <c r="T173" s="72"/>
      <c r="U173" s="71">
        <v>24443759</v>
      </c>
      <c r="V173" s="71">
        <v>1813</v>
      </c>
      <c r="W173" s="71">
        <v>39</v>
      </c>
      <c r="X173" s="71">
        <v>62894</v>
      </c>
      <c r="Y173" s="71">
        <v>84429</v>
      </c>
      <c r="Z173" s="71">
        <v>58651</v>
      </c>
      <c r="AA173" s="71">
        <v>7265</v>
      </c>
      <c r="AB173" s="71">
        <v>177051</v>
      </c>
      <c r="AC173" s="71">
        <v>0</v>
      </c>
      <c r="AD173" s="71">
        <v>15.4788243064</v>
      </c>
      <c r="AE173" s="72"/>
      <c r="AF173" s="71">
        <v>150483606.09619451</v>
      </c>
      <c r="AG173" s="71">
        <v>3124129.6279630382</v>
      </c>
      <c r="AH173" s="71">
        <v>450175.76323641522</v>
      </c>
      <c r="AI173" s="71">
        <v>406490910.7726289</v>
      </c>
      <c r="AJ173" s="71">
        <v>308912294.80731672</v>
      </c>
      <c r="AK173" s="71">
        <v>0</v>
      </c>
      <c r="AL173" s="71">
        <v>0</v>
      </c>
      <c r="AM173" s="71">
        <v>23240402.600259315</v>
      </c>
      <c r="AN173" s="71">
        <v>0</v>
      </c>
      <c r="AO173" s="71">
        <v>0</v>
      </c>
      <c r="AP173" s="71">
        <v>892701519.66759896</v>
      </c>
      <c r="AQ173" s="72"/>
      <c r="AR173" s="71">
        <v>2704</v>
      </c>
      <c r="AS173" s="71">
        <v>137</v>
      </c>
      <c r="AT173" s="71">
        <v>0</v>
      </c>
      <c r="AU173" s="71">
        <v>0</v>
      </c>
      <c r="AV173" s="71">
        <v>0</v>
      </c>
      <c r="AW173" s="71">
        <v>0</v>
      </c>
      <c r="AX173" s="71"/>
      <c r="AY173" s="72"/>
      <c r="AZ173" s="71">
        <v>11038.19999999999</v>
      </c>
      <c r="BA173" s="71">
        <v>2163.5</v>
      </c>
      <c r="BB173" s="71">
        <v>0</v>
      </c>
      <c r="BC173" s="71">
        <v>0</v>
      </c>
      <c r="BD173" s="71">
        <v>0</v>
      </c>
      <c r="BE173" s="71">
        <v>0</v>
      </c>
      <c r="BF173" s="71"/>
      <c r="BG173" s="72"/>
      <c r="BH173" s="71">
        <v>0</v>
      </c>
      <c r="BI173" s="71">
        <v>0</v>
      </c>
      <c r="BJ173" s="71">
        <v>50.447000000000003</v>
      </c>
      <c r="BK173" s="71">
        <v>0</v>
      </c>
      <c r="BL173" s="71">
        <v>28.673000000000002</v>
      </c>
      <c r="BM173" s="71">
        <v>0</v>
      </c>
      <c r="BN173" s="72"/>
      <c r="BO173" s="71">
        <v>0</v>
      </c>
      <c r="BP173" s="71">
        <v>0</v>
      </c>
      <c r="BQ173" s="71">
        <v>6</v>
      </c>
      <c r="BR173" s="71">
        <v>0</v>
      </c>
      <c r="BS173" s="71">
        <v>2</v>
      </c>
      <c r="BT173" s="71">
        <v>0</v>
      </c>
      <c r="BU173"/>
      <c r="BV173" s="70">
        <v>50.695</v>
      </c>
      <c r="BW173" s="70">
        <v>0</v>
      </c>
      <c r="BX173" s="70">
        <v>22.052</v>
      </c>
      <c r="BY173" s="70">
        <v>0</v>
      </c>
      <c r="BZ173" s="70">
        <v>6.3730000000000002</v>
      </c>
      <c r="CA173" s="70">
        <v>0</v>
      </c>
      <c r="CB173" s="70">
        <v>0</v>
      </c>
      <c r="CC173" s="70">
        <v>0</v>
      </c>
      <c r="CD173" s="70">
        <v>0</v>
      </c>
    </row>
    <row r="174" spans="1:82">
      <c r="A174" s="70" t="s">
        <v>1817</v>
      </c>
      <c r="B174" s="70">
        <v>136</v>
      </c>
      <c r="C174" s="70">
        <v>19</v>
      </c>
      <c r="D174" s="70">
        <v>8</v>
      </c>
      <c r="E174" s="70">
        <v>2022</v>
      </c>
      <c r="F174" s="70" t="s">
        <v>161</v>
      </c>
      <c r="G174" s="70" t="s">
        <v>1798</v>
      </c>
      <c r="H174" s="70" t="s">
        <v>1799</v>
      </c>
      <c r="I174" s="148"/>
      <c r="J174" s="71">
        <v>293.24034607244698</v>
      </c>
      <c r="K174" s="71">
        <v>3.648587054372463</v>
      </c>
      <c r="L174" s="71">
        <v>1.5896773918547895</v>
      </c>
      <c r="M174" s="71">
        <v>241.29090564679655</v>
      </c>
      <c r="N174" s="71">
        <v>212.6865653088976</v>
      </c>
      <c r="O174" s="71">
        <v>83.977896160109211</v>
      </c>
      <c r="P174" s="71">
        <v>33.630610366303394</v>
      </c>
      <c r="Q174" s="71">
        <v>10.38817240880009</v>
      </c>
      <c r="R174" s="71">
        <v>0</v>
      </c>
      <c r="S174" s="71">
        <v>10.192774575750001</v>
      </c>
      <c r="T174" s="72"/>
      <c r="U174" s="71">
        <v>24025353</v>
      </c>
      <c r="V174" s="71">
        <v>1813</v>
      </c>
      <c r="W174" s="71">
        <v>39</v>
      </c>
      <c r="X174" s="71">
        <v>62894</v>
      </c>
      <c r="Y174" s="71">
        <v>84823</v>
      </c>
      <c r="Z174" s="71">
        <v>58705</v>
      </c>
      <c r="AA174" s="71">
        <v>7348</v>
      </c>
      <c r="AB174" s="71">
        <v>176460</v>
      </c>
      <c r="AC174" s="71">
        <v>0</v>
      </c>
      <c r="AD174" s="71">
        <v>10.192774575750001</v>
      </c>
      <c r="AE174" s="72"/>
      <c r="AF174" s="71">
        <v>140679188.656537</v>
      </c>
      <c r="AG174" s="71">
        <v>2988379.1797784939</v>
      </c>
      <c r="AH174" s="71">
        <v>365210.38463770191</v>
      </c>
      <c r="AI174" s="71">
        <v>396749202.71553594</v>
      </c>
      <c r="AJ174" s="71">
        <v>326055262.53186554</v>
      </c>
      <c r="AK174" s="71">
        <v>0</v>
      </c>
      <c r="AL174" s="71">
        <v>0</v>
      </c>
      <c r="AM174" s="71">
        <v>22785802.371079613</v>
      </c>
      <c r="AN174" s="71">
        <v>0</v>
      </c>
      <c r="AO174" s="71">
        <v>0</v>
      </c>
      <c r="AP174" s="71">
        <v>889623045.83943427</v>
      </c>
      <c r="AQ174" s="72"/>
      <c r="AR174" s="71">
        <v>2940</v>
      </c>
      <c r="AS174" s="71">
        <v>137</v>
      </c>
      <c r="AT174" s="71">
        <v>0</v>
      </c>
      <c r="AU174" s="71">
        <v>0</v>
      </c>
      <c r="AV174" s="71">
        <v>0</v>
      </c>
      <c r="AW174" s="71">
        <v>0</v>
      </c>
      <c r="AX174" s="71"/>
      <c r="AY174" s="72"/>
      <c r="AZ174" s="71">
        <v>12163.799999999992</v>
      </c>
      <c r="BA174" s="71">
        <v>2163.5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1818</v>
      </c>
      <c r="B175" s="70">
        <v>136</v>
      </c>
      <c r="C175" s="70">
        <v>20</v>
      </c>
      <c r="D175" s="70">
        <v>8</v>
      </c>
      <c r="E175" s="70">
        <v>2023</v>
      </c>
      <c r="F175" s="70" t="s">
        <v>1539</v>
      </c>
      <c r="G175" s="70" t="s">
        <v>1798</v>
      </c>
      <c r="H175" s="70" t="s">
        <v>1799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3194</v>
      </c>
      <c r="AS175" s="71">
        <v>137</v>
      </c>
      <c r="AT175" s="71">
        <v>0</v>
      </c>
      <c r="AU175" s="71">
        <v>0</v>
      </c>
      <c r="AV175" s="71">
        <v>0</v>
      </c>
      <c r="AW175" s="71">
        <v>0</v>
      </c>
      <c r="AX175" s="71"/>
      <c r="AY175" s="72"/>
      <c r="AZ175" s="71">
        <v>13210.099999999999</v>
      </c>
      <c r="BA175" s="71">
        <v>2163.5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1819</v>
      </c>
      <c r="B176" s="70">
        <v>136</v>
      </c>
      <c r="C176" s="70">
        <v>21</v>
      </c>
      <c r="D176" s="70">
        <v>8</v>
      </c>
      <c r="E176" s="70">
        <v>2024</v>
      </c>
      <c r="F176" s="70" t="s">
        <v>1554</v>
      </c>
      <c r="G176" s="70" t="s">
        <v>1798</v>
      </c>
      <c r="H176" s="70" t="s">
        <v>1799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1820</v>
      </c>
      <c r="B177" s="70">
        <v>171</v>
      </c>
      <c r="C177" s="70">
        <v>1</v>
      </c>
      <c r="D177" s="70">
        <v>11</v>
      </c>
      <c r="E177" s="70">
        <v>1990</v>
      </c>
      <c r="F177" s="70" t="s">
        <v>787</v>
      </c>
      <c r="G177" s="70" t="s">
        <v>1821</v>
      </c>
      <c r="H177" s="70" t="s">
        <v>1822</v>
      </c>
      <c r="I177" s="148"/>
      <c r="J177" s="71">
        <v>1299.20893818588</v>
      </c>
      <c r="K177" s="71">
        <v>8.7478193383868081</v>
      </c>
      <c r="L177" s="71">
        <v>0</v>
      </c>
      <c r="M177" s="71">
        <v>91.328306266205061</v>
      </c>
      <c r="N177" s="71">
        <v>120.9548948004706</v>
      </c>
      <c r="O177" s="71">
        <v>85.888635157952905</v>
      </c>
      <c r="P177" s="71">
        <v>37.691852836060882</v>
      </c>
      <c r="Q177" s="71">
        <v>9.32898052471268</v>
      </c>
      <c r="R177" s="71">
        <v>43.564137350109412</v>
      </c>
      <c r="S177" s="71">
        <v>9.9574708990556804</v>
      </c>
      <c r="T177" s="72"/>
      <c r="U177" s="71">
        <v>31425433</v>
      </c>
      <c r="V177" s="71">
        <v>2972</v>
      </c>
      <c r="W177" s="71">
        <v>0</v>
      </c>
      <c r="X177" s="71">
        <v>30767</v>
      </c>
      <c r="Y177" s="71">
        <v>54437</v>
      </c>
      <c r="Z177" s="71">
        <v>35327</v>
      </c>
      <c r="AA177" s="71">
        <v>9152</v>
      </c>
      <c r="AB177" s="71">
        <v>151471</v>
      </c>
      <c r="AC177" s="71">
        <v>7545387</v>
      </c>
      <c r="AD177" s="71">
        <v>9.9574708990556804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1823</v>
      </c>
      <c r="B178" s="70">
        <v>172</v>
      </c>
      <c r="C178" s="70">
        <v>2</v>
      </c>
      <c r="D178" s="70">
        <v>11</v>
      </c>
      <c r="E178" s="70">
        <v>2005</v>
      </c>
      <c r="F178" s="70" t="s">
        <v>789</v>
      </c>
      <c r="G178" s="1064" t="s">
        <v>1821</v>
      </c>
      <c r="H178" s="70" t="s">
        <v>1822</v>
      </c>
      <c r="I178" s="148"/>
      <c r="J178" s="71">
        <v>580.75662245667479</v>
      </c>
      <c r="K178" s="71">
        <v>5.0015120054318363</v>
      </c>
      <c r="L178" s="71">
        <v>0</v>
      </c>
      <c r="M178" s="71">
        <v>192.1920283219865</v>
      </c>
      <c r="N178" s="71">
        <v>171.84472349418149</v>
      </c>
      <c r="O178" s="71">
        <v>110.5309916491415</v>
      </c>
      <c r="P178" s="71">
        <v>37.870864879005723</v>
      </c>
      <c r="Q178" s="71">
        <v>9.2451881002012701</v>
      </c>
      <c r="R178" s="71">
        <v>49.929005697531537</v>
      </c>
      <c r="S178" s="71">
        <v>17.669386343999999</v>
      </c>
      <c r="T178" s="72"/>
      <c r="U178" s="71">
        <v>14742415</v>
      </c>
      <c r="V178" s="71">
        <v>2114</v>
      </c>
      <c r="W178" s="71">
        <v>0</v>
      </c>
      <c r="X178" s="71">
        <v>35975</v>
      </c>
      <c r="Y178" s="71">
        <v>65450</v>
      </c>
      <c r="Z178" s="71">
        <v>52609</v>
      </c>
      <c r="AA178" s="71">
        <v>7531</v>
      </c>
      <c r="AB178" s="71">
        <v>156926</v>
      </c>
      <c r="AC178" s="71">
        <v>8828910.833333334</v>
      </c>
      <c r="AD178" s="71">
        <v>17.669386343999999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1824</v>
      </c>
      <c r="B179" s="70">
        <v>173</v>
      </c>
      <c r="C179" s="70">
        <v>3</v>
      </c>
      <c r="D179" s="70">
        <v>11</v>
      </c>
      <c r="E179" s="70">
        <v>2006</v>
      </c>
      <c r="F179" s="70" t="s">
        <v>790</v>
      </c>
      <c r="G179" s="1064" t="s">
        <v>1821</v>
      </c>
      <c r="H179" s="70" t="s">
        <v>1822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1825</v>
      </c>
      <c r="B180" s="70">
        <v>174</v>
      </c>
      <c r="C180" s="70">
        <v>4</v>
      </c>
      <c r="D180" s="70">
        <v>11</v>
      </c>
      <c r="E180" s="70">
        <v>2007</v>
      </c>
      <c r="F180" s="70" t="s">
        <v>791</v>
      </c>
      <c r="G180" s="70" t="s">
        <v>1821</v>
      </c>
      <c r="H180" s="70" t="s">
        <v>1822</v>
      </c>
      <c r="I180" s="148"/>
      <c r="J180" s="71">
        <v>571.30670703281487</v>
      </c>
      <c r="K180" s="71">
        <v>7.8160004318544773</v>
      </c>
      <c r="L180" s="71">
        <v>0.65191206622479958</v>
      </c>
      <c r="M180" s="71">
        <v>175.0312510423056</v>
      </c>
      <c r="N180" s="71">
        <v>209.0265544524249</v>
      </c>
      <c r="O180" s="71">
        <v>106.1356619058519</v>
      </c>
      <c r="P180" s="71">
        <v>38.446849118809631</v>
      </c>
      <c r="Q180" s="71">
        <v>9.82151706263463</v>
      </c>
      <c r="R180" s="71">
        <v>47.817872093274893</v>
      </c>
      <c r="S180" s="71">
        <v>34.599719139199998</v>
      </c>
      <c r="T180" s="72"/>
      <c r="U180" s="71">
        <v>16294599</v>
      </c>
      <c r="V180" s="71">
        <v>3222</v>
      </c>
      <c r="W180" s="71">
        <v>8</v>
      </c>
      <c r="X180" s="71">
        <v>39230</v>
      </c>
      <c r="Y180" s="71">
        <v>66721</v>
      </c>
      <c r="Z180" s="71">
        <v>52515</v>
      </c>
      <c r="AA180" s="71">
        <v>7529</v>
      </c>
      <c r="AB180" s="71">
        <v>157893</v>
      </c>
      <c r="AC180" s="71">
        <v>8698213.5</v>
      </c>
      <c r="AD180" s="71">
        <v>34.599719139199998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1826</v>
      </c>
      <c r="B181" s="70">
        <v>175</v>
      </c>
      <c r="C181" s="70">
        <v>5</v>
      </c>
      <c r="D181" s="70">
        <v>11</v>
      </c>
      <c r="E181" s="70">
        <v>2008</v>
      </c>
      <c r="F181" s="70" t="s">
        <v>792</v>
      </c>
      <c r="G181" s="70" t="s">
        <v>1821</v>
      </c>
      <c r="H181" s="70" t="s">
        <v>1822</v>
      </c>
      <c r="I181" s="148"/>
      <c r="J181" s="71">
        <v>524.06035651962975</v>
      </c>
      <c r="K181" s="71">
        <v>6.1506865046811479</v>
      </c>
      <c r="L181" s="71">
        <v>0.57203878967102073</v>
      </c>
      <c r="M181" s="71">
        <v>197.59039743768699</v>
      </c>
      <c r="N181" s="71">
        <v>200.28563864151141</v>
      </c>
      <c r="O181" s="71">
        <v>102.43526867247721</v>
      </c>
      <c r="P181" s="71">
        <v>38.015381426792374</v>
      </c>
      <c r="Q181" s="71">
        <v>9.7012034420782598</v>
      </c>
      <c r="R181" s="71">
        <v>46.499638033103508</v>
      </c>
      <c r="S181" s="71">
        <v>31.330509702050001</v>
      </c>
      <c r="T181" s="72"/>
      <c r="U181" s="71">
        <v>17267139</v>
      </c>
      <c r="V181" s="71">
        <v>3222</v>
      </c>
      <c r="W181" s="71">
        <v>8</v>
      </c>
      <c r="X181" s="71">
        <v>39230</v>
      </c>
      <c r="Y181" s="71">
        <v>67446</v>
      </c>
      <c r="Z181" s="71">
        <v>52463</v>
      </c>
      <c r="AA181" s="71">
        <v>7453</v>
      </c>
      <c r="AB181" s="71">
        <v>158524</v>
      </c>
      <c r="AC181" s="71">
        <v>8783141.833333334</v>
      </c>
      <c r="AD181" s="71">
        <v>31.330509702050001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1827</v>
      </c>
      <c r="B182" s="70">
        <v>176</v>
      </c>
      <c r="C182" s="70">
        <v>6</v>
      </c>
      <c r="D182" s="70">
        <v>11</v>
      </c>
      <c r="E182" s="70">
        <v>2009</v>
      </c>
      <c r="F182" s="70" t="s">
        <v>176</v>
      </c>
      <c r="G182" s="70" t="s">
        <v>1821</v>
      </c>
      <c r="H182" s="70" t="s">
        <v>1822</v>
      </c>
      <c r="I182" s="148"/>
      <c r="J182" s="71">
        <v>495.06627734608958</v>
      </c>
      <c r="K182" s="71">
        <v>3.9000505113508459</v>
      </c>
      <c r="L182" s="71">
        <v>0.49902262084326232</v>
      </c>
      <c r="M182" s="71">
        <v>213.32793356891969</v>
      </c>
      <c r="N182" s="71">
        <v>186.99195172091959</v>
      </c>
      <c r="O182" s="71">
        <v>103.8960681173056</v>
      </c>
      <c r="P182" s="71">
        <v>36.324388237828671</v>
      </c>
      <c r="Q182" s="71">
        <v>9.3205816540523205</v>
      </c>
      <c r="R182" s="71">
        <v>42.188528122538621</v>
      </c>
      <c r="S182" s="71">
        <v>21.968934884839989</v>
      </c>
      <c r="T182" s="72"/>
      <c r="U182" s="71">
        <v>14095314</v>
      </c>
      <c r="V182" s="71">
        <v>2626</v>
      </c>
      <c r="W182" s="71">
        <v>9</v>
      </c>
      <c r="X182" s="71">
        <v>48208</v>
      </c>
      <c r="Y182" s="71">
        <v>68340</v>
      </c>
      <c r="Z182" s="71">
        <v>52522</v>
      </c>
      <c r="AA182" s="71">
        <v>7311</v>
      </c>
      <c r="AB182" s="71">
        <v>159880</v>
      </c>
      <c r="AC182" s="71">
        <v>7774234.833333333</v>
      </c>
      <c r="AD182" s="71">
        <v>21.968934884839989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88.103999999999999</v>
      </c>
      <c r="BK182" s="71">
        <v>0</v>
      </c>
      <c r="BL182" s="71">
        <v>72.700999999999993</v>
      </c>
      <c r="BM182" s="71">
        <v>0</v>
      </c>
      <c r="BN182" s="72"/>
      <c r="BO182" s="71">
        <v>0</v>
      </c>
      <c r="BP182" s="71">
        <v>0</v>
      </c>
      <c r="BQ182" s="71">
        <v>6</v>
      </c>
      <c r="BR182" s="71">
        <v>0</v>
      </c>
      <c r="BS182" s="71">
        <v>12</v>
      </c>
      <c r="BT182" s="71">
        <v>0</v>
      </c>
      <c r="BU182"/>
      <c r="BV182" s="70">
        <v>141.93100000000001</v>
      </c>
      <c r="BW182" s="70">
        <v>0</v>
      </c>
      <c r="BX182" s="70">
        <v>18.873999999999999</v>
      </c>
      <c r="BY182" s="70">
        <v>0</v>
      </c>
      <c r="BZ182" s="70">
        <v>0</v>
      </c>
      <c r="CA182" s="70">
        <v>0</v>
      </c>
      <c r="CB182" s="70">
        <v>0</v>
      </c>
      <c r="CC182" s="70">
        <v>0</v>
      </c>
      <c r="CD182" s="70">
        <v>0</v>
      </c>
    </row>
    <row r="183" spans="1:82">
      <c r="A183" s="70" t="s">
        <v>1828</v>
      </c>
      <c r="B183" s="70">
        <v>177</v>
      </c>
      <c r="C183" s="70">
        <v>7</v>
      </c>
      <c r="D183" s="70">
        <v>11</v>
      </c>
      <c r="E183" s="70">
        <v>2010</v>
      </c>
      <c r="F183" s="70" t="s">
        <v>177</v>
      </c>
      <c r="G183" s="70" t="s">
        <v>1821</v>
      </c>
      <c r="H183" s="70" t="s">
        <v>1822</v>
      </c>
      <c r="I183" s="148"/>
      <c r="J183" s="71">
        <v>539.30831178523272</v>
      </c>
      <c r="K183" s="71">
        <v>4.1563822049455927</v>
      </c>
      <c r="L183" s="71">
        <v>0.47245299253006712</v>
      </c>
      <c r="M183" s="71">
        <v>212.94462861048041</v>
      </c>
      <c r="N183" s="71">
        <v>193.65792510537881</v>
      </c>
      <c r="O183" s="71">
        <v>103.7049590988709</v>
      </c>
      <c r="P183" s="71">
        <v>37.784731916112932</v>
      </c>
      <c r="Q183" s="71">
        <v>9.7945260076714398</v>
      </c>
      <c r="R183" s="71">
        <v>47.331816100257349</v>
      </c>
      <c r="S183" s="71">
        <v>26.812187263569999</v>
      </c>
      <c r="T183" s="72"/>
      <c r="U183" s="71">
        <v>13933943</v>
      </c>
      <c r="V183" s="71">
        <v>2626</v>
      </c>
      <c r="W183" s="71">
        <v>9</v>
      </c>
      <c r="X183" s="71">
        <v>48208</v>
      </c>
      <c r="Y183" s="71">
        <v>69285</v>
      </c>
      <c r="Z183" s="71">
        <v>52669</v>
      </c>
      <c r="AA183" s="71">
        <v>7415</v>
      </c>
      <c r="AB183" s="71">
        <v>160991</v>
      </c>
      <c r="AC183" s="71">
        <v>8265487.166666667</v>
      </c>
      <c r="AD183" s="71">
        <v>26.812187263569999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80.308000000000007</v>
      </c>
      <c r="BK183" s="71">
        <v>0</v>
      </c>
      <c r="BL183" s="71">
        <v>63.841999999999999</v>
      </c>
      <c r="BM183" s="71">
        <v>0</v>
      </c>
      <c r="BN183" s="72"/>
      <c r="BO183" s="71">
        <v>0</v>
      </c>
      <c r="BP183" s="71">
        <v>0</v>
      </c>
      <c r="BQ183" s="71">
        <v>5</v>
      </c>
      <c r="BR183" s="71">
        <v>0</v>
      </c>
      <c r="BS183" s="71">
        <v>14</v>
      </c>
      <c r="BT183" s="71">
        <v>0</v>
      </c>
      <c r="BU183"/>
      <c r="BV183" s="70">
        <v>144.15</v>
      </c>
      <c r="BW183" s="70">
        <v>0</v>
      </c>
      <c r="BX183" s="70">
        <v>0</v>
      </c>
      <c r="BY183" s="70">
        <v>0</v>
      </c>
      <c r="BZ183" s="70">
        <v>0</v>
      </c>
      <c r="CA183" s="70">
        <v>0</v>
      </c>
      <c r="CB183" s="70">
        <v>0</v>
      </c>
      <c r="CC183" s="70">
        <v>0</v>
      </c>
      <c r="CD183" s="70">
        <v>0</v>
      </c>
    </row>
    <row r="184" spans="1:82">
      <c r="A184" s="70" t="s">
        <v>1829</v>
      </c>
      <c r="B184" s="70">
        <v>178</v>
      </c>
      <c r="C184" s="70">
        <v>8</v>
      </c>
      <c r="D184" s="70">
        <v>11</v>
      </c>
      <c r="E184" s="70">
        <v>2011</v>
      </c>
      <c r="F184" s="70" t="s">
        <v>178</v>
      </c>
      <c r="G184" s="70" t="s">
        <v>1821</v>
      </c>
      <c r="H184" s="70" t="s">
        <v>1822</v>
      </c>
      <c r="I184" s="148"/>
      <c r="J184" s="71">
        <v>495.03268122894792</v>
      </c>
      <c r="K184" s="71">
        <v>6.5612497114801211</v>
      </c>
      <c r="L184" s="71">
        <v>0.46061418819579591</v>
      </c>
      <c r="M184" s="71">
        <v>246.70693509875801</v>
      </c>
      <c r="N184" s="71">
        <v>205.24041664531339</v>
      </c>
      <c r="O184" s="71">
        <v>101.82363188962323</v>
      </c>
      <c r="P184" s="71">
        <v>35.247864469150088</v>
      </c>
      <c r="Q184" s="71">
        <v>11.301802051351601</v>
      </c>
      <c r="R184" s="71">
        <v>45.395209137479718</v>
      </c>
      <c r="S184" s="71">
        <v>26.360928620959999</v>
      </c>
      <c r="T184" s="72"/>
      <c r="U184" s="71">
        <v>13390342</v>
      </c>
      <c r="V184" s="71">
        <v>2626</v>
      </c>
      <c r="W184" s="71">
        <v>9</v>
      </c>
      <c r="X184" s="71">
        <v>48208</v>
      </c>
      <c r="Y184" s="71">
        <v>69880</v>
      </c>
      <c r="Z184" s="71">
        <v>52837</v>
      </c>
      <c r="AA184" s="71">
        <v>7123</v>
      </c>
      <c r="AB184" s="71">
        <v>161047</v>
      </c>
      <c r="AC184" s="71">
        <v>7914189.5</v>
      </c>
      <c r="AD184" s="71">
        <v>26.360928620959999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93.486999999999995</v>
      </c>
      <c r="BK184" s="71">
        <v>0</v>
      </c>
      <c r="BL184" s="71">
        <v>56.80599999999999</v>
      </c>
      <c r="BM184" s="71">
        <v>0</v>
      </c>
      <c r="BN184" s="72"/>
      <c r="BO184" s="71">
        <v>0</v>
      </c>
      <c r="BP184" s="71">
        <v>0</v>
      </c>
      <c r="BQ184" s="71">
        <v>6</v>
      </c>
      <c r="BR184" s="71">
        <v>0</v>
      </c>
      <c r="BS184" s="71">
        <v>14</v>
      </c>
      <c r="BT184" s="71">
        <v>0</v>
      </c>
      <c r="BU184"/>
      <c r="BV184" s="70">
        <v>150.29300000000001</v>
      </c>
      <c r="BW184" s="70">
        <v>0</v>
      </c>
      <c r="BX184" s="70">
        <v>0</v>
      </c>
      <c r="BY184" s="70">
        <v>0</v>
      </c>
      <c r="BZ184" s="70">
        <v>0</v>
      </c>
      <c r="CA184" s="70">
        <v>0</v>
      </c>
      <c r="CB184" s="70">
        <v>0</v>
      </c>
      <c r="CC184" s="70">
        <v>0</v>
      </c>
      <c r="CD184" s="70">
        <v>0</v>
      </c>
    </row>
    <row r="185" spans="1:82">
      <c r="A185" s="70" t="s">
        <v>1830</v>
      </c>
      <c r="B185" s="70">
        <v>179</v>
      </c>
      <c r="C185" s="70">
        <v>9</v>
      </c>
      <c r="D185" s="70">
        <v>11</v>
      </c>
      <c r="E185" s="70">
        <v>2012</v>
      </c>
      <c r="F185" s="70" t="s">
        <v>179</v>
      </c>
      <c r="G185" s="70" t="s">
        <v>1821</v>
      </c>
      <c r="H185" s="70" t="s">
        <v>1822</v>
      </c>
      <c r="I185" s="148"/>
      <c r="J185" s="71">
        <v>531.93886462900389</v>
      </c>
      <c r="K185" s="71">
        <v>6.5099020360589934</v>
      </c>
      <c r="L185" s="71">
        <v>0.46245238078845341</v>
      </c>
      <c r="M185" s="71">
        <v>275.69569298690931</v>
      </c>
      <c r="N185" s="71">
        <v>230.90642878468719</v>
      </c>
      <c r="O185" s="71">
        <v>102.10453694423943</v>
      </c>
      <c r="P185" s="71">
        <v>34.771588112083251</v>
      </c>
      <c r="Q185" s="71">
        <v>12.487712848569601</v>
      </c>
      <c r="R185" s="71">
        <v>48.377190168754943</v>
      </c>
      <c r="S185" s="71">
        <v>35.375894822520003</v>
      </c>
      <c r="T185" s="72"/>
      <c r="U185" s="71">
        <v>14457849</v>
      </c>
      <c r="V185" s="71">
        <v>2626</v>
      </c>
      <c r="W185" s="71">
        <v>9</v>
      </c>
      <c r="X185" s="71">
        <v>48208</v>
      </c>
      <c r="Y185" s="71">
        <v>71515</v>
      </c>
      <c r="Z185" s="71">
        <v>53403</v>
      </c>
      <c r="AA185" s="71">
        <v>6987</v>
      </c>
      <c r="AB185" s="71">
        <v>163782</v>
      </c>
      <c r="AC185" s="71">
        <v>8215618.166666667</v>
      </c>
      <c r="AD185" s="71">
        <v>35.375894822520003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107.267</v>
      </c>
      <c r="BK185" s="71">
        <v>0</v>
      </c>
      <c r="BL185" s="71">
        <v>98.275000000000006</v>
      </c>
      <c r="BM185" s="71">
        <v>0</v>
      </c>
      <c r="BN185" s="72"/>
      <c r="BO185" s="71">
        <v>0</v>
      </c>
      <c r="BP185" s="71">
        <v>0</v>
      </c>
      <c r="BQ185" s="71">
        <v>6</v>
      </c>
      <c r="BR185" s="71">
        <v>0</v>
      </c>
      <c r="BS185" s="71">
        <v>15</v>
      </c>
      <c r="BT185" s="71">
        <v>0</v>
      </c>
      <c r="BU185"/>
      <c r="BV185" s="70">
        <v>172.78299999999999</v>
      </c>
      <c r="BW185" s="70">
        <v>0</v>
      </c>
      <c r="BX185" s="70">
        <v>32.759</v>
      </c>
      <c r="BY185" s="70">
        <v>0</v>
      </c>
      <c r="BZ185" s="70">
        <v>0</v>
      </c>
      <c r="CA185" s="70">
        <v>0</v>
      </c>
      <c r="CB185" s="70">
        <v>0</v>
      </c>
      <c r="CC185" s="70">
        <v>0</v>
      </c>
      <c r="CD185" s="70">
        <v>0</v>
      </c>
    </row>
    <row r="186" spans="1:82">
      <c r="A186" s="70" t="s">
        <v>1831</v>
      </c>
      <c r="B186" s="70">
        <v>180</v>
      </c>
      <c r="C186" s="70">
        <v>10</v>
      </c>
      <c r="D186" s="70">
        <v>11</v>
      </c>
      <c r="E186" s="70">
        <v>2013</v>
      </c>
      <c r="F186" s="70" t="s">
        <v>180</v>
      </c>
      <c r="G186" s="70" t="s">
        <v>1821</v>
      </c>
      <c r="H186" s="70" t="s">
        <v>1822</v>
      </c>
      <c r="I186" s="148"/>
      <c r="J186" s="71">
        <v>471.02037650224429</v>
      </c>
      <c r="K186" s="71">
        <v>5.8021915646919524</v>
      </c>
      <c r="L186" s="71">
        <v>0.46256981418203441</v>
      </c>
      <c r="M186" s="71">
        <v>273.34858131198501</v>
      </c>
      <c r="N186" s="71">
        <v>245.3638419303316</v>
      </c>
      <c r="O186" s="71">
        <v>98.615456662069661</v>
      </c>
      <c r="P186" s="71">
        <v>34.802700429855037</v>
      </c>
      <c r="Q186" s="71">
        <v>12.778254906491799</v>
      </c>
      <c r="R186" s="71">
        <v>45.208233408221759</v>
      </c>
      <c r="S186" s="71">
        <v>31.969329566399999</v>
      </c>
      <c r="T186" s="72"/>
      <c r="U186" s="71">
        <v>12470679</v>
      </c>
      <c r="V186" s="71">
        <v>2626</v>
      </c>
      <c r="W186" s="71">
        <v>9</v>
      </c>
      <c r="X186" s="71">
        <v>48208</v>
      </c>
      <c r="Y186" s="71">
        <v>72306</v>
      </c>
      <c r="Z186" s="71">
        <v>53881</v>
      </c>
      <c r="AA186" s="71">
        <v>6967</v>
      </c>
      <c r="AB186" s="71">
        <v>165190</v>
      </c>
      <c r="AC186" s="71">
        <v>7494250.666666667</v>
      </c>
      <c r="AD186" s="71">
        <v>31.969329566399999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108.649</v>
      </c>
      <c r="BK186" s="71">
        <v>0</v>
      </c>
      <c r="BL186" s="71">
        <v>97.288000000000011</v>
      </c>
      <c r="BM186" s="71">
        <v>0</v>
      </c>
      <c r="BN186" s="72"/>
      <c r="BO186" s="71">
        <v>0</v>
      </c>
      <c r="BP186" s="71">
        <v>0</v>
      </c>
      <c r="BQ186" s="71">
        <v>7</v>
      </c>
      <c r="BR186" s="71">
        <v>0</v>
      </c>
      <c r="BS186" s="71">
        <v>15</v>
      </c>
      <c r="BT186" s="71">
        <v>0</v>
      </c>
      <c r="BU186"/>
      <c r="BV186" s="70">
        <v>176.364</v>
      </c>
      <c r="BW186" s="70">
        <v>0</v>
      </c>
      <c r="BX186" s="70">
        <v>29.573</v>
      </c>
      <c r="BY186" s="70">
        <v>0</v>
      </c>
      <c r="BZ186" s="70">
        <v>0</v>
      </c>
      <c r="CA186" s="70">
        <v>0</v>
      </c>
      <c r="CB186" s="70">
        <v>0</v>
      </c>
      <c r="CC186" s="70">
        <v>0</v>
      </c>
      <c r="CD186" s="70">
        <v>0</v>
      </c>
    </row>
    <row r="187" spans="1:82">
      <c r="A187" s="70" t="s">
        <v>1832</v>
      </c>
      <c r="B187" s="70">
        <v>181</v>
      </c>
      <c r="C187" s="70">
        <v>11</v>
      </c>
      <c r="D187" s="70">
        <v>11</v>
      </c>
      <c r="E187" s="70">
        <v>2014</v>
      </c>
      <c r="F187" s="70" t="s">
        <v>181</v>
      </c>
      <c r="G187" s="70" t="s">
        <v>1821</v>
      </c>
      <c r="H187" s="70" t="s">
        <v>1822</v>
      </c>
      <c r="I187" s="148"/>
      <c r="J187" s="71">
        <v>488.84526031215898</v>
      </c>
      <c r="K187" s="71">
        <v>5.231346446548363</v>
      </c>
      <c r="L187" s="71">
        <v>0.17191979503654359</v>
      </c>
      <c r="M187" s="71">
        <v>247.73587611789091</v>
      </c>
      <c r="N187" s="71">
        <v>206.01402724856109</v>
      </c>
      <c r="O187" s="71">
        <v>94.379352631103586</v>
      </c>
      <c r="P187" s="71">
        <v>35.159346068357188</v>
      </c>
      <c r="Q187" s="71">
        <v>12.3589062793347</v>
      </c>
      <c r="R187" s="71">
        <v>47.523889897238853</v>
      </c>
      <c r="S187" s="71">
        <v>28.183845180439999</v>
      </c>
      <c r="T187" s="72"/>
      <c r="U187" s="71">
        <v>14247816</v>
      </c>
      <c r="V187" s="71">
        <v>2188</v>
      </c>
      <c r="W187" s="71">
        <v>3</v>
      </c>
      <c r="X187" s="71">
        <v>47508</v>
      </c>
      <c r="Y187" s="71">
        <v>73795</v>
      </c>
      <c r="Z187" s="71">
        <v>54311</v>
      </c>
      <c r="AA187" s="71">
        <v>7002</v>
      </c>
      <c r="AB187" s="71">
        <v>166523</v>
      </c>
      <c r="AC187" s="71">
        <v>7902893</v>
      </c>
      <c r="AD187" s="71">
        <v>28.183845180439999</v>
      </c>
      <c r="AE187" s="72"/>
      <c r="AF187" s="71"/>
      <c r="AG187" s="71"/>
      <c r="AH187" s="71"/>
      <c r="AI187" s="71"/>
      <c r="AJ187" s="71"/>
      <c r="AK187" s="71"/>
      <c r="AL187" s="71"/>
      <c r="AM187" s="71"/>
      <c r="AN187" s="71"/>
      <c r="AO187" s="71"/>
      <c r="AP187" s="71"/>
      <c r="AQ187" s="72"/>
      <c r="AR187" s="71">
        <v>1416</v>
      </c>
      <c r="AS187" s="71">
        <v>85</v>
      </c>
      <c r="AT187" s="71">
        <v>0</v>
      </c>
      <c r="AU187" s="71">
        <v>0</v>
      </c>
      <c r="AV187" s="71">
        <v>0</v>
      </c>
      <c r="AW187" s="71">
        <v>1</v>
      </c>
      <c r="AX187" s="71"/>
      <c r="AY187" s="72"/>
      <c r="AZ187" s="71">
        <v>5290.4</v>
      </c>
      <c r="BA187" s="71">
        <v>3283.6</v>
      </c>
      <c r="BB187" s="71">
        <v>0</v>
      </c>
      <c r="BC187" s="71">
        <v>0</v>
      </c>
      <c r="BD187" s="71">
        <v>0</v>
      </c>
      <c r="BE187" s="71">
        <v>1210.3</v>
      </c>
      <c r="BF187" s="71"/>
      <c r="BG187" s="72"/>
      <c r="BH187" s="71">
        <v>0</v>
      </c>
      <c r="BI187" s="71">
        <v>0</v>
      </c>
      <c r="BJ187" s="71">
        <v>109.062</v>
      </c>
      <c r="BK187" s="71">
        <v>0</v>
      </c>
      <c r="BL187" s="71">
        <v>95.519000000000005</v>
      </c>
      <c r="BM187" s="71">
        <v>0</v>
      </c>
      <c r="BN187" s="72"/>
      <c r="BO187" s="71">
        <v>0</v>
      </c>
      <c r="BP187" s="71">
        <v>0</v>
      </c>
      <c r="BQ187" s="71">
        <v>7</v>
      </c>
      <c r="BR187" s="71">
        <v>0</v>
      </c>
      <c r="BS187" s="71">
        <v>15</v>
      </c>
      <c r="BT187" s="71">
        <v>0</v>
      </c>
      <c r="BU187"/>
      <c r="BV187" s="70">
        <v>178.53399999999999</v>
      </c>
      <c r="BW187" s="70">
        <v>0</v>
      </c>
      <c r="BX187" s="70">
        <v>26.047000000000001</v>
      </c>
      <c r="BY187" s="70">
        <v>0</v>
      </c>
      <c r="BZ187" s="70">
        <v>0</v>
      </c>
      <c r="CA187" s="70">
        <v>0</v>
      </c>
      <c r="CB187" s="70">
        <v>0</v>
      </c>
      <c r="CC187" s="70">
        <v>0</v>
      </c>
      <c r="CD187" s="70">
        <v>0</v>
      </c>
    </row>
    <row r="188" spans="1:82">
      <c r="A188" s="70" t="s">
        <v>1833</v>
      </c>
      <c r="B188" s="70">
        <v>182</v>
      </c>
      <c r="C188" s="70">
        <v>12</v>
      </c>
      <c r="D188" s="70">
        <v>11</v>
      </c>
      <c r="E188" s="70">
        <v>2015</v>
      </c>
      <c r="F188" s="70" t="s">
        <v>182</v>
      </c>
      <c r="G188" s="70" t="s">
        <v>1821</v>
      </c>
      <c r="H188" s="70" t="s">
        <v>1822</v>
      </c>
      <c r="I188" s="148"/>
      <c r="J188" s="71">
        <v>567.13631491190301</v>
      </c>
      <c r="K188" s="71">
        <v>5.195161779867246</v>
      </c>
      <c r="L188" s="71">
        <v>0.18058750520511141</v>
      </c>
      <c r="M188" s="71">
        <v>251.69074628131909</v>
      </c>
      <c r="N188" s="71">
        <v>195.4613782470922</v>
      </c>
      <c r="O188" s="71">
        <v>94.011560325331942</v>
      </c>
      <c r="P188" s="71">
        <v>35.056466305077308</v>
      </c>
      <c r="Q188" s="71">
        <v>12.266766889067201</v>
      </c>
      <c r="R188" s="71">
        <v>46.465843871019629</v>
      </c>
      <c r="S188" s="71">
        <v>31.48153117895999</v>
      </c>
      <c r="T188" s="72"/>
      <c r="U188" s="71">
        <v>16342582</v>
      </c>
      <c r="V188" s="71">
        <v>2188</v>
      </c>
      <c r="W188" s="71">
        <v>3</v>
      </c>
      <c r="X188" s="71">
        <v>47508</v>
      </c>
      <c r="Y188" s="71">
        <v>75331</v>
      </c>
      <c r="Z188" s="71">
        <v>54620</v>
      </c>
      <c r="AA188" s="71">
        <v>6976</v>
      </c>
      <c r="AB188" s="71">
        <v>168838</v>
      </c>
      <c r="AC188" s="71">
        <v>7942577.833333333</v>
      </c>
      <c r="AD188" s="71">
        <v>31.48153117895999</v>
      </c>
      <c r="AE188" s="72"/>
      <c r="AF188" s="71">
        <v>175519337.0456301</v>
      </c>
      <c r="AG188" s="71">
        <v>4470668.4500261042</v>
      </c>
      <c r="AH188" s="71">
        <v>37737.858210827602</v>
      </c>
      <c r="AI188" s="71">
        <v>357104977.80676281</v>
      </c>
      <c r="AJ188" s="71">
        <v>269622018.90417057</v>
      </c>
      <c r="AK188" s="71">
        <v>0</v>
      </c>
      <c r="AL188" s="71">
        <v>0</v>
      </c>
      <c r="AM188" s="71">
        <v>23138539.65122775</v>
      </c>
      <c r="AN188" s="71">
        <v>0</v>
      </c>
      <c r="AO188" s="71">
        <v>0</v>
      </c>
      <c r="AP188" s="71">
        <v>829893279.71602821</v>
      </c>
      <c r="AQ188" s="72"/>
      <c r="AR188" s="71">
        <v>1552</v>
      </c>
      <c r="AS188" s="71">
        <v>108</v>
      </c>
      <c r="AT188" s="71">
        <v>0</v>
      </c>
      <c r="AU188" s="71">
        <v>0</v>
      </c>
      <c r="AV188" s="71">
        <v>0</v>
      </c>
      <c r="AW188" s="71">
        <v>1</v>
      </c>
      <c r="AX188" s="71"/>
      <c r="AY188" s="72"/>
      <c r="AZ188" s="71">
        <v>5883.1</v>
      </c>
      <c r="BA188" s="71">
        <v>3570.2</v>
      </c>
      <c r="BB188" s="71">
        <v>0</v>
      </c>
      <c r="BC188" s="71">
        <v>0</v>
      </c>
      <c r="BD188" s="71">
        <v>0</v>
      </c>
      <c r="BE188" s="71">
        <v>1210.3</v>
      </c>
      <c r="BF188" s="71"/>
      <c r="BG188" s="72"/>
      <c r="BH188" s="71">
        <v>0</v>
      </c>
      <c r="BI188" s="71">
        <v>0</v>
      </c>
      <c r="BJ188" s="71">
        <v>104.998</v>
      </c>
      <c r="BK188" s="71">
        <v>0</v>
      </c>
      <c r="BL188" s="71">
        <v>85.763999999999996</v>
      </c>
      <c r="BM188" s="71">
        <v>0</v>
      </c>
      <c r="BN188" s="72"/>
      <c r="BO188" s="71">
        <v>0</v>
      </c>
      <c r="BP188" s="71">
        <v>0</v>
      </c>
      <c r="BQ188" s="71">
        <v>7</v>
      </c>
      <c r="BR188" s="71">
        <v>0</v>
      </c>
      <c r="BS188" s="71">
        <v>14</v>
      </c>
      <c r="BT188" s="71">
        <v>0</v>
      </c>
      <c r="BU188"/>
      <c r="BV188" s="70">
        <v>161.97800000000001</v>
      </c>
      <c r="BW188" s="70">
        <v>0</v>
      </c>
      <c r="BX188" s="70">
        <v>28.783999999999999</v>
      </c>
      <c r="BY188" s="70">
        <v>0</v>
      </c>
      <c r="BZ188" s="70">
        <v>0</v>
      </c>
      <c r="CA188" s="70">
        <v>0</v>
      </c>
      <c r="CB188" s="70">
        <v>0</v>
      </c>
      <c r="CC188" s="70">
        <v>0</v>
      </c>
      <c r="CD188" s="70">
        <v>0</v>
      </c>
    </row>
    <row r="189" spans="1:82">
      <c r="A189" s="70" t="s">
        <v>1834</v>
      </c>
      <c r="B189" s="70">
        <v>183</v>
      </c>
      <c r="C189" s="70">
        <v>13</v>
      </c>
      <c r="D189" s="70">
        <v>11</v>
      </c>
      <c r="E189" s="70">
        <v>2016</v>
      </c>
      <c r="F189" s="70" t="s">
        <v>155</v>
      </c>
      <c r="G189" s="70" t="s">
        <v>1821</v>
      </c>
      <c r="H189" s="70" t="s">
        <v>1822</v>
      </c>
      <c r="I189" s="148"/>
      <c r="J189" s="71">
        <v>608.20328801518713</v>
      </c>
      <c r="K189" s="71">
        <v>5.0066036958952642</v>
      </c>
      <c r="L189" s="71">
        <v>0.21005514048120269</v>
      </c>
      <c r="M189" s="71">
        <v>216.46019269347104</v>
      </c>
      <c r="N189" s="71">
        <v>210.25682609463709</v>
      </c>
      <c r="O189" s="71">
        <v>93.789790525374798</v>
      </c>
      <c r="P189" s="71">
        <v>34.764155438204448</v>
      </c>
      <c r="Q189" s="71">
        <v>12.138890938553315</v>
      </c>
      <c r="R189" s="71">
        <v>47.81013841426293</v>
      </c>
      <c r="S189" s="71">
        <v>24.297286525920004</v>
      </c>
      <c r="T189" s="72"/>
      <c r="U189" s="71">
        <v>16558102</v>
      </c>
      <c r="V189" s="71">
        <v>2188</v>
      </c>
      <c r="W189" s="71">
        <v>3</v>
      </c>
      <c r="X189" s="71">
        <v>47508</v>
      </c>
      <c r="Y189" s="71">
        <v>77319</v>
      </c>
      <c r="Z189" s="71">
        <v>55161</v>
      </c>
      <c r="AA189" s="71">
        <v>7155</v>
      </c>
      <c r="AB189" s="71">
        <v>171861</v>
      </c>
      <c r="AC189" s="71">
        <v>8165501.0230125627</v>
      </c>
      <c r="AD189" s="71">
        <v>24.297286525920001</v>
      </c>
      <c r="AE189" s="72"/>
      <c r="AF189" s="71">
        <v>195337504.2812489</v>
      </c>
      <c r="AG189" s="71">
        <v>4259841.5357833458</v>
      </c>
      <c r="AH189" s="71">
        <v>34749.993960462663</v>
      </c>
      <c r="AI189" s="71">
        <v>332305322.88085842</v>
      </c>
      <c r="AJ189" s="71">
        <v>290465634.7032721</v>
      </c>
      <c r="AK189" s="71">
        <v>0</v>
      </c>
      <c r="AL189" s="71">
        <v>0</v>
      </c>
      <c r="AM189" s="71">
        <v>23571127.357463218</v>
      </c>
      <c r="AN189" s="71">
        <v>0</v>
      </c>
      <c r="AO189" s="71">
        <v>0</v>
      </c>
      <c r="AP189" s="71">
        <v>845974180.75258648</v>
      </c>
      <c r="AQ189" s="72"/>
      <c r="AR189" s="71">
        <v>1656</v>
      </c>
      <c r="AS189" s="71">
        <v>126</v>
      </c>
      <c r="AT189" s="71">
        <v>0</v>
      </c>
      <c r="AU189" s="71">
        <v>0</v>
      </c>
      <c r="AV189" s="71">
        <v>0</v>
      </c>
      <c r="AW189" s="71">
        <v>1</v>
      </c>
      <c r="AX189" s="71"/>
      <c r="AY189" s="72"/>
      <c r="AZ189" s="71">
        <v>6321.9</v>
      </c>
      <c r="BA189" s="71">
        <v>4843.2</v>
      </c>
      <c r="BB189" s="71">
        <v>0</v>
      </c>
      <c r="BC189" s="71">
        <v>0</v>
      </c>
      <c r="BD189" s="71">
        <v>0</v>
      </c>
      <c r="BE189" s="71">
        <v>1210.3</v>
      </c>
      <c r="BF189" s="71"/>
      <c r="BG189" s="72"/>
      <c r="BH189" s="71">
        <v>0</v>
      </c>
      <c r="BI189" s="71">
        <v>0</v>
      </c>
      <c r="BJ189" s="71">
        <v>112.925</v>
      </c>
      <c r="BK189" s="71">
        <v>0</v>
      </c>
      <c r="BL189" s="71">
        <v>78.751999999999995</v>
      </c>
      <c r="BM189" s="71">
        <v>0</v>
      </c>
      <c r="BN189" s="72"/>
      <c r="BO189" s="71">
        <v>0</v>
      </c>
      <c r="BP189" s="71">
        <v>0</v>
      </c>
      <c r="BQ189" s="71">
        <v>8</v>
      </c>
      <c r="BR189" s="71">
        <v>0</v>
      </c>
      <c r="BS189" s="71">
        <v>12</v>
      </c>
      <c r="BT189" s="71">
        <v>0</v>
      </c>
      <c r="BU189"/>
      <c r="BV189" s="70">
        <v>169.87799999999999</v>
      </c>
      <c r="BW189" s="70">
        <v>0</v>
      </c>
      <c r="BX189" s="70">
        <v>21.798999999999999</v>
      </c>
      <c r="BY189" s="70">
        <v>0</v>
      </c>
      <c r="BZ189" s="70">
        <v>0</v>
      </c>
      <c r="CA189" s="70">
        <v>0</v>
      </c>
      <c r="CB189" s="70">
        <v>0</v>
      </c>
      <c r="CC189" s="70">
        <v>0</v>
      </c>
      <c r="CD189" s="70">
        <v>0</v>
      </c>
    </row>
    <row r="190" spans="1:82">
      <c r="A190" s="70" t="s">
        <v>1835</v>
      </c>
      <c r="B190" s="70">
        <v>184</v>
      </c>
      <c r="C190" s="70">
        <v>14</v>
      </c>
      <c r="D190" s="70">
        <v>11</v>
      </c>
      <c r="E190" s="70">
        <v>2017</v>
      </c>
      <c r="F190" s="70" t="s">
        <v>156</v>
      </c>
      <c r="G190" s="70" t="s">
        <v>1821</v>
      </c>
      <c r="H190" s="70" t="s">
        <v>1822</v>
      </c>
      <c r="I190" s="148"/>
      <c r="J190" s="71">
        <v>637.74269025582043</v>
      </c>
      <c r="K190" s="71">
        <v>5.0114733530102669</v>
      </c>
      <c r="L190" s="71">
        <v>0.19267728761908148</v>
      </c>
      <c r="M190" s="71">
        <v>219.62382531215022</v>
      </c>
      <c r="N190" s="71">
        <v>235.59835607486559</v>
      </c>
      <c r="O190" s="71">
        <v>92.749420889675903</v>
      </c>
      <c r="P190" s="71">
        <v>34.592216363990659</v>
      </c>
      <c r="Q190" s="71">
        <v>11.7912391520568</v>
      </c>
      <c r="R190" s="71">
        <v>45.863751343685671</v>
      </c>
      <c r="S190" s="71">
        <v>33.622260335999989</v>
      </c>
      <c r="T190" s="72"/>
      <c r="U190" s="71">
        <v>18496662</v>
      </c>
      <c r="V190" s="71">
        <v>2188</v>
      </c>
      <c r="W190" s="71">
        <v>3</v>
      </c>
      <c r="X190" s="71">
        <v>47508</v>
      </c>
      <c r="Y190" s="71">
        <v>78307</v>
      </c>
      <c r="Z190" s="71">
        <v>55454</v>
      </c>
      <c r="AA190" s="71">
        <v>7165</v>
      </c>
      <c r="AB190" s="71">
        <v>172632</v>
      </c>
      <c r="AC190" s="71">
        <v>7988501.8333333302</v>
      </c>
      <c r="AD190" s="71">
        <v>33.622260335999989</v>
      </c>
      <c r="AE190" s="72"/>
      <c r="AF190" s="71">
        <v>204588256.421639</v>
      </c>
      <c r="AG190" s="71">
        <v>4304596.5317676207</v>
      </c>
      <c r="AH190" s="71">
        <v>42729.440179547157</v>
      </c>
      <c r="AI190" s="71">
        <v>353432172.54211718</v>
      </c>
      <c r="AJ190" s="71">
        <v>329848998.653135</v>
      </c>
      <c r="AK190" s="71">
        <v>0</v>
      </c>
      <c r="AL190" s="71">
        <v>0</v>
      </c>
      <c r="AM190" s="71">
        <v>23713919.60370867</v>
      </c>
      <c r="AN190" s="71">
        <v>0</v>
      </c>
      <c r="AO190" s="71">
        <v>0</v>
      </c>
      <c r="AP190" s="71">
        <v>915930673.19254696</v>
      </c>
      <c r="AQ190" s="72"/>
      <c r="AR190" s="71">
        <v>1740</v>
      </c>
      <c r="AS190" s="71">
        <v>140</v>
      </c>
      <c r="AT190" s="71">
        <v>0</v>
      </c>
      <c r="AU190" s="71">
        <v>0</v>
      </c>
      <c r="AV190" s="71">
        <v>0</v>
      </c>
      <c r="AW190" s="71">
        <v>1</v>
      </c>
      <c r="AX190" s="71"/>
      <c r="AY190" s="72"/>
      <c r="AZ190" s="71">
        <v>6680.4000000000005</v>
      </c>
      <c r="BA190" s="71">
        <v>5098.8</v>
      </c>
      <c r="BB190" s="71">
        <v>0</v>
      </c>
      <c r="BC190" s="71">
        <v>0</v>
      </c>
      <c r="BD190" s="71">
        <v>0</v>
      </c>
      <c r="BE190" s="71">
        <v>1210.3</v>
      </c>
      <c r="BF190" s="71"/>
      <c r="BG190" s="72"/>
      <c r="BH190" s="71">
        <v>0</v>
      </c>
      <c r="BI190" s="71">
        <v>0</v>
      </c>
      <c r="BJ190" s="71">
        <v>117.631</v>
      </c>
      <c r="BK190" s="71">
        <v>0</v>
      </c>
      <c r="BL190" s="71">
        <v>79.965000000000003</v>
      </c>
      <c r="BM190" s="71">
        <v>0</v>
      </c>
      <c r="BN190" s="72"/>
      <c r="BO190" s="71">
        <v>0</v>
      </c>
      <c r="BP190" s="71">
        <v>0</v>
      </c>
      <c r="BQ190" s="71">
        <v>8</v>
      </c>
      <c r="BR190" s="71">
        <v>0</v>
      </c>
      <c r="BS190" s="71">
        <v>11</v>
      </c>
      <c r="BT190" s="71">
        <v>0</v>
      </c>
      <c r="BU190"/>
      <c r="BV190" s="70">
        <v>166.05</v>
      </c>
      <c r="BW190" s="70">
        <v>0</v>
      </c>
      <c r="BX190" s="70">
        <v>31.545999999999999</v>
      </c>
      <c r="BY190" s="70">
        <v>0</v>
      </c>
      <c r="BZ190" s="70">
        <v>0</v>
      </c>
      <c r="CA190" s="70">
        <v>0</v>
      </c>
      <c r="CB190" s="70">
        <v>0</v>
      </c>
      <c r="CC190" s="70">
        <v>0</v>
      </c>
      <c r="CD190" s="70">
        <v>0</v>
      </c>
    </row>
    <row r="191" spans="1:82">
      <c r="A191" s="70" t="s">
        <v>1836</v>
      </c>
      <c r="B191" s="70">
        <v>185</v>
      </c>
      <c r="C191" s="70">
        <v>15</v>
      </c>
      <c r="D191" s="70">
        <v>11</v>
      </c>
      <c r="E191" s="70">
        <v>2018</v>
      </c>
      <c r="F191" s="70" t="s">
        <v>183</v>
      </c>
      <c r="G191" s="70" t="s">
        <v>1821</v>
      </c>
      <c r="H191" s="70" t="s">
        <v>1822</v>
      </c>
      <c r="I191" s="148"/>
      <c r="J191" s="71">
        <v>640.74476621912174</v>
      </c>
      <c r="K191" s="71">
        <v>4.7321158114328927</v>
      </c>
      <c r="L191" s="71">
        <v>0.18019097298757694</v>
      </c>
      <c r="M191" s="71">
        <v>224.07273815958328</v>
      </c>
      <c r="N191" s="71">
        <v>199.77762229956119</v>
      </c>
      <c r="O191" s="71">
        <v>91.4630940201275</v>
      </c>
      <c r="P191" s="71">
        <v>34.238317461265538</v>
      </c>
      <c r="Q191" s="71">
        <v>10.9778772456174</v>
      </c>
      <c r="R191" s="71">
        <v>46.497246183066231</v>
      </c>
      <c r="S191" s="71">
        <v>29.6492693024</v>
      </c>
      <c r="T191" s="72"/>
      <c r="U191" s="71">
        <v>20616166</v>
      </c>
      <c r="V191" s="71">
        <v>2188</v>
      </c>
      <c r="W191" s="71">
        <v>3</v>
      </c>
      <c r="X191" s="71">
        <v>47508</v>
      </c>
      <c r="Y191" s="71">
        <v>79294</v>
      </c>
      <c r="Z191" s="71">
        <v>55732</v>
      </c>
      <c r="AA191" s="71">
        <v>7163</v>
      </c>
      <c r="AB191" s="71">
        <v>173205</v>
      </c>
      <c r="AC191" s="71">
        <v>8067102.833333334</v>
      </c>
      <c r="AD191" s="71">
        <v>29.6492693024</v>
      </c>
      <c r="AE191" s="72"/>
      <c r="AF191" s="71">
        <v>212238261.31098241</v>
      </c>
      <c r="AG191" s="71">
        <v>3925088.7969614188</v>
      </c>
      <c r="AH191" s="71">
        <v>40353.319854653731</v>
      </c>
      <c r="AI191" s="71">
        <v>352497009.32431293</v>
      </c>
      <c r="AJ191" s="71">
        <v>299834197.87874532</v>
      </c>
      <c r="AK191" s="71">
        <v>0</v>
      </c>
      <c r="AL191" s="71">
        <v>0</v>
      </c>
      <c r="AM191" s="71">
        <v>23841860.63081114</v>
      </c>
      <c r="AN191" s="71">
        <v>0</v>
      </c>
      <c r="AO191" s="71">
        <v>0</v>
      </c>
      <c r="AP191" s="71">
        <v>892376771.26166785</v>
      </c>
      <c r="AQ191" s="72"/>
      <c r="AR191" s="71">
        <v>1862</v>
      </c>
      <c r="AS191" s="71">
        <v>158</v>
      </c>
      <c r="AT191" s="71">
        <v>0</v>
      </c>
      <c r="AU191" s="71">
        <v>0</v>
      </c>
      <c r="AV191" s="71">
        <v>0</v>
      </c>
      <c r="AW191" s="71">
        <v>1</v>
      </c>
      <c r="AX191" s="71"/>
      <c r="AY191" s="72"/>
      <c r="AZ191" s="71">
        <v>7238.8000000000011</v>
      </c>
      <c r="BA191" s="71">
        <v>5938</v>
      </c>
      <c r="BB191" s="71">
        <v>0</v>
      </c>
      <c r="BC191" s="71">
        <v>0</v>
      </c>
      <c r="BD191" s="71">
        <v>0</v>
      </c>
      <c r="BE191" s="71">
        <v>1210.3</v>
      </c>
      <c r="BF191" s="71"/>
      <c r="BG191" s="72"/>
      <c r="BH191" s="71">
        <v>0</v>
      </c>
      <c r="BI191" s="71">
        <v>0</v>
      </c>
      <c r="BJ191" s="71">
        <v>127.736</v>
      </c>
      <c r="BK191" s="71">
        <v>0</v>
      </c>
      <c r="BL191" s="71">
        <v>68.644000000000005</v>
      </c>
      <c r="BM191" s="71">
        <v>0</v>
      </c>
      <c r="BN191" s="72"/>
      <c r="BO191" s="71">
        <v>0</v>
      </c>
      <c r="BP191" s="71">
        <v>0</v>
      </c>
      <c r="BQ191" s="71">
        <v>9</v>
      </c>
      <c r="BR191" s="71">
        <v>0</v>
      </c>
      <c r="BS191" s="71">
        <v>9</v>
      </c>
      <c r="BT191" s="71">
        <v>0</v>
      </c>
      <c r="BU191"/>
      <c r="BV191" s="70">
        <v>169.179</v>
      </c>
      <c r="BW191" s="70">
        <v>0</v>
      </c>
      <c r="BX191" s="70">
        <v>27.201000000000001</v>
      </c>
      <c r="BY191" s="70">
        <v>0</v>
      </c>
      <c r="BZ191" s="70">
        <v>0</v>
      </c>
      <c r="CA191" s="70">
        <v>0</v>
      </c>
      <c r="CB191" s="70">
        <v>0</v>
      </c>
      <c r="CC191" s="70">
        <v>0</v>
      </c>
      <c r="CD191" s="70">
        <v>0</v>
      </c>
    </row>
    <row r="192" spans="1:82">
      <c r="A192" s="70" t="s">
        <v>1837</v>
      </c>
      <c r="B192" s="70">
        <v>186</v>
      </c>
      <c r="C192" s="70">
        <v>16</v>
      </c>
      <c r="D192" s="70">
        <v>11</v>
      </c>
      <c r="E192" s="70">
        <v>2019</v>
      </c>
      <c r="F192" s="70" t="s">
        <v>158</v>
      </c>
      <c r="G192" s="70" t="s">
        <v>1821</v>
      </c>
      <c r="H192" s="70" t="s">
        <v>1822</v>
      </c>
      <c r="I192" s="148"/>
      <c r="J192" s="71">
        <v>641.07323859057647</v>
      </c>
      <c r="K192" s="71">
        <v>4.312314087427108</v>
      </c>
      <c r="L192" s="71">
        <v>0.18168873490040161</v>
      </c>
      <c r="M192" s="71">
        <v>204.54801245674065</v>
      </c>
      <c r="N192" s="71">
        <v>192.76811589335512</v>
      </c>
      <c r="O192" s="71">
        <v>88.859497016116634</v>
      </c>
      <c r="P192" s="71">
        <v>33.851191388651579</v>
      </c>
      <c r="Q192" s="71">
        <v>10.730481525403899</v>
      </c>
      <c r="R192" s="71">
        <v>43.271847884391804</v>
      </c>
      <c r="S192" s="71">
        <v>30.490703830560005</v>
      </c>
      <c r="T192" s="72"/>
      <c r="U192" s="71">
        <v>20707620</v>
      </c>
      <c r="V192" s="71">
        <v>2188</v>
      </c>
      <c r="W192" s="71">
        <v>3</v>
      </c>
      <c r="X192" s="71">
        <v>47508</v>
      </c>
      <c r="Y192" s="71">
        <v>80447</v>
      </c>
      <c r="Z192" s="71">
        <v>55632</v>
      </c>
      <c r="AA192" s="71">
        <v>7029</v>
      </c>
      <c r="AB192" s="71">
        <v>173885</v>
      </c>
      <c r="AC192" s="71">
        <v>7630472.0000000019</v>
      </c>
      <c r="AD192" s="71">
        <v>30.490703830560001</v>
      </c>
      <c r="AE192" s="72"/>
      <c r="AF192" s="71">
        <v>214895249.49017191</v>
      </c>
      <c r="AG192" s="71">
        <v>3791054.4828943708</v>
      </c>
      <c r="AH192" s="71">
        <v>42053.367331165849</v>
      </c>
      <c r="AI192" s="71">
        <v>334851570.07849878</v>
      </c>
      <c r="AJ192" s="71">
        <v>287656025.5950129</v>
      </c>
      <c r="AK192" s="71">
        <v>0</v>
      </c>
      <c r="AL192" s="71">
        <v>0</v>
      </c>
      <c r="AM192" s="71">
        <v>23681827.994420834</v>
      </c>
      <c r="AN192" s="71">
        <v>0</v>
      </c>
      <c r="AO192" s="71">
        <v>0</v>
      </c>
      <c r="AP192" s="71">
        <v>864917781.00832999</v>
      </c>
      <c r="AQ192" s="72"/>
      <c r="AR192" s="71">
        <v>2003</v>
      </c>
      <c r="AS192" s="71">
        <v>168</v>
      </c>
      <c r="AT192" s="71">
        <v>0</v>
      </c>
      <c r="AU192" s="71">
        <v>0</v>
      </c>
      <c r="AV192" s="71">
        <v>0</v>
      </c>
      <c r="AW192" s="71">
        <v>1</v>
      </c>
      <c r="AX192" s="71"/>
      <c r="AY192" s="72"/>
      <c r="AZ192" s="71">
        <v>7827.2000000000025</v>
      </c>
      <c r="BA192" s="71">
        <v>9030.2999999999993</v>
      </c>
      <c r="BB192" s="71">
        <v>0</v>
      </c>
      <c r="BC192" s="71">
        <v>0</v>
      </c>
      <c r="BD192" s="71">
        <v>0</v>
      </c>
      <c r="BE192" s="71">
        <v>1210.3</v>
      </c>
      <c r="BF192" s="71"/>
      <c r="BG192" s="72"/>
      <c r="BH192" s="71">
        <v>0</v>
      </c>
      <c r="BI192" s="71">
        <v>0</v>
      </c>
      <c r="BJ192" s="71">
        <v>125.628</v>
      </c>
      <c r="BK192" s="71">
        <v>0</v>
      </c>
      <c r="BL192" s="71">
        <v>73.212999999999994</v>
      </c>
      <c r="BM192" s="71">
        <v>0</v>
      </c>
      <c r="BN192" s="72"/>
      <c r="BO192" s="71">
        <v>0</v>
      </c>
      <c r="BP192" s="71">
        <v>0</v>
      </c>
      <c r="BQ192" s="71">
        <v>9</v>
      </c>
      <c r="BR192" s="71">
        <v>0</v>
      </c>
      <c r="BS192" s="71">
        <v>10</v>
      </c>
      <c r="BT192" s="71">
        <v>0</v>
      </c>
      <c r="BU192"/>
      <c r="BV192" s="70">
        <v>170.38200000000001</v>
      </c>
      <c r="BW192" s="70">
        <v>0</v>
      </c>
      <c r="BX192" s="70">
        <v>28.459</v>
      </c>
      <c r="BY192" s="70">
        <v>0</v>
      </c>
      <c r="BZ192" s="70">
        <v>0</v>
      </c>
      <c r="CA192" s="70">
        <v>0</v>
      </c>
      <c r="CB192" s="70">
        <v>0</v>
      </c>
      <c r="CC192" s="70">
        <v>0</v>
      </c>
      <c r="CD192" s="70">
        <v>0</v>
      </c>
    </row>
    <row r="193" spans="1:82">
      <c r="A193" s="70" t="s">
        <v>1838</v>
      </c>
      <c r="B193" s="70">
        <v>187</v>
      </c>
      <c r="C193" s="70">
        <v>17</v>
      </c>
      <c r="D193" s="70">
        <v>11</v>
      </c>
      <c r="E193" s="70">
        <v>2020</v>
      </c>
      <c r="F193" s="70" t="s">
        <v>159</v>
      </c>
      <c r="G193" s="70" t="s">
        <v>1821</v>
      </c>
      <c r="H193" s="70" t="s">
        <v>1822</v>
      </c>
      <c r="I193" s="148"/>
      <c r="J193" s="71">
        <v>539.32657203651104</v>
      </c>
      <c r="K193" s="71">
        <v>5.4828892371743452</v>
      </c>
      <c r="L193" s="71">
        <v>1.1396920153958519</v>
      </c>
      <c r="M193" s="71">
        <v>209.51131452542592</v>
      </c>
      <c r="N193" s="71">
        <v>191.9851870298844</v>
      </c>
      <c r="O193" s="71">
        <v>78.79530374957416</v>
      </c>
      <c r="P193" s="71">
        <v>31.965919698855028</v>
      </c>
      <c r="Q193" s="71">
        <v>10.329741857320499</v>
      </c>
      <c r="R193" s="71">
        <v>43.088469884998403</v>
      </c>
      <c r="S193" s="71">
        <v>35.616998605239999</v>
      </c>
      <c r="T193" s="72"/>
      <c r="U193" s="71">
        <v>18505380</v>
      </c>
      <c r="V193" s="71">
        <v>2611</v>
      </c>
      <c r="W193" s="71">
        <v>20</v>
      </c>
      <c r="X193" s="71">
        <v>51060</v>
      </c>
      <c r="Y193" s="71">
        <v>81958</v>
      </c>
      <c r="Z193" s="71">
        <v>56305</v>
      </c>
      <c r="AA193" s="71">
        <v>7055</v>
      </c>
      <c r="AB193" s="71">
        <v>175197</v>
      </c>
      <c r="AC193" s="71">
        <v>7638282.9999999991</v>
      </c>
      <c r="AD193" s="71">
        <v>35.616998605239999</v>
      </c>
      <c r="AE193" s="72"/>
      <c r="AF193" s="71">
        <v>187936144.61252481</v>
      </c>
      <c r="AG193" s="71">
        <v>4408162.024354809</v>
      </c>
      <c r="AH193" s="71">
        <v>279082.4430728131</v>
      </c>
      <c r="AI193" s="71">
        <v>350762352.60345656</v>
      </c>
      <c r="AJ193" s="71">
        <v>294895835.92093992</v>
      </c>
      <c r="AK193" s="71"/>
      <c r="AL193" s="71"/>
      <c r="AM193" s="71">
        <v>22865154.979267806</v>
      </c>
      <c r="AN193" s="71"/>
      <c r="AO193" s="71"/>
      <c r="AP193" s="71">
        <v>861146732.58361673</v>
      </c>
      <c r="AQ193" s="72"/>
      <c r="AR193" s="71">
        <v>2087</v>
      </c>
      <c r="AS193" s="71">
        <v>171</v>
      </c>
      <c r="AT193" s="71">
        <v>0</v>
      </c>
      <c r="AU193" s="71">
        <v>0</v>
      </c>
      <c r="AV193" s="71">
        <v>0</v>
      </c>
      <c r="AW193" s="71">
        <v>1</v>
      </c>
      <c r="AX193" s="71"/>
      <c r="AY193" s="72"/>
      <c r="AZ193" s="71">
        <v>8225.0000000000073</v>
      </c>
      <c r="BA193" s="71">
        <v>9101.4999999999982</v>
      </c>
      <c r="BB193" s="71">
        <v>0</v>
      </c>
      <c r="BC193" s="71">
        <v>0</v>
      </c>
      <c r="BD193" s="71">
        <v>0</v>
      </c>
      <c r="BE193" s="71">
        <v>1210.3</v>
      </c>
      <c r="BF193" s="71"/>
      <c r="BG193" s="72"/>
      <c r="BH193" s="71">
        <v>0</v>
      </c>
      <c r="BI193" s="71">
        <v>0</v>
      </c>
      <c r="BJ193" s="71">
        <v>110.64400000000001</v>
      </c>
      <c r="BK193" s="71">
        <v>0</v>
      </c>
      <c r="BL193" s="71">
        <v>84.337000000000003</v>
      </c>
      <c r="BM193" s="71">
        <v>0</v>
      </c>
      <c r="BN193" s="72"/>
      <c r="BO193" s="71">
        <v>0</v>
      </c>
      <c r="BP193" s="71">
        <v>0</v>
      </c>
      <c r="BQ193" s="71">
        <v>9</v>
      </c>
      <c r="BR193" s="71">
        <v>0</v>
      </c>
      <c r="BS193" s="71">
        <v>13</v>
      </c>
      <c r="BT193" s="71">
        <v>0</v>
      </c>
      <c r="BU193"/>
      <c r="BV193" s="70">
        <v>161.90199999999999</v>
      </c>
      <c r="BW193" s="70">
        <v>0</v>
      </c>
      <c r="BX193" s="70">
        <v>33.079000000000001</v>
      </c>
      <c r="BY193" s="70">
        <v>0</v>
      </c>
      <c r="BZ193" s="70">
        <v>0</v>
      </c>
      <c r="CA193" s="70">
        <v>0</v>
      </c>
      <c r="CB193" s="70">
        <v>0</v>
      </c>
      <c r="CC193" s="70">
        <v>0</v>
      </c>
      <c r="CD193" s="70">
        <v>0</v>
      </c>
    </row>
    <row r="194" spans="1:82">
      <c r="A194" s="70" t="s">
        <v>1839</v>
      </c>
      <c r="B194" s="70">
        <v>187</v>
      </c>
      <c r="C194" s="70">
        <v>18</v>
      </c>
      <c r="D194" s="70">
        <v>11</v>
      </c>
      <c r="E194" s="70">
        <v>2021</v>
      </c>
      <c r="F194" s="70" t="s">
        <v>160</v>
      </c>
      <c r="G194" s="70" t="s">
        <v>1821</v>
      </c>
      <c r="H194" s="70" t="s">
        <v>1822</v>
      </c>
      <c r="I194" s="148"/>
      <c r="J194" s="71">
        <v>608.77100466189029</v>
      </c>
      <c r="K194" s="71">
        <v>5.9658286819802013</v>
      </c>
      <c r="L194" s="71">
        <v>1.0588003125664527</v>
      </c>
      <c r="M194" s="71">
        <v>231.01441436595297</v>
      </c>
      <c r="N194" s="71">
        <v>199.03827163752428</v>
      </c>
      <c r="O194" s="71">
        <v>76.520697201709808</v>
      </c>
      <c r="P194" s="71">
        <v>33.804087034343311</v>
      </c>
      <c r="Q194" s="71">
        <v>10.239463798503101</v>
      </c>
      <c r="R194" s="71">
        <v>43.979494076283473</v>
      </c>
      <c r="S194" s="71">
        <v>36.234681843387008</v>
      </c>
      <c r="T194" s="72"/>
      <c r="U194" s="71">
        <v>20242919</v>
      </c>
      <c r="V194" s="71">
        <v>2611</v>
      </c>
      <c r="W194" s="71">
        <v>20</v>
      </c>
      <c r="X194" s="71">
        <v>51060</v>
      </c>
      <c r="Y194" s="71">
        <v>82737</v>
      </c>
      <c r="Z194" s="71">
        <v>56301</v>
      </c>
      <c r="AA194" s="71">
        <v>7275</v>
      </c>
      <c r="AB194" s="71">
        <v>175372</v>
      </c>
      <c r="AC194" s="71">
        <v>7563261.9999999981</v>
      </c>
      <c r="AD194" s="71">
        <v>36.234681843387008</v>
      </c>
      <c r="AE194" s="72"/>
      <c r="AF194" s="71">
        <v>202394351.48608416</v>
      </c>
      <c r="AG194" s="71">
        <v>4783498.6894227406</v>
      </c>
      <c r="AH194" s="71">
        <v>227573.91726634768</v>
      </c>
      <c r="AI194" s="71">
        <v>383361800.37766957</v>
      </c>
      <c r="AJ194" s="71">
        <v>298315226.64305592</v>
      </c>
      <c r="AK194" s="71">
        <v>0</v>
      </c>
      <c r="AL194" s="71">
        <v>0</v>
      </c>
      <c r="AM194" s="71">
        <v>23020010.532630015</v>
      </c>
      <c r="AN194" s="71">
        <v>0</v>
      </c>
      <c r="AO194" s="71">
        <v>0</v>
      </c>
      <c r="AP194" s="71">
        <v>912102461.64612865</v>
      </c>
      <c r="AQ194" s="72"/>
      <c r="AR194" s="71">
        <v>2189</v>
      </c>
      <c r="AS194" s="71">
        <v>172</v>
      </c>
      <c r="AT194" s="71">
        <v>0</v>
      </c>
      <c r="AU194" s="71">
        <v>0</v>
      </c>
      <c r="AV194" s="71">
        <v>0</v>
      </c>
      <c r="AW194" s="71">
        <v>1</v>
      </c>
      <c r="AX194" s="71"/>
      <c r="AY194" s="72"/>
      <c r="AZ194" s="71">
        <v>8698.5000000000091</v>
      </c>
      <c r="BA194" s="71">
        <v>9112.1999999999971</v>
      </c>
      <c r="BB194" s="71">
        <v>0</v>
      </c>
      <c r="BC194" s="71">
        <v>0</v>
      </c>
      <c r="BD194" s="71">
        <v>0</v>
      </c>
      <c r="BE194" s="71">
        <v>1210.3</v>
      </c>
      <c r="BF194" s="71"/>
      <c r="BG194" s="72"/>
      <c r="BH194" s="71">
        <v>0</v>
      </c>
      <c r="BI194" s="71">
        <v>0</v>
      </c>
      <c r="BJ194" s="71">
        <v>119.747</v>
      </c>
      <c r="BK194" s="71">
        <v>0</v>
      </c>
      <c r="BL194" s="71">
        <v>81.123999999999995</v>
      </c>
      <c r="BM194" s="71">
        <v>0</v>
      </c>
      <c r="BN194" s="72"/>
      <c r="BO194" s="71">
        <v>0</v>
      </c>
      <c r="BP194" s="71">
        <v>0</v>
      </c>
      <c r="BQ194" s="71">
        <v>8</v>
      </c>
      <c r="BR194" s="71">
        <v>0</v>
      </c>
      <c r="BS194" s="71">
        <v>12</v>
      </c>
      <c r="BT194" s="71">
        <v>0</v>
      </c>
      <c r="BU194"/>
      <c r="BV194" s="70">
        <v>167.00899999999999</v>
      </c>
      <c r="BW194" s="70">
        <v>0</v>
      </c>
      <c r="BX194" s="70">
        <v>33.862000000000002</v>
      </c>
      <c r="BY194" s="70">
        <v>0</v>
      </c>
      <c r="BZ194" s="70">
        <v>0</v>
      </c>
      <c r="CA194" s="70">
        <v>0</v>
      </c>
      <c r="CB194" s="70">
        <v>0</v>
      </c>
      <c r="CC194" s="70">
        <v>0</v>
      </c>
      <c r="CD194" s="70">
        <v>0</v>
      </c>
    </row>
    <row r="195" spans="1:82">
      <c r="A195" s="70" t="s">
        <v>1840</v>
      </c>
      <c r="B195" s="70">
        <v>187</v>
      </c>
      <c r="C195" s="70">
        <v>19</v>
      </c>
      <c r="D195" s="70">
        <v>11</v>
      </c>
      <c r="E195" s="70">
        <v>2022</v>
      </c>
      <c r="F195" s="70" t="s">
        <v>161</v>
      </c>
      <c r="G195" s="70" t="s">
        <v>1821</v>
      </c>
      <c r="H195" s="70" t="s">
        <v>1822</v>
      </c>
      <c r="I195" s="148"/>
      <c r="J195" s="71">
        <v>496.91702061803181</v>
      </c>
      <c r="K195" s="71">
        <v>5.7205455177874445</v>
      </c>
      <c r="L195" s="71">
        <v>0.89536114243878051</v>
      </c>
      <c r="M195" s="71">
        <v>228.14813722676774</v>
      </c>
      <c r="N195" s="71">
        <v>214.11693263232365</v>
      </c>
      <c r="O195" s="71">
        <v>80.68773073692121</v>
      </c>
      <c r="P195" s="71">
        <v>34.079140553551312</v>
      </c>
      <c r="Q195" s="71">
        <v>10.291154908348414</v>
      </c>
      <c r="R195" s="71">
        <v>46.428935423473973</v>
      </c>
      <c r="S195" s="71">
        <v>39.182813878529998</v>
      </c>
      <c r="T195" s="72"/>
      <c r="U195" s="71">
        <v>22277951</v>
      </c>
      <c r="V195" s="71">
        <v>2611</v>
      </c>
      <c r="W195" s="71">
        <v>20</v>
      </c>
      <c r="X195" s="71">
        <v>51060</v>
      </c>
      <c r="Y195" s="71">
        <v>83135</v>
      </c>
      <c r="Z195" s="71">
        <v>56405</v>
      </c>
      <c r="AA195" s="71">
        <v>7446</v>
      </c>
      <c r="AB195" s="71">
        <v>174812</v>
      </c>
      <c r="AC195" s="71">
        <v>8084779.3333333321</v>
      </c>
      <c r="AD195" s="71">
        <v>39.182813878529998</v>
      </c>
      <c r="AE195" s="72"/>
      <c r="AF195" s="71">
        <v>174737684.46231976</v>
      </c>
      <c r="AG195" s="71">
        <v>4723014.8924669558</v>
      </c>
      <c r="AH195" s="71">
        <v>227509.46882016599</v>
      </c>
      <c r="AI195" s="71">
        <v>372324264.86217934</v>
      </c>
      <c r="AJ195" s="71">
        <v>338260655.85975516</v>
      </c>
      <c r="AK195" s="71">
        <v>0</v>
      </c>
      <c r="AL195" s="71">
        <v>0</v>
      </c>
      <c r="AM195" s="71">
        <v>22573000.589896686</v>
      </c>
      <c r="AN195" s="71">
        <v>0</v>
      </c>
      <c r="AO195" s="71">
        <v>0</v>
      </c>
      <c r="AP195" s="71">
        <v>912846130.13543808</v>
      </c>
      <c r="AQ195" s="72"/>
      <c r="AR195" s="71">
        <v>2316</v>
      </c>
      <c r="AS195" s="71">
        <v>172</v>
      </c>
      <c r="AT195" s="71">
        <v>0</v>
      </c>
      <c r="AU195" s="71">
        <v>0</v>
      </c>
      <c r="AV195" s="71">
        <v>0</v>
      </c>
      <c r="AW195" s="71">
        <v>1</v>
      </c>
      <c r="AX195" s="71"/>
      <c r="AY195" s="72"/>
      <c r="AZ195" s="71">
        <v>9335.6999999999989</v>
      </c>
      <c r="BA195" s="71">
        <v>9594.3999999999978</v>
      </c>
      <c r="BB195" s="71">
        <v>0</v>
      </c>
      <c r="BC195" s="71">
        <v>0</v>
      </c>
      <c r="BD195" s="71">
        <v>0</v>
      </c>
      <c r="BE195" s="71">
        <v>1210.3</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1841</v>
      </c>
      <c r="B196" s="70">
        <v>187</v>
      </c>
      <c r="C196" s="70">
        <v>20</v>
      </c>
      <c r="D196" s="70">
        <v>11</v>
      </c>
      <c r="E196" s="70">
        <v>2023</v>
      </c>
      <c r="F196" s="70" t="s">
        <v>1539</v>
      </c>
      <c r="G196" s="70" t="s">
        <v>1821</v>
      </c>
      <c r="H196" s="70" t="s">
        <v>1822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2476</v>
      </c>
      <c r="AS196" s="71">
        <v>173</v>
      </c>
      <c r="AT196" s="71">
        <v>0</v>
      </c>
      <c r="AU196" s="71">
        <v>0</v>
      </c>
      <c r="AV196" s="71">
        <v>0</v>
      </c>
      <c r="AW196" s="71">
        <v>1</v>
      </c>
      <c r="AX196" s="71"/>
      <c r="AY196" s="72"/>
      <c r="AZ196" s="71">
        <v>10103.799999999992</v>
      </c>
      <c r="BA196" s="71">
        <v>9616.3999999999978</v>
      </c>
      <c r="BB196" s="71">
        <v>0</v>
      </c>
      <c r="BC196" s="71">
        <v>0</v>
      </c>
      <c r="BD196" s="71">
        <v>0</v>
      </c>
      <c r="BE196" s="71">
        <v>1210.3</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1842</v>
      </c>
      <c r="B197" s="70">
        <v>187</v>
      </c>
      <c r="C197" s="70">
        <v>21</v>
      </c>
      <c r="D197" s="70">
        <v>11</v>
      </c>
      <c r="E197" s="70">
        <v>2024</v>
      </c>
      <c r="F197" s="70" t="s">
        <v>1554</v>
      </c>
      <c r="G197" s="1064" t="s">
        <v>1821</v>
      </c>
      <c r="H197" s="70" t="s">
        <v>1822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1843</v>
      </c>
      <c r="B198" s="70">
        <v>154</v>
      </c>
      <c r="C198" s="70">
        <v>1</v>
      </c>
      <c r="D198" s="70">
        <v>10</v>
      </c>
      <c r="E198" s="70">
        <v>1990</v>
      </c>
      <c r="F198" s="70" t="s">
        <v>787</v>
      </c>
      <c r="G198" s="1064" t="s">
        <v>1844</v>
      </c>
      <c r="H198" s="70" t="s">
        <v>1845</v>
      </c>
      <c r="I198" s="148"/>
      <c r="J198" s="71">
        <v>550.06612166403602</v>
      </c>
      <c r="K198" s="71">
        <v>41.627830554284323</v>
      </c>
      <c r="L198" s="71">
        <v>36.519719819577688</v>
      </c>
      <c r="M198" s="71">
        <v>142.58895296747039</v>
      </c>
      <c r="N198" s="71">
        <v>177.96360722867891</v>
      </c>
      <c r="O198" s="71">
        <v>123.09642728457879</v>
      </c>
      <c r="P198" s="71">
        <v>176.07926968454399</v>
      </c>
      <c r="Q198" s="71">
        <v>10.557747024231</v>
      </c>
      <c r="R198" s="71">
        <v>0.95779027757582202</v>
      </c>
      <c r="S198" s="71">
        <v>7.7312667220471676</v>
      </c>
      <c r="T198" s="72"/>
      <c r="U198" s="71">
        <v>22746671</v>
      </c>
      <c r="V198" s="71">
        <v>9392</v>
      </c>
      <c r="W198" s="71">
        <v>326</v>
      </c>
      <c r="X198" s="71">
        <v>45411</v>
      </c>
      <c r="Y198" s="71">
        <v>46152</v>
      </c>
      <c r="Z198" s="71">
        <v>50631</v>
      </c>
      <c r="AA198" s="71">
        <v>42754</v>
      </c>
      <c r="AB198" s="71">
        <v>171422</v>
      </c>
      <c r="AC198" s="71">
        <v>165891</v>
      </c>
      <c r="AD198" s="71">
        <v>7.7312667220471676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1846</v>
      </c>
      <c r="B199" s="70">
        <v>155</v>
      </c>
      <c r="C199" s="70">
        <v>2</v>
      </c>
      <c r="D199" s="70">
        <v>10</v>
      </c>
      <c r="E199" s="70">
        <v>2005</v>
      </c>
      <c r="F199" s="70" t="s">
        <v>789</v>
      </c>
      <c r="G199" s="70" t="s">
        <v>1844</v>
      </c>
      <c r="H199" s="70" t="s">
        <v>1845</v>
      </c>
      <c r="I199" s="148"/>
      <c r="J199" s="71">
        <v>756.54487283106084</v>
      </c>
      <c r="K199" s="71">
        <v>33.535592146833203</v>
      </c>
      <c r="L199" s="71">
        <v>46.308988788866557</v>
      </c>
      <c r="M199" s="71">
        <v>307.88840648525809</v>
      </c>
      <c r="N199" s="71">
        <v>266.97277292078053</v>
      </c>
      <c r="O199" s="71">
        <v>199.15285784603631</v>
      </c>
      <c r="P199" s="71">
        <v>179.10590816565491</v>
      </c>
      <c r="Q199" s="71">
        <v>10.3119496370424</v>
      </c>
      <c r="R199" s="71">
        <v>1.264190987807996</v>
      </c>
      <c r="S199" s="71">
        <v>21.528699360000001</v>
      </c>
      <c r="T199" s="72"/>
      <c r="U199" s="71">
        <v>44007658</v>
      </c>
      <c r="V199" s="71">
        <v>9561</v>
      </c>
      <c r="W199" s="71">
        <v>377</v>
      </c>
      <c r="X199" s="71">
        <v>42705</v>
      </c>
      <c r="Y199" s="71">
        <v>55287</v>
      </c>
      <c r="Z199" s="71">
        <v>94790</v>
      </c>
      <c r="AA199" s="71">
        <v>35617</v>
      </c>
      <c r="AB199" s="71">
        <v>175033</v>
      </c>
      <c r="AC199" s="71">
        <v>223546</v>
      </c>
      <c r="AD199" s="71">
        <v>21.528699360000001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1847</v>
      </c>
      <c r="B200" s="70">
        <v>156</v>
      </c>
      <c r="C200" s="70">
        <v>3</v>
      </c>
      <c r="D200" s="70">
        <v>10</v>
      </c>
      <c r="E200" s="70">
        <v>2006</v>
      </c>
      <c r="F200" s="70" t="s">
        <v>790</v>
      </c>
      <c r="G200" s="70" t="s">
        <v>1844</v>
      </c>
      <c r="H200" s="70" t="s">
        <v>1845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1848</v>
      </c>
      <c r="B201" s="70">
        <v>157</v>
      </c>
      <c r="C201" s="70">
        <v>4</v>
      </c>
      <c r="D201" s="70">
        <v>10</v>
      </c>
      <c r="E201" s="70">
        <v>2007</v>
      </c>
      <c r="F201" s="70" t="s">
        <v>791</v>
      </c>
      <c r="G201" s="70" t="s">
        <v>1844</v>
      </c>
      <c r="H201" s="70" t="s">
        <v>1845</v>
      </c>
      <c r="I201" s="148"/>
      <c r="J201" s="71">
        <v>717.14033599627533</v>
      </c>
      <c r="K201" s="71">
        <v>31.20947865336127</v>
      </c>
      <c r="L201" s="71">
        <v>31.281515321323528</v>
      </c>
      <c r="M201" s="71">
        <v>367.64184483306082</v>
      </c>
      <c r="N201" s="71">
        <v>301.25428157418207</v>
      </c>
      <c r="O201" s="71">
        <v>195.1226788289149</v>
      </c>
      <c r="P201" s="71">
        <v>176.16408565555781</v>
      </c>
      <c r="Q201" s="71">
        <v>10.840039228807701</v>
      </c>
      <c r="R201" s="71">
        <v>0.76181269213473102</v>
      </c>
      <c r="S201" s="71">
        <v>17.367706864639999</v>
      </c>
      <c r="T201" s="72"/>
      <c r="U201" s="71">
        <v>48175572</v>
      </c>
      <c r="V201" s="71">
        <v>8608</v>
      </c>
      <c r="W201" s="71">
        <v>270</v>
      </c>
      <c r="X201" s="71">
        <v>54524</v>
      </c>
      <c r="Y201" s="71">
        <v>56370</v>
      </c>
      <c r="Z201" s="71">
        <v>96545</v>
      </c>
      <c r="AA201" s="71">
        <v>34498</v>
      </c>
      <c r="AB201" s="71">
        <v>174267</v>
      </c>
      <c r="AC201" s="71">
        <v>138576</v>
      </c>
      <c r="AD201" s="71">
        <v>17.367706864639999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1849</v>
      </c>
      <c r="B202" s="70">
        <v>158</v>
      </c>
      <c r="C202" s="70">
        <v>5</v>
      </c>
      <c r="D202" s="70">
        <v>10</v>
      </c>
      <c r="E202" s="70">
        <v>2008</v>
      </c>
      <c r="F202" s="70" t="s">
        <v>792</v>
      </c>
      <c r="G202" s="70" t="s">
        <v>1844</v>
      </c>
      <c r="H202" s="70" t="s">
        <v>1845</v>
      </c>
      <c r="I202" s="148"/>
      <c r="J202" s="71">
        <v>631.90528642903155</v>
      </c>
      <c r="K202" s="71">
        <v>23.673500493065241</v>
      </c>
      <c r="L202" s="71">
        <v>26.01013032562723</v>
      </c>
      <c r="M202" s="71">
        <v>349.63952867966879</v>
      </c>
      <c r="N202" s="71">
        <v>314.92797151952851</v>
      </c>
      <c r="O202" s="71">
        <v>190.27346762733561</v>
      </c>
      <c r="P202" s="71">
        <v>172.16841334763851</v>
      </c>
      <c r="Q202" s="71">
        <v>10.643760628465699</v>
      </c>
      <c r="R202" s="71">
        <v>0.57971930328380794</v>
      </c>
      <c r="S202" s="71">
        <v>17.573905510039999</v>
      </c>
      <c r="T202" s="72"/>
      <c r="U202" s="71">
        <v>42110985</v>
      </c>
      <c r="V202" s="71">
        <v>8608</v>
      </c>
      <c r="W202" s="71">
        <v>270</v>
      </c>
      <c r="X202" s="71">
        <v>54524</v>
      </c>
      <c r="Y202" s="71">
        <v>56888</v>
      </c>
      <c r="Z202" s="71">
        <v>97450</v>
      </c>
      <c r="AA202" s="71">
        <v>33754</v>
      </c>
      <c r="AB202" s="71">
        <v>173926</v>
      </c>
      <c r="AC202" s="71">
        <v>109501</v>
      </c>
      <c r="AD202" s="71">
        <v>17.573905510039999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1850</v>
      </c>
      <c r="B203" s="70">
        <v>159</v>
      </c>
      <c r="C203" s="70">
        <v>6</v>
      </c>
      <c r="D203" s="70">
        <v>10</v>
      </c>
      <c r="E203" s="70">
        <v>2009</v>
      </c>
      <c r="F203" s="70" t="s">
        <v>176</v>
      </c>
      <c r="G203" s="70" t="s">
        <v>1844</v>
      </c>
      <c r="H203" s="70" t="s">
        <v>1845</v>
      </c>
      <c r="I203" s="148"/>
      <c r="J203" s="71">
        <v>608.25734744950569</v>
      </c>
      <c r="K203" s="71">
        <v>23.310943947026811</v>
      </c>
      <c r="L203" s="71">
        <v>42.342752905508007</v>
      </c>
      <c r="M203" s="71">
        <v>345.25920322435911</v>
      </c>
      <c r="N203" s="71">
        <v>274.54080829094789</v>
      </c>
      <c r="O203" s="71">
        <v>195.07662795507039</v>
      </c>
      <c r="P203" s="71">
        <v>164.00379309841151</v>
      </c>
      <c r="Q203" s="71">
        <v>10.127009012199</v>
      </c>
      <c r="R203" s="71">
        <v>0.45487236899468197</v>
      </c>
      <c r="S203" s="71">
        <v>20.048471231000001</v>
      </c>
      <c r="T203" s="72"/>
      <c r="U203" s="71">
        <v>34593272</v>
      </c>
      <c r="V203" s="71">
        <v>8255</v>
      </c>
      <c r="W203" s="71">
        <v>674</v>
      </c>
      <c r="X203" s="71">
        <v>58718</v>
      </c>
      <c r="Y203" s="71">
        <v>57466</v>
      </c>
      <c r="Z203" s="71">
        <v>98616</v>
      </c>
      <c r="AA203" s="71">
        <v>33009</v>
      </c>
      <c r="AB203" s="71">
        <v>173713</v>
      </c>
      <c r="AC203" s="71">
        <v>83821</v>
      </c>
      <c r="AD203" s="71">
        <v>20.048471231000001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256.56200000000001</v>
      </c>
      <c r="BK203" s="71">
        <v>0</v>
      </c>
      <c r="BL203" s="71">
        <v>45.861000000000004</v>
      </c>
      <c r="BM203" s="71">
        <v>0</v>
      </c>
      <c r="BN203" s="72"/>
      <c r="BO203" s="71">
        <v>0</v>
      </c>
      <c r="BP203" s="71">
        <v>0</v>
      </c>
      <c r="BQ203" s="71">
        <v>12</v>
      </c>
      <c r="BR203" s="71">
        <v>0</v>
      </c>
      <c r="BS203" s="71">
        <v>5</v>
      </c>
      <c r="BT203" s="71">
        <v>0</v>
      </c>
      <c r="BU203"/>
      <c r="BV203" s="70">
        <v>302.423</v>
      </c>
      <c r="BW203" s="70">
        <v>0</v>
      </c>
      <c r="BX203" s="70">
        <v>0</v>
      </c>
      <c r="BY203" s="70">
        <v>0</v>
      </c>
      <c r="BZ203" s="70">
        <v>0</v>
      </c>
      <c r="CA203" s="70">
        <v>0</v>
      </c>
      <c r="CB203" s="70">
        <v>0</v>
      </c>
      <c r="CC203" s="70">
        <v>0</v>
      </c>
      <c r="CD203" s="70">
        <v>0</v>
      </c>
    </row>
    <row r="204" spans="1:82">
      <c r="A204" s="70" t="s">
        <v>1851</v>
      </c>
      <c r="B204" s="70">
        <v>160</v>
      </c>
      <c r="C204" s="70">
        <v>7</v>
      </c>
      <c r="D204" s="70">
        <v>10</v>
      </c>
      <c r="E204" s="70">
        <v>2010</v>
      </c>
      <c r="F204" s="70" t="s">
        <v>177</v>
      </c>
      <c r="G204" s="70" t="s">
        <v>1844</v>
      </c>
      <c r="H204" s="70" t="s">
        <v>1845</v>
      </c>
      <c r="I204" s="148"/>
      <c r="J204" s="71">
        <v>712.23485119104976</v>
      </c>
      <c r="K204" s="71">
        <v>26.5057690278915</v>
      </c>
      <c r="L204" s="71">
        <v>37.805728938354306</v>
      </c>
      <c r="M204" s="71">
        <v>400.93822936956042</v>
      </c>
      <c r="N204" s="71">
        <v>326.54583711376767</v>
      </c>
      <c r="O204" s="71">
        <v>195.76134810852579</v>
      </c>
      <c r="P204" s="71">
        <v>164.52027709286881</v>
      </c>
      <c r="Q204" s="71">
        <v>10.5528837213673</v>
      </c>
      <c r="R204" s="71">
        <v>0.5430039439164499</v>
      </c>
      <c r="S204" s="71">
        <v>21.4704621108</v>
      </c>
      <c r="T204" s="72"/>
      <c r="U204" s="71">
        <v>38179347</v>
      </c>
      <c r="V204" s="71">
        <v>8255</v>
      </c>
      <c r="W204" s="71">
        <v>674</v>
      </c>
      <c r="X204" s="71">
        <v>58718</v>
      </c>
      <c r="Y204" s="71">
        <v>58048</v>
      </c>
      <c r="Z204" s="71">
        <v>99422</v>
      </c>
      <c r="AA204" s="71">
        <v>32286</v>
      </c>
      <c r="AB204" s="71">
        <v>173456</v>
      </c>
      <c r="AC204" s="71">
        <v>94824</v>
      </c>
      <c r="AD204" s="71">
        <v>21.4704621108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339.72199999999998</v>
      </c>
      <c r="BK204" s="71">
        <v>0</v>
      </c>
      <c r="BL204" s="71">
        <v>70.890999999999991</v>
      </c>
      <c r="BM204" s="71">
        <v>0</v>
      </c>
      <c r="BN204" s="72"/>
      <c r="BO204" s="71">
        <v>0</v>
      </c>
      <c r="BP204" s="71">
        <v>0</v>
      </c>
      <c r="BQ204" s="71">
        <v>12</v>
      </c>
      <c r="BR204" s="71">
        <v>0</v>
      </c>
      <c r="BS204" s="71">
        <v>5</v>
      </c>
      <c r="BT204" s="71">
        <v>0</v>
      </c>
      <c r="BU204"/>
      <c r="BV204" s="70">
        <v>385.63799999999998</v>
      </c>
      <c r="BW204" s="70">
        <v>0</v>
      </c>
      <c r="BX204" s="70">
        <v>24.975000000000001</v>
      </c>
      <c r="BY204" s="70">
        <v>0</v>
      </c>
      <c r="BZ204" s="70">
        <v>0</v>
      </c>
      <c r="CA204" s="70">
        <v>0</v>
      </c>
      <c r="CB204" s="70">
        <v>0</v>
      </c>
      <c r="CC204" s="70">
        <v>0</v>
      </c>
      <c r="CD204" s="70">
        <v>0</v>
      </c>
    </row>
    <row r="205" spans="1:82">
      <c r="A205" s="70" t="s">
        <v>1852</v>
      </c>
      <c r="B205" s="70">
        <v>161</v>
      </c>
      <c r="C205" s="70">
        <v>8</v>
      </c>
      <c r="D205" s="70">
        <v>10</v>
      </c>
      <c r="E205" s="70">
        <v>2011</v>
      </c>
      <c r="F205" s="70" t="s">
        <v>178</v>
      </c>
      <c r="G205" s="70" t="s">
        <v>1844</v>
      </c>
      <c r="H205" s="70" t="s">
        <v>1845</v>
      </c>
      <c r="I205" s="148"/>
      <c r="J205" s="71">
        <v>572.77512921090204</v>
      </c>
      <c r="K205" s="71">
        <v>26.949729346074729</v>
      </c>
      <c r="L205" s="71">
        <v>39.54669418474834</v>
      </c>
      <c r="M205" s="71">
        <v>364.14162872739911</v>
      </c>
      <c r="N205" s="71">
        <v>304.46610440155428</v>
      </c>
      <c r="O205" s="71">
        <v>194.88461536616251</v>
      </c>
      <c r="P205" s="71">
        <v>157.70734811621693</v>
      </c>
      <c r="Q205" s="71">
        <v>12.151365319426599</v>
      </c>
      <c r="R205" s="71">
        <v>0.72556602035438966</v>
      </c>
      <c r="S205" s="71">
        <v>12.363482586889999</v>
      </c>
      <c r="T205" s="72"/>
      <c r="U205" s="71">
        <v>33915632</v>
      </c>
      <c r="V205" s="71">
        <v>8255</v>
      </c>
      <c r="W205" s="71">
        <v>674</v>
      </c>
      <c r="X205" s="71">
        <v>58718</v>
      </c>
      <c r="Y205" s="71">
        <v>58595</v>
      </c>
      <c r="Z205" s="71">
        <v>101127</v>
      </c>
      <c r="AA205" s="71">
        <v>31870</v>
      </c>
      <c r="AB205" s="71">
        <v>173153</v>
      </c>
      <c r="AC205" s="71">
        <v>126495</v>
      </c>
      <c r="AD205" s="71">
        <v>12.363482586889999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391.66699999999997</v>
      </c>
      <c r="BK205" s="71">
        <v>0</v>
      </c>
      <c r="BL205" s="71">
        <v>76.606999999999999</v>
      </c>
      <c r="BM205" s="71">
        <v>0</v>
      </c>
      <c r="BN205" s="72"/>
      <c r="BO205" s="71">
        <v>0</v>
      </c>
      <c r="BP205" s="71">
        <v>0</v>
      </c>
      <c r="BQ205" s="71">
        <v>12</v>
      </c>
      <c r="BR205" s="71">
        <v>0</v>
      </c>
      <c r="BS205" s="71">
        <v>5</v>
      </c>
      <c r="BT205" s="71">
        <v>0</v>
      </c>
      <c r="BU205"/>
      <c r="BV205" s="70">
        <v>441.37400000000002</v>
      </c>
      <c r="BW205" s="70">
        <v>0</v>
      </c>
      <c r="BX205" s="70">
        <v>26.9</v>
      </c>
      <c r="BY205" s="70">
        <v>0</v>
      </c>
      <c r="BZ205" s="70">
        <v>0</v>
      </c>
      <c r="CA205" s="70">
        <v>0</v>
      </c>
      <c r="CB205" s="70">
        <v>0</v>
      </c>
      <c r="CC205" s="70">
        <v>0</v>
      </c>
      <c r="CD205" s="70">
        <v>0</v>
      </c>
    </row>
    <row r="206" spans="1:82">
      <c r="A206" s="70" t="s">
        <v>1853</v>
      </c>
      <c r="B206" s="70">
        <v>162</v>
      </c>
      <c r="C206" s="70">
        <v>9</v>
      </c>
      <c r="D206" s="70">
        <v>10</v>
      </c>
      <c r="E206" s="70">
        <v>2012</v>
      </c>
      <c r="F206" s="70" t="s">
        <v>179</v>
      </c>
      <c r="G206" s="70" t="s">
        <v>1844</v>
      </c>
      <c r="H206" s="70" t="s">
        <v>1845</v>
      </c>
      <c r="I206" s="148"/>
      <c r="J206" s="71">
        <v>654.78521457919942</v>
      </c>
      <c r="K206" s="71">
        <v>25.31143826907633</v>
      </c>
      <c r="L206" s="71">
        <v>38.388283721102887</v>
      </c>
      <c r="M206" s="71">
        <v>375.83043672436838</v>
      </c>
      <c r="N206" s="71">
        <v>350.47342915258622</v>
      </c>
      <c r="O206" s="71">
        <v>195.66260121576852</v>
      </c>
      <c r="P206" s="71">
        <v>155.8774413692102</v>
      </c>
      <c r="Q206" s="71">
        <v>13.3203185336044</v>
      </c>
      <c r="R206" s="71">
        <v>0.81239299697761913</v>
      </c>
      <c r="S206" s="71">
        <v>17.599780832</v>
      </c>
      <c r="T206" s="72"/>
      <c r="U206" s="71">
        <v>35945219</v>
      </c>
      <c r="V206" s="71">
        <v>8255</v>
      </c>
      <c r="W206" s="71">
        <v>674</v>
      </c>
      <c r="X206" s="71">
        <v>58718</v>
      </c>
      <c r="Y206" s="71">
        <v>60395</v>
      </c>
      <c r="Z206" s="71">
        <v>102336</v>
      </c>
      <c r="AA206" s="71">
        <v>31322</v>
      </c>
      <c r="AB206" s="71">
        <v>174702</v>
      </c>
      <c r="AC206" s="71">
        <v>137964</v>
      </c>
      <c r="AD206" s="71">
        <v>17.599780832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369.37299999999999</v>
      </c>
      <c r="BK206" s="71">
        <v>0</v>
      </c>
      <c r="BL206" s="71">
        <v>74.506</v>
      </c>
      <c r="BM206" s="71">
        <v>0</v>
      </c>
      <c r="BN206" s="72"/>
      <c r="BO206" s="71">
        <v>0</v>
      </c>
      <c r="BP206" s="71">
        <v>0</v>
      </c>
      <c r="BQ206" s="71">
        <v>12</v>
      </c>
      <c r="BR206" s="71">
        <v>0</v>
      </c>
      <c r="BS206" s="71">
        <v>5</v>
      </c>
      <c r="BT206" s="71">
        <v>0</v>
      </c>
      <c r="BU206"/>
      <c r="BV206" s="70">
        <v>416.67899999999997</v>
      </c>
      <c r="BW206" s="70">
        <v>0</v>
      </c>
      <c r="BX206" s="70">
        <v>27.2</v>
      </c>
      <c r="BY206" s="70">
        <v>0</v>
      </c>
      <c r="BZ206" s="70">
        <v>0</v>
      </c>
      <c r="CA206" s="70">
        <v>0</v>
      </c>
      <c r="CB206" s="70">
        <v>0</v>
      </c>
      <c r="CC206" s="70">
        <v>0</v>
      </c>
      <c r="CD206" s="70">
        <v>0</v>
      </c>
    </row>
    <row r="207" spans="1:82">
      <c r="A207" s="70" t="s">
        <v>1854</v>
      </c>
      <c r="B207" s="70">
        <v>163</v>
      </c>
      <c r="C207" s="70">
        <v>10</v>
      </c>
      <c r="D207" s="70">
        <v>10</v>
      </c>
      <c r="E207" s="70">
        <v>2013</v>
      </c>
      <c r="F207" s="70" t="s">
        <v>180</v>
      </c>
      <c r="G207" s="70" t="s">
        <v>1844</v>
      </c>
      <c r="H207" s="70" t="s">
        <v>1845</v>
      </c>
      <c r="I207" s="148"/>
      <c r="J207" s="71">
        <v>672.74027319235279</v>
      </c>
      <c r="K207" s="71">
        <v>21.25016040808389</v>
      </c>
      <c r="L207" s="71">
        <v>34.74768846990127</v>
      </c>
      <c r="M207" s="71">
        <v>364.57616203334862</v>
      </c>
      <c r="N207" s="71">
        <v>308.21954615056472</v>
      </c>
      <c r="O207" s="71">
        <v>191.98542978089606</v>
      </c>
      <c r="P207" s="71">
        <v>154.49161995035547</v>
      </c>
      <c r="Q207" s="71">
        <v>13.5254258256867</v>
      </c>
      <c r="R207" s="71">
        <v>0.58082251836570853</v>
      </c>
      <c r="S207" s="71">
        <v>18.8378346366</v>
      </c>
      <c r="T207" s="72"/>
      <c r="U207" s="71">
        <v>38829950</v>
      </c>
      <c r="V207" s="71">
        <v>8255</v>
      </c>
      <c r="W207" s="71">
        <v>674</v>
      </c>
      <c r="X207" s="71">
        <v>58718</v>
      </c>
      <c r="Y207" s="71">
        <v>60930</v>
      </c>
      <c r="Z207" s="71">
        <v>104896</v>
      </c>
      <c r="AA207" s="71">
        <v>30927</v>
      </c>
      <c r="AB207" s="71">
        <v>174849</v>
      </c>
      <c r="AC207" s="71">
        <v>96284</v>
      </c>
      <c r="AD207" s="71">
        <v>18.8378346366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440.40300000000002</v>
      </c>
      <c r="BK207" s="71">
        <v>0</v>
      </c>
      <c r="BL207" s="71">
        <v>76.685000000000002</v>
      </c>
      <c r="BM207" s="71">
        <v>0</v>
      </c>
      <c r="BN207" s="72"/>
      <c r="BO207" s="71">
        <v>0</v>
      </c>
      <c r="BP207" s="71">
        <v>0</v>
      </c>
      <c r="BQ207" s="71">
        <v>12</v>
      </c>
      <c r="BR207" s="71">
        <v>0</v>
      </c>
      <c r="BS207" s="71">
        <v>5</v>
      </c>
      <c r="BT207" s="71">
        <v>0</v>
      </c>
      <c r="BU207"/>
      <c r="BV207" s="70">
        <v>490.68799999999999</v>
      </c>
      <c r="BW207" s="70">
        <v>0</v>
      </c>
      <c r="BX207" s="70">
        <v>26.4</v>
      </c>
      <c r="BY207" s="70">
        <v>0</v>
      </c>
      <c r="BZ207" s="70">
        <v>0</v>
      </c>
      <c r="CA207" s="70">
        <v>0</v>
      </c>
      <c r="CB207" s="70">
        <v>0</v>
      </c>
      <c r="CC207" s="70">
        <v>0</v>
      </c>
      <c r="CD207" s="70">
        <v>0</v>
      </c>
    </row>
    <row r="208" spans="1:82">
      <c r="A208" s="70" t="s">
        <v>1855</v>
      </c>
      <c r="B208" s="70">
        <v>164</v>
      </c>
      <c r="C208" s="70">
        <v>11</v>
      </c>
      <c r="D208" s="70">
        <v>10</v>
      </c>
      <c r="E208" s="70">
        <v>2014</v>
      </c>
      <c r="F208" s="70" t="s">
        <v>181</v>
      </c>
      <c r="G208" s="70" t="s">
        <v>1844</v>
      </c>
      <c r="H208" s="70" t="s">
        <v>1845</v>
      </c>
      <c r="I208" s="148"/>
      <c r="J208" s="71">
        <v>687.88038012568438</v>
      </c>
      <c r="K208" s="71">
        <v>20.804522129053669</v>
      </c>
      <c r="L208" s="71">
        <v>33.138859999335672</v>
      </c>
      <c r="M208" s="71">
        <v>408.53695157498771</v>
      </c>
      <c r="N208" s="71">
        <v>314.50779338734009</v>
      </c>
      <c r="O208" s="71">
        <v>185.0451172860574</v>
      </c>
      <c r="P208" s="71">
        <v>153.47190134722496</v>
      </c>
      <c r="Q208" s="71">
        <v>12.968082805945301</v>
      </c>
      <c r="R208" s="71">
        <v>0.58122089344216432</v>
      </c>
      <c r="S208" s="71">
        <v>20.358057070400001</v>
      </c>
      <c r="T208" s="72"/>
      <c r="U208" s="71">
        <v>41007296</v>
      </c>
      <c r="V208" s="71">
        <v>7018</v>
      </c>
      <c r="W208" s="71">
        <v>597</v>
      </c>
      <c r="X208" s="71">
        <v>60028</v>
      </c>
      <c r="Y208" s="71">
        <v>61780</v>
      </c>
      <c r="Z208" s="71">
        <v>106485</v>
      </c>
      <c r="AA208" s="71">
        <v>30564</v>
      </c>
      <c r="AB208" s="71">
        <v>174731</v>
      </c>
      <c r="AC208" s="71">
        <v>96653</v>
      </c>
      <c r="AD208" s="71">
        <v>20.358057070400001</v>
      </c>
      <c r="AE208" s="72"/>
      <c r="AF208" s="71"/>
      <c r="AG208" s="71"/>
      <c r="AH208" s="71"/>
      <c r="AI208" s="71"/>
      <c r="AJ208" s="71"/>
      <c r="AK208" s="71"/>
      <c r="AL208" s="71"/>
      <c r="AM208" s="71"/>
      <c r="AN208" s="71"/>
      <c r="AO208" s="71"/>
      <c r="AP208" s="71"/>
      <c r="AQ208" s="72"/>
      <c r="AR208" s="71">
        <v>3108</v>
      </c>
      <c r="AS208" s="71">
        <v>527</v>
      </c>
      <c r="AT208" s="71">
        <v>2</v>
      </c>
      <c r="AU208" s="71">
        <v>0</v>
      </c>
      <c r="AV208" s="71">
        <v>0</v>
      </c>
      <c r="AW208" s="71">
        <v>1</v>
      </c>
      <c r="AX208" s="71"/>
      <c r="AY208" s="72"/>
      <c r="AZ208" s="71">
        <v>14933.141</v>
      </c>
      <c r="BA208" s="71">
        <v>20902.599999999999</v>
      </c>
      <c r="BB208" s="71">
        <v>79700</v>
      </c>
      <c r="BC208" s="71">
        <v>0</v>
      </c>
      <c r="BD208" s="71">
        <v>0</v>
      </c>
      <c r="BE208" s="71">
        <v>2214</v>
      </c>
      <c r="BF208" s="71"/>
      <c r="BG208" s="72"/>
      <c r="BH208" s="71">
        <v>0</v>
      </c>
      <c r="BI208" s="71">
        <v>0</v>
      </c>
      <c r="BJ208" s="71">
        <v>433.26799999999997</v>
      </c>
      <c r="BK208" s="71">
        <v>0</v>
      </c>
      <c r="BL208" s="71">
        <v>73.055000000000007</v>
      </c>
      <c r="BM208" s="71">
        <v>0</v>
      </c>
      <c r="BN208" s="72"/>
      <c r="BO208" s="71">
        <v>0</v>
      </c>
      <c r="BP208" s="71">
        <v>0</v>
      </c>
      <c r="BQ208" s="71">
        <v>12</v>
      </c>
      <c r="BR208" s="71">
        <v>0</v>
      </c>
      <c r="BS208" s="71">
        <v>4</v>
      </c>
      <c r="BT208" s="71">
        <v>0</v>
      </c>
      <c r="BU208"/>
      <c r="BV208" s="70">
        <v>479.82299999999998</v>
      </c>
      <c r="BW208" s="70">
        <v>0</v>
      </c>
      <c r="BX208" s="70">
        <v>26.5</v>
      </c>
      <c r="BY208" s="70">
        <v>0</v>
      </c>
      <c r="BZ208" s="70">
        <v>0</v>
      </c>
      <c r="CA208" s="70">
        <v>0</v>
      </c>
      <c r="CB208" s="70">
        <v>0</v>
      </c>
      <c r="CC208" s="70">
        <v>0</v>
      </c>
      <c r="CD208" s="70">
        <v>0</v>
      </c>
    </row>
    <row r="209" spans="1:82">
      <c r="A209" s="70" t="s">
        <v>1856</v>
      </c>
      <c r="B209" s="70">
        <v>165</v>
      </c>
      <c r="C209" s="70">
        <v>12</v>
      </c>
      <c r="D209" s="70">
        <v>10</v>
      </c>
      <c r="E209" s="70">
        <v>2015</v>
      </c>
      <c r="F209" s="70" t="s">
        <v>182</v>
      </c>
      <c r="G209" s="70" t="s">
        <v>1844</v>
      </c>
      <c r="H209" s="70" t="s">
        <v>1845</v>
      </c>
      <c r="I209" s="148"/>
      <c r="J209" s="71">
        <v>667.69714014518411</v>
      </c>
      <c r="K209" s="71">
        <v>19.822815608926561</v>
      </c>
      <c r="L209" s="71">
        <v>31.73854866735924</v>
      </c>
      <c r="M209" s="71">
        <v>580.11278822802171</v>
      </c>
      <c r="N209" s="71">
        <v>273.69615055756088</v>
      </c>
      <c r="O209" s="71">
        <v>184.91636732977</v>
      </c>
      <c r="P209" s="71">
        <v>151.46242752795729</v>
      </c>
      <c r="Q209" s="71">
        <v>12.723034412156499</v>
      </c>
      <c r="R209" s="71">
        <v>0.67523262750858182</v>
      </c>
      <c r="S209" s="71">
        <v>21.805208820640001</v>
      </c>
      <c r="T209" s="72"/>
      <c r="U209" s="71">
        <v>41848056</v>
      </c>
      <c r="V209" s="71">
        <v>7018</v>
      </c>
      <c r="W209" s="71">
        <v>597</v>
      </c>
      <c r="X209" s="71">
        <v>60028</v>
      </c>
      <c r="Y209" s="71">
        <v>62919</v>
      </c>
      <c r="Z209" s="71">
        <v>107435</v>
      </c>
      <c r="AA209" s="71">
        <v>30140</v>
      </c>
      <c r="AB209" s="71">
        <v>175118</v>
      </c>
      <c r="AC209" s="71">
        <v>115420</v>
      </c>
      <c r="AD209" s="71">
        <v>21.805208820640001</v>
      </c>
      <c r="AE209" s="72"/>
      <c r="AF209" s="71">
        <v>689818579.53249753</v>
      </c>
      <c r="AG209" s="71">
        <v>12839972.971546959</v>
      </c>
      <c r="AH209" s="71">
        <v>2912481.3156314301</v>
      </c>
      <c r="AI209" s="71">
        <v>650092004.80836558</v>
      </c>
      <c r="AJ209" s="71">
        <v>337275438.08516508</v>
      </c>
      <c r="AK209" s="71">
        <v>0</v>
      </c>
      <c r="AL209" s="71">
        <v>0</v>
      </c>
      <c r="AM209" s="71">
        <v>23999187.307618551</v>
      </c>
      <c r="AN209" s="71">
        <v>0</v>
      </c>
      <c r="AO209" s="71">
        <v>0</v>
      </c>
      <c r="AP209" s="71">
        <v>1716937664.0208251</v>
      </c>
      <c r="AQ209" s="72"/>
      <c r="AR209" s="71">
        <v>3282</v>
      </c>
      <c r="AS209" s="71">
        <v>706</v>
      </c>
      <c r="AT209" s="71">
        <v>2</v>
      </c>
      <c r="AU209" s="71">
        <v>0</v>
      </c>
      <c r="AV209" s="71">
        <v>0</v>
      </c>
      <c r="AW209" s="71">
        <v>1</v>
      </c>
      <c r="AX209" s="71"/>
      <c r="AY209" s="72"/>
      <c r="AZ209" s="71">
        <v>15927.324000000001</v>
      </c>
      <c r="BA209" s="71">
        <v>42349</v>
      </c>
      <c r="BB209" s="71">
        <v>79700</v>
      </c>
      <c r="BC209" s="71">
        <v>0</v>
      </c>
      <c r="BD209" s="71">
        <v>0</v>
      </c>
      <c r="BE209" s="71">
        <v>2214</v>
      </c>
      <c r="BF209" s="71"/>
      <c r="BG209" s="72"/>
      <c r="BH209" s="71">
        <v>0</v>
      </c>
      <c r="BI209" s="71">
        <v>0</v>
      </c>
      <c r="BJ209" s="71">
        <v>436.053</v>
      </c>
      <c r="BK209" s="71">
        <v>0</v>
      </c>
      <c r="BL209" s="71">
        <v>70.817000000000007</v>
      </c>
      <c r="BM209" s="71">
        <v>0</v>
      </c>
      <c r="BN209" s="72"/>
      <c r="BO209" s="71">
        <v>0</v>
      </c>
      <c r="BP209" s="71">
        <v>0</v>
      </c>
      <c r="BQ209" s="71">
        <v>12</v>
      </c>
      <c r="BR209" s="71">
        <v>0</v>
      </c>
      <c r="BS209" s="71">
        <v>4</v>
      </c>
      <c r="BT209" s="71">
        <v>0</v>
      </c>
      <c r="BU209"/>
      <c r="BV209" s="70">
        <v>481.64800000000002</v>
      </c>
      <c r="BW209" s="70">
        <v>0</v>
      </c>
      <c r="BX209" s="70">
        <v>25.222000000000001</v>
      </c>
      <c r="BY209" s="70">
        <v>0</v>
      </c>
      <c r="BZ209" s="70">
        <v>0</v>
      </c>
      <c r="CA209" s="70">
        <v>0</v>
      </c>
      <c r="CB209" s="70">
        <v>0</v>
      </c>
      <c r="CC209" s="70">
        <v>0</v>
      </c>
      <c r="CD209" s="70">
        <v>0</v>
      </c>
    </row>
    <row r="210" spans="1:82">
      <c r="A210" s="70" t="s">
        <v>1857</v>
      </c>
      <c r="B210" s="70">
        <v>166</v>
      </c>
      <c r="C210" s="70">
        <v>13</v>
      </c>
      <c r="D210" s="70">
        <v>10</v>
      </c>
      <c r="E210" s="70">
        <v>2016</v>
      </c>
      <c r="F210" s="70" t="s">
        <v>155</v>
      </c>
      <c r="G210" s="70" t="s">
        <v>1844</v>
      </c>
      <c r="H210" s="70" t="s">
        <v>1845</v>
      </c>
      <c r="I210" s="148"/>
      <c r="J210" s="71">
        <v>649.39088024647458</v>
      </c>
      <c r="K210" s="71">
        <v>19.466760689641056</v>
      </c>
      <c r="L210" s="71">
        <v>31.678789370175959</v>
      </c>
      <c r="M210" s="71">
        <v>346.49449463232878</v>
      </c>
      <c r="N210" s="71">
        <v>298.48468816869661</v>
      </c>
      <c r="O210" s="71">
        <v>185.25698258702229</v>
      </c>
      <c r="P210" s="71">
        <v>146.74311985250182</v>
      </c>
      <c r="Q210" s="71">
        <v>12.356932008530295</v>
      </c>
      <c r="R210" s="71">
        <v>0.64254747037185567</v>
      </c>
      <c r="S210" s="71">
        <v>21.074523468959999</v>
      </c>
      <c r="T210" s="72"/>
      <c r="U210" s="71">
        <v>42565066</v>
      </c>
      <c r="V210" s="71">
        <v>7018</v>
      </c>
      <c r="W210" s="71">
        <v>597</v>
      </c>
      <c r="X210" s="71">
        <v>60028</v>
      </c>
      <c r="Y210" s="71">
        <v>63726</v>
      </c>
      <c r="Z210" s="71">
        <v>108956</v>
      </c>
      <c r="AA210" s="71">
        <v>30202</v>
      </c>
      <c r="AB210" s="71">
        <v>174948</v>
      </c>
      <c r="AC210" s="71">
        <v>109740.7830363088</v>
      </c>
      <c r="AD210" s="71">
        <v>21.074523468959999</v>
      </c>
      <c r="AE210" s="72"/>
      <c r="AF210" s="71">
        <v>682212148.8037461</v>
      </c>
      <c r="AG210" s="71">
        <v>12272818.53255468</v>
      </c>
      <c r="AH210" s="71">
        <v>2104841.687609585</v>
      </c>
      <c r="AI210" s="71">
        <v>401706999.87301618</v>
      </c>
      <c r="AJ210" s="71">
        <v>361285388.51619059</v>
      </c>
      <c r="AK210" s="71">
        <v>0</v>
      </c>
      <c r="AL210" s="71">
        <v>0</v>
      </c>
      <c r="AM210" s="71">
        <v>23994516.43440615</v>
      </c>
      <c r="AN210" s="71">
        <v>0</v>
      </c>
      <c r="AO210" s="71">
        <v>0</v>
      </c>
      <c r="AP210" s="71">
        <v>1483576713.8475232</v>
      </c>
      <c r="AQ210" s="72"/>
      <c r="AR210" s="71">
        <v>3537</v>
      </c>
      <c r="AS210" s="71">
        <v>828</v>
      </c>
      <c r="AT210" s="71">
        <v>2</v>
      </c>
      <c r="AU210" s="71">
        <v>0</v>
      </c>
      <c r="AV210" s="71">
        <v>0</v>
      </c>
      <c r="AW210" s="71">
        <v>1</v>
      </c>
      <c r="AX210" s="71"/>
      <c r="AY210" s="72"/>
      <c r="AZ210" s="71">
        <v>17292.464</v>
      </c>
      <c r="BA210" s="71">
        <v>49738.9</v>
      </c>
      <c r="BB210" s="71">
        <v>79700</v>
      </c>
      <c r="BC210" s="71">
        <v>0</v>
      </c>
      <c r="BD210" s="71">
        <v>0</v>
      </c>
      <c r="BE210" s="71">
        <v>2214</v>
      </c>
      <c r="BF210" s="71"/>
      <c r="BG210" s="72"/>
      <c r="BH210" s="71">
        <v>0</v>
      </c>
      <c r="BI210" s="71">
        <v>0</v>
      </c>
      <c r="BJ210" s="71">
        <v>462.41899999999998</v>
      </c>
      <c r="BK210" s="71">
        <v>0</v>
      </c>
      <c r="BL210" s="71">
        <v>77.84</v>
      </c>
      <c r="BM210" s="71">
        <v>0</v>
      </c>
      <c r="BN210" s="72"/>
      <c r="BO210" s="71">
        <v>0</v>
      </c>
      <c r="BP210" s="71">
        <v>0</v>
      </c>
      <c r="BQ210" s="71">
        <v>12</v>
      </c>
      <c r="BR210" s="71">
        <v>0</v>
      </c>
      <c r="BS210" s="71">
        <v>5</v>
      </c>
      <c r="BT210" s="71">
        <v>0</v>
      </c>
      <c r="BU210"/>
      <c r="BV210" s="70">
        <v>513.92499999999995</v>
      </c>
      <c r="BW210" s="70">
        <v>0</v>
      </c>
      <c r="BX210" s="70">
        <v>26.334</v>
      </c>
      <c r="BY210" s="70">
        <v>0</v>
      </c>
      <c r="BZ210" s="70">
        <v>0</v>
      </c>
      <c r="CA210" s="70">
        <v>0</v>
      </c>
      <c r="CB210" s="70">
        <v>0</v>
      </c>
      <c r="CC210" s="70">
        <v>0</v>
      </c>
      <c r="CD210" s="70">
        <v>0</v>
      </c>
    </row>
    <row r="211" spans="1:82">
      <c r="A211" s="70" t="s">
        <v>1858</v>
      </c>
      <c r="B211" s="70">
        <v>167</v>
      </c>
      <c r="C211" s="70">
        <v>14</v>
      </c>
      <c r="D211" s="70">
        <v>10</v>
      </c>
      <c r="E211" s="70">
        <v>2017</v>
      </c>
      <c r="F211" s="70" t="s">
        <v>156</v>
      </c>
      <c r="G211" s="70" t="s">
        <v>1844</v>
      </c>
      <c r="H211" s="70" t="s">
        <v>1845</v>
      </c>
      <c r="I211" s="148"/>
      <c r="J211" s="71">
        <v>711.87538505406644</v>
      </c>
      <c r="K211" s="71">
        <v>19.283618520936823</v>
      </c>
      <c r="L211" s="71">
        <v>37.078559779473061</v>
      </c>
      <c r="M211" s="71">
        <v>314.20631549006799</v>
      </c>
      <c r="N211" s="71">
        <v>336.55564569199402</v>
      </c>
      <c r="O211" s="71">
        <v>184.47022537932384</v>
      </c>
      <c r="P211" s="71">
        <v>144.08997869969312</v>
      </c>
      <c r="Q211" s="71">
        <v>11.9684847704797</v>
      </c>
      <c r="R211" s="71">
        <v>0.71087793554471379</v>
      </c>
      <c r="S211" s="71">
        <v>17.503901864159999</v>
      </c>
      <c r="T211" s="72"/>
      <c r="U211" s="71">
        <v>46678305</v>
      </c>
      <c r="V211" s="71">
        <v>7018</v>
      </c>
      <c r="W211" s="71">
        <v>597</v>
      </c>
      <c r="X211" s="71">
        <v>60028</v>
      </c>
      <c r="Y211" s="71">
        <v>64858</v>
      </c>
      <c r="Z211" s="71">
        <v>110293</v>
      </c>
      <c r="AA211" s="71">
        <v>29845</v>
      </c>
      <c r="AB211" s="71">
        <v>175227</v>
      </c>
      <c r="AC211" s="71">
        <v>123820</v>
      </c>
      <c r="AD211" s="71">
        <v>17.503901864159999</v>
      </c>
      <c r="AE211" s="72"/>
      <c r="AF211" s="71">
        <v>778258287.93048966</v>
      </c>
      <c r="AG211" s="71">
        <v>12322761.1409813</v>
      </c>
      <c r="AH211" s="71">
        <v>4381032.4504638119</v>
      </c>
      <c r="AI211" s="71">
        <v>381189986.87118733</v>
      </c>
      <c r="AJ211" s="71">
        <v>425297042.47958821</v>
      </c>
      <c r="AK211" s="71">
        <v>0</v>
      </c>
      <c r="AL211" s="71">
        <v>0</v>
      </c>
      <c r="AM211" s="71">
        <v>24070386.662953909</v>
      </c>
      <c r="AN211" s="71">
        <v>0</v>
      </c>
      <c r="AO211" s="71">
        <v>0</v>
      </c>
      <c r="AP211" s="71">
        <v>1625519497.5356643</v>
      </c>
      <c r="AQ211" s="72"/>
      <c r="AR211" s="71">
        <v>3696</v>
      </c>
      <c r="AS211" s="71">
        <v>913</v>
      </c>
      <c r="AT211" s="71">
        <v>14</v>
      </c>
      <c r="AU211" s="71">
        <v>0</v>
      </c>
      <c r="AV211" s="71">
        <v>0</v>
      </c>
      <c r="AW211" s="71">
        <v>1</v>
      </c>
      <c r="AX211" s="71"/>
      <c r="AY211" s="72"/>
      <c r="AZ211" s="71">
        <v>18139.187999999998</v>
      </c>
      <c r="BA211" s="71">
        <v>62846.799999999988</v>
      </c>
      <c r="BB211" s="71">
        <v>79917.7</v>
      </c>
      <c r="BC211" s="71">
        <v>0</v>
      </c>
      <c r="BD211" s="71">
        <v>0</v>
      </c>
      <c r="BE211" s="71">
        <v>2214</v>
      </c>
      <c r="BF211" s="71"/>
      <c r="BG211" s="72"/>
      <c r="BH211" s="71">
        <v>0</v>
      </c>
      <c r="BI211" s="71">
        <v>0</v>
      </c>
      <c r="BJ211" s="71">
        <v>490.71300000000002</v>
      </c>
      <c r="BK211" s="71">
        <v>0</v>
      </c>
      <c r="BL211" s="71">
        <v>75.959000000000003</v>
      </c>
      <c r="BM211" s="71">
        <v>0</v>
      </c>
      <c r="BN211" s="72"/>
      <c r="BO211" s="71">
        <v>0</v>
      </c>
      <c r="BP211" s="71">
        <v>0</v>
      </c>
      <c r="BQ211" s="71">
        <v>12</v>
      </c>
      <c r="BR211" s="71">
        <v>0</v>
      </c>
      <c r="BS211" s="71">
        <v>5</v>
      </c>
      <c r="BT211" s="71">
        <v>0</v>
      </c>
      <c r="BU211"/>
      <c r="BV211" s="70">
        <v>540.79899999999998</v>
      </c>
      <c r="BW211" s="70">
        <v>0</v>
      </c>
      <c r="BX211" s="70">
        <v>25.873000000000001</v>
      </c>
      <c r="BY211" s="70">
        <v>0</v>
      </c>
      <c r="BZ211" s="70">
        <v>0</v>
      </c>
      <c r="CA211" s="70">
        <v>0</v>
      </c>
      <c r="CB211" s="70">
        <v>0</v>
      </c>
      <c r="CC211" s="70">
        <v>0</v>
      </c>
      <c r="CD211" s="70">
        <v>0</v>
      </c>
    </row>
    <row r="212" spans="1:82">
      <c r="A212" s="70" t="s">
        <v>1859</v>
      </c>
      <c r="B212" s="70">
        <v>168</v>
      </c>
      <c r="C212" s="70">
        <v>15</v>
      </c>
      <c r="D212" s="70">
        <v>10</v>
      </c>
      <c r="E212" s="70">
        <v>2018</v>
      </c>
      <c r="F212" s="70" t="s">
        <v>183</v>
      </c>
      <c r="G212" s="70" t="s">
        <v>1844</v>
      </c>
      <c r="H212" s="70" t="s">
        <v>1845</v>
      </c>
      <c r="I212" s="148"/>
      <c r="J212" s="71">
        <v>708.24368146883808</v>
      </c>
      <c r="K212" s="71">
        <v>17.730201713994521</v>
      </c>
      <c r="L212" s="71">
        <v>33.746923748823733</v>
      </c>
      <c r="M212" s="71">
        <v>295.20875685481082</v>
      </c>
      <c r="N212" s="71">
        <v>272.77603393446873</v>
      </c>
      <c r="O212" s="71">
        <v>182.926188040255</v>
      </c>
      <c r="P212" s="71">
        <v>143.01894412376467</v>
      </c>
      <c r="Q212" s="71">
        <v>11.141716699905199</v>
      </c>
      <c r="R212" s="71">
        <v>0.60007599969628189</v>
      </c>
      <c r="S212" s="71">
        <v>19.235635416899996</v>
      </c>
      <c r="T212" s="72"/>
      <c r="U212" s="71">
        <v>53496521</v>
      </c>
      <c r="V212" s="71">
        <v>7018</v>
      </c>
      <c r="W212" s="71">
        <v>597</v>
      </c>
      <c r="X212" s="71">
        <v>60028</v>
      </c>
      <c r="Y212" s="71">
        <v>66131</v>
      </c>
      <c r="Z212" s="71">
        <v>111464</v>
      </c>
      <c r="AA212" s="71">
        <v>29921</v>
      </c>
      <c r="AB212" s="71">
        <v>175790</v>
      </c>
      <c r="AC212" s="71">
        <v>104111</v>
      </c>
      <c r="AD212" s="71">
        <v>19.235635416899999</v>
      </c>
      <c r="AE212" s="72"/>
      <c r="AF212" s="71">
        <v>817691865.24172032</v>
      </c>
      <c r="AG212" s="71">
        <v>10994281.33488686</v>
      </c>
      <c r="AH212" s="71">
        <v>4199920.0818417855</v>
      </c>
      <c r="AI212" s="71">
        <v>367959722.47387338</v>
      </c>
      <c r="AJ212" s="71">
        <v>364599644.45208633</v>
      </c>
      <c r="AK212" s="71">
        <v>0</v>
      </c>
      <c r="AL212" s="71">
        <v>0</v>
      </c>
      <c r="AM212" s="71">
        <v>24197688.752000749</v>
      </c>
      <c r="AN212" s="71">
        <v>0</v>
      </c>
      <c r="AO212" s="71">
        <v>0</v>
      </c>
      <c r="AP212" s="71">
        <v>1589643122.3364096</v>
      </c>
      <c r="AQ212" s="72"/>
      <c r="AR212" s="71">
        <v>3844</v>
      </c>
      <c r="AS212" s="71">
        <v>992</v>
      </c>
      <c r="AT212" s="71">
        <v>20</v>
      </c>
      <c r="AU212" s="71">
        <v>0</v>
      </c>
      <c r="AV212" s="71">
        <v>0</v>
      </c>
      <c r="AW212" s="71">
        <v>1</v>
      </c>
      <c r="AX212" s="71"/>
      <c r="AY212" s="72"/>
      <c r="AZ212" s="71">
        <v>18860.516000000018</v>
      </c>
      <c r="BA212" s="71">
        <v>66190.5</v>
      </c>
      <c r="BB212" s="71">
        <v>80035</v>
      </c>
      <c r="BC212" s="71">
        <v>0</v>
      </c>
      <c r="BD212" s="71">
        <v>0</v>
      </c>
      <c r="BE212" s="71">
        <v>2214</v>
      </c>
      <c r="BF212" s="71"/>
      <c r="BG212" s="72"/>
      <c r="BH212" s="71">
        <v>0</v>
      </c>
      <c r="BI212" s="71">
        <v>0</v>
      </c>
      <c r="BJ212" s="71">
        <v>501.452</v>
      </c>
      <c r="BK212" s="71">
        <v>0</v>
      </c>
      <c r="BL212" s="71">
        <v>74.09</v>
      </c>
      <c r="BM212" s="71">
        <v>0</v>
      </c>
      <c r="BN212" s="72"/>
      <c r="BO212" s="71">
        <v>0</v>
      </c>
      <c r="BP212" s="71">
        <v>0</v>
      </c>
      <c r="BQ212" s="71">
        <v>12</v>
      </c>
      <c r="BR212" s="71">
        <v>0</v>
      </c>
      <c r="BS212" s="71">
        <v>5</v>
      </c>
      <c r="BT212" s="71">
        <v>0</v>
      </c>
      <c r="BU212"/>
      <c r="BV212" s="70">
        <v>549.096</v>
      </c>
      <c r="BW212" s="70">
        <v>0</v>
      </c>
      <c r="BX212" s="70">
        <v>26.446000000000002</v>
      </c>
      <c r="BY212" s="70">
        <v>0</v>
      </c>
      <c r="BZ212" s="70">
        <v>0</v>
      </c>
      <c r="CA212" s="70">
        <v>0</v>
      </c>
      <c r="CB212" s="70">
        <v>0</v>
      </c>
      <c r="CC212" s="70">
        <v>0</v>
      </c>
      <c r="CD212" s="70">
        <v>0</v>
      </c>
    </row>
    <row r="213" spans="1:82">
      <c r="A213" s="70" t="s">
        <v>1860</v>
      </c>
      <c r="B213" s="70">
        <v>169</v>
      </c>
      <c r="C213" s="70">
        <v>16</v>
      </c>
      <c r="D213" s="70">
        <v>10</v>
      </c>
      <c r="E213" s="70">
        <v>2019</v>
      </c>
      <c r="F213" s="70" t="s">
        <v>158</v>
      </c>
      <c r="G213" s="70" t="s">
        <v>1844</v>
      </c>
      <c r="H213" s="70" t="s">
        <v>1845</v>
      </c>
      <c r="I213" s="148"/>
      <c r="J213" s="71">
        <v>654.15629819740639</v>
      </c>
      <c r="K213" s="71">
        <v>15.884992914864267</v>
      </c>
      <c r="L213" s="71">
        <v>33.857365590952185</v>
      </c>
      <c r="M213" s="71">
        <v>295.25010206851027</v>
      </c>
      <c r="N213" s="71">
        <v>254.80523039472712</v>
      </c>
      <c r="O213" s="71">
        <v>178.88979521343859</v>
      </c>
      <c r="P213" s="71">
        <v>141.79069239787731</v>
      </c>
      <c r="Q213" s="71">
        <v>10.798979869097799</v>
      </c>
      <c r="R213" s="71">
        <v>1.0330046774203536</v>
      </c>
      <c r="S213" s="71">
        <v>22.03601054028</v>
      </c>
      <c r="T213" s="72"/>
      <c r="U213" s="71">
        <v>55840815</v>
      </c>
      <c r="V213" s="71">
        <v>7018</v>
      </c>
      <c r="W213" s="71">
        <v>597</v>
      </c>
      <c r="X213" s="71">
        <v>60028</v>
      </c>
      <c r="Y213" s="71">
        <v>66534</v>
      </c>
      <c r="Z213" s="71">
        <v>111997</v>
      </c>
      <c r="AA213" s="71">
        <v>29442</v>
      </c>
      <c r="AB213" s="71">
        <v>174995</v>
      </c>
      <c r="AC213" s="71">
        <v>182158</v>
      </c>
      <c r="AD213" s="71">
        <v>22.03601054028</v>
      </c>
      <c r="AE213" s="72"/>
      <c r="AF213" s="71">
        <v>830424900.7054826</v>
      </c>
      <c r="AG213" s="71">
        <v>10647022.744678261</v>
      </c>
      <c r="AH213" s="71">
        <v>4405915.554335312</v>
      </c>
      <c r="AI213" s="71">
        <v>419023582.2779246</v>
      </c>
      <c r="AJ213" s="71">
        <v>370478317.25130242</v>
      </c>
      <c r="AK213" s="71">
        <v>0</v>
      </c>
      <c r="AL213" s="71">
        <v>0</v>
      </c>
      <c r="AM213" s="71">
        <v>23833001.638345312</v>
      </c>
      <c r="AN213" s="71">
        <v>0</v>
      </c>
      <c r="AO213" s="71">
        <v>0</v>
      </c>
      <c r="AP213" s="71">
        <v>1658812740.1720686</v>
      </c>
      <c r="AQ213" s="72"/>
      <c r="AR213" s="71">
        <v>4050</v>
      </c>
      <c r="AS213" s="71">
        <v>1072</v>
      </c>
      <c r="AT213" s="71">
        <v>20</v>
      </c>
      <c r="AU213" s="71">
        <v>0</v>
      </c>
      <c r="AV213" s="71">
        <v>0</v>
      </c>
      <c r="AW213" s="71">
        <v>1</v>
      </c>
      <c r="AX213" s="71"/>
      <c r="AY213" s="72"/>
      <c r="AZ213" s="71">
        <v>19932.282999999981</v>
      </c>
      <c r="BA213" s="71">
        <v>69723.400000000023</v>
      </c>
      <c r="BB213" s="71">
        <v>80034.7</v>
      </c>
      <c r="BC213" s="71">
        <v>0</v>
      </c>
      <c r="BD213" s="71">
        <v>0</v>
      </c>
      <c r="BE213" s="71">
        <v>2214</v>
      </c>
      <c r="BF213" s="71"/>
      <c r="BG213" s="72"/>
      <c r="BH213" s="71">
        <v>0</v>
      </c>
      <c r="BI213" s="71">
        <v>0</v>
      </c>
      <c r="BJ213" s="71">
        <v>425.66399999999999</v>
      </c>
      <c r="BK213" s="71">
        <v>0</v>
      </c>
      <c r="BL213" s="71">
        <v>72.971000000000004</v>
      </c>
      <c r="BM213" s="71">
        <v>0</v>
      </c>
      <c r="BN213" s="72"/>
      <c r="BO213" s="71">
        <v>0</v>
      </c>
      <c r="BP213" s="71">
        <v>0</v>
      </c>
      <c r="BQ213" s="71">
        <v>12</v>
      </c>
      <c r="BR213" s="71">
        <v>0</v>
      </c>
      <c r="BS213" s="71">
        <v>5</v>
      </c>
      <c r="BT213" s="71">
        <v>0</v>
      </c>
      <c r="BU213"/>
      <c r="BV213" s="70">
        <v>472.108</v>
      </c>
      <c r="BW213" s="70">
        <v>0</v>
      </c>
      <c r="BX213" s="70">
        <v>26.527000000000001</v>
      </c>
      <c r="BY213" s="70">
        <v>0</v>
      </c>
      <c r="BZ213" s="70">
        <v>0</v>
      </c>
      <c r="CA213" s="70">
        <v>0</v>
      </c>
      <c r="CB213" s="70">
        <v>0</v>
      </c>
      <c r="CC213" s="70">
        <v>0</v>
      </c>
      <c r="CD213" s="70">
        <v>0</v>
      </c>
    </row>
    <row r="214" spans="1:82">
      <c r="A214" s="70" t="s">
        <v>1861</v>
      </c>
      <c r="B214" s="70">
        <v>170</v>
      </c>
      <c r="C214" s="70">
        <v>17</v>
      </c>
      <c r="D214" s="70">
        <v>10</v>
      </c>
      <c r="E214" s="70">
        <v>2020</v>
      </c>
      <c r="F214" s="70" t="s">
        <v>159</v>
      </c>
      <c r="G214" s="70" t="s">
        <v>1844</v>
      </c>
      <c r="H214" s="70" t="s">
        <v>1845</v>
      </c>
      <c r="I214" s="148"/>
      <c r="J214" s="71">
        <v>614.33010589467949</v>
      </c>
      <c r="K214" s="71">
        <v>16.796890177941535</v>
      </c>
      <c r="L214" s="71">
        <v>81.728901056101463</v>
      </c>
      <c r="M214" s="71">
        <v>299.53045850256518</v>
      </c>
      <c r="N214" s="71">
        <v>250.26326201494996</v>
      </c>
      <c r="O214" s="71">
        <v>157.79492531013204</v>
      </c>
      <c r="P214" s="71">
        <v>133.36426370178583</v>
      </c>
      <c r="Q214" s="71">
        <v>10.299495006216899</v>
      </c>
      <c r="R214" s="71">
        <v>0.80923556647648109</v>
      </c>
      <c r="S214" s="71">
        <v>20.787489178960001</v>
      </c>
      <c r="T214" s="72"/>
      <c r="U214" s="71">
        <v>54966183</v>
      </c>
      <c r="V214" s="71">
        <v>6530</v>
      </c>
      <c r="W214" s="71">
        <v>1816</v>
      </c>
      <c r="X214" s="71">
        <v>64347</v>
      </c>
      <c r="Y214" s="71">
        <v>67512</v>
      </c>
      <c r="Z214" s="71">
        <v>112756</v>
      </c>
      <c r="AA214" s="71">
        <v>29434</v>
      </c>
      <c r="AB214" s="71">
        <v>174684</v>
      </c>
      <c r="AC214" s="71">
        <v>143452.99999999997</v>
      </c>
      <c r="AD214" s="71">
        <v>20.787489178960001</v>
      </c>
      <c r="AE214" s="72"/>
      <c r="AF214" s="71">
        <v>819335080.86385691</v>
      </c>
      <c r="AG214" s="71">
        <v>10928947.050850926</v>
      </c>
      <c r="AH214" s="71">
        <v>9736686.6120100692</v>
      </c>
      <c r="AI214" s="71">
        <v>448948174.98196161</v>
      </c>
      <c r="AJ214" s="71">
        <v>407840892.35088122</v>
      </c>
      <c r="AK214" s="71"/>
      <c r="AL214" s="71"/>
      <c r="AM214" s="71">
        <v>22798202.779718932</v>
      </c>
      <c r="AN214" s="71"/>
      <c r="AO214" s="71"/>
      <c r="AP214" s="71">
        <v>1719587984.6392794</v>
      </c>
      <c r="AQ214" s="72"/>
      <c r="AR214" s="71">
        <v>4263</v>
      </c>
      <c r="AS214" s="71">
        <v>1099</v>
      </c>
      <c r="AT214" s="71">
        <v>22</v>
      </c>
      <c r="AU214" s="71">
        <v>1</v>
      </c>
      <c r="AV214" s="71">
        <v>0</v>
      </c>
      <c r="AW214" s="71">
        <v>1</v>
      </c>
      <c r="AX214" s="71"/>
      <c r="AY214" s="72"/>
      <c r="AZ214" s="71">
        <v>21050.690999999981</v>
      </c>
      <c r="BA214" s="71">
        <v>71864.999999999884</v>
      </c>
      <c r="BB214" s="71">
        <v>80073.7</v>
      </c>
      <c r="BC214" s="71">
        <v>600</v>
      </c>
      <c r="BD214" s="71">
        <v>0</v>
      </c>
      <c r="BE214" s="71">
        <v>2214</v>
      </c>
      <c r="BF214" s="71"/>
      <c r="BG214" s="72"/>
      <c r="BH214" s="71">
        <v>0</v>
      </c>
      <c r="BI214" s="71">
        <v>0</v>
      </c>
      <c r="BJ214" s="71">
        <v>397.60599999999999</v>
      </c>
      <c r="BK214" s="71">
        <v>0</v>
      </c>
      <c r="BL214" s="71">
        <v>43.043000000000006</v>
      </c>
      <c r="BM214" s="71">
        <v>0</v>
      </c>
      <c r="BN214" s="72"/>
      <c r="BO214" s="71">
        <v>0</v>
      </c>
      <c r="BP214" s="71">
        <v>0</v>
      </c>
      <c r="BQ214" s="71">
        <v>12</v>
      </c>
      <c r="BR214" s="71">
        <v>0</v>
      </c>
      <c r="BS214" s="71">
        <v>5</v>
      </c>
      <c r="BT214" s="71">
        <v>0</v>
      </c>
      <c r="BU214"/>
      <c r="BV214" s="70">
        <v>440.649</v>
      </c>
      <c r="BW214" s="70">
        <v>0</v>
      </c>
      <c r="BX214" s="70">
        <v>0</v>
      </c>
      <c r="BY214" s="70">
        <v>0</v>
      </c>
      <c r="BZ214" s="70">
        <v>0</v>
      </c>
      <c r="CA214" s="70">
        <v>0</v>
      </c>
      <c r="CB214" s="70">
        <v>0</v>
      </c>
      <c r="CC214" s="70">
        <v>0</v>
      </c>
      <c r="CD214" s="70">
        <v>0</v>
      </c>
    </row>
    <row r="215" spans="1:82">
      <c r="A215" s="70" t="s">
        <v>1862</v>
      </c>
      <c r="B215" s="70">
        <v>170</v>
      </c>
      <c r="C215" s="70">
        <v>18</v>
      </c>
      <c r="D215" s="70">
        <v>10</v>
      </c>
      <c r="E215" s="70">
        <v>2021</v>
      </c>
      <c r="F215" s="70" t="s">
        <v>160</v>
      </c>
      <c r="G215" s="70" t="s">
        <v>1844</v>
      </c>
      <c r="H215" s="70" t="s">
        <v>1845</v>
      </c>
      <c r="I215" s="148"/>
      <c r="J215" s="71">
        <v>608.22427215012124</v>
      </c>
      <c r="K215" s="71">
        <v>17.049467924812507</v>
      </c>
      <c r="L215" s="71">
        <v>72.129272683299121</v>
      </c>
      <c r="M215" s="71">
        <v>297.11469624122697</v>
      </c>
      <c r="N215" s="71">
        <v>251.35593227414677</v>
      </c>
      <c r="O215" s="71">
        <v>154.32985501597042</v>
      </c>
      <c r="P215" s="71">
        <v>137.17257090595862</v>
      </c>
      <c r="Q215" s="71">
        <v>10.1998189525802</v>
      </c>
      <c r="R215" s="71">
        <v>0.76532019297440357</v>
      </c>
      <c r="S215" s="71">
        <v>22.67541955966</v>
      </c>
      <c r="T215" s="72"/>
      <c r="U215" s="71">
        <v>58663022</v>
      </c>
      <c r="V215" s="71">
        <v>6530</v>
      </c>
      <c r="W215" s="71">
        <v>1816</v>
      </c>
      <c r="X215" s="71">
        <v>64347</v>
      </c>
      <c r="Y215" s="71">
        <v>68563</v>
      </c>
      <c r="Z215" s="71">
        <v>113550</v>
      </c>
      <c r="AA215" s="71">
        <v>29521</v>
      </c>
      <c r="AB215" s="71">
        <v>174693</v>
      </c>
      <c r="AC215" s="71">
        <v>131613.99999999997</v>
      </c>
      <c r="AD215" s="71">
        <v>22.67541955966</v>
      </c>
      <c r="AE215" s="72"/>
      <c r="AF215" s="71">
        <v>820876145.35781741</v>
      </c>
      <c r="AG215" s="71">
        <v>10855539.613147935</v>
      </c>
      <c r="AH215" s="71">
        <v>8498138.3525111992</v>
      </c>
      <c r="AI215" s="71">
        <v>435880124.62996471</v>
      </c>
      <c r="AJ215" s="71">
        <v>378185972.8023771</v>
      </c>
      <c r="AK215" s="71">
        <v>0</v>
      </c>
      <c r="AL215" s="71">
        <v>0</v>
      </c>
      <c r="AM215" s="71">
        <v>22930882.352808516</v>
      </c>
      <c r="AN215" s="71">
        <v>0</v>
      </c>
      <c r="AO215" s="71">
        <v>0</v>
      </c>
      <c r="AP215" s="71">
        <v>1677226803.1086268</v>
      </c>
      <c r="AQ215" s="72"/>
      <c r="AR215" s="71">
        <v>4451</v>
      </c>
      <c r="AS215" s="71">
        <v>1106</v>
      </c>
      <c r="AT215" s="71">
        <v>31</v>
      </c>
      <c r="AU215" s="71">
        <v>1</v>
      </c>
      <c r="AV215" s="71">
        <v>0</v>
      </c>
      <c r="AW215" s="71">
        <v>1</v>
      </c>
      <c r="AX215" s="71"/>
      <c r="AY215" s="72"/>
      <c r="AZ215" s="71">
        <v>22128.179999999949</v>
      </c>
      <c r="BA215" s="71">
        <v>72137.199999999881</v>
      </c>
      <c r="BB215" s="71">
        <v>80246.5</v>
      </c>
      <c r="BC215" s="71">
        <v>600</v>
      </c>
      <c r="BD215" s="71">
        <v>0</v>
      </c>
      <c r="BE215" s="71">
        <v>2214</v>
      </c>
      <c r="BF215" s="71"/>
      <c r="BG215" s="72"/>
      <c r="BH215" s="71">
        <v>0</v>
      </c>
      <c r="BI215" s="71">
        <v>0</v>
      </c>
      <c r="BJ215" s="71">
        <v>412.572</v>
      </c>
      <c r="BK215" s="71">
        <v>0</v>
      </c>
      <c r="BL215" s="71">
        <v>59.417999999999999</v>
      </c>
      <c r="BM215" s="71">
        <v>0</v>
      </c>
      <c r="BN215" s="72"/>
      <c r="BO215" s="71">
        <v>0</v>
      </c>
      <c r="BP215" s="71">
        <v>0</v>
      </c>
      <c r="BQ215" s="71">
        <v>13</v>
      </c>
      <c r="BR215" s="71">
        <v>0</v>
      </c>
      <c r="BS215" s="71">
        <v>5</v>
      </c>
      <c r="BT215" s="71">
        <v>0</v>
      </c>
      <c r="BU215"/>
      <c r="BV215" s="70">
        <v>454.34199999999998</v>
      </c>
      <c r="BW215" s="70">
        <v>0</v>
      </c>
      <c r="BX215" s="70">
        <v>17.648</v>
      </c>
      <c r="BY215" s="70">
        <v>0</v>
      </c>
      <c r="BZ215" s="70">
        <v>0</v>
      </c>
      <c r="CA215" s="70">
        <v>0</v>
      </c>
      <c r="CB215" s="70">
        <v>0</v>
      </c>
      <c r="CC215" s="70">
        <v>0</v>
      </c>
      <c r="CD215" s="70">
        <v>0</v>
      </c>
    </row>
    <row r="216" spans="1:82">
      <c r="A216" s="70" t="s">
        <v>1863</v>
      </c>
      <c r="B216" s="70">
        <v>170</v>
      </c>
      <c r="C216" s="70">
        <v>19</v>
      </c>
      <c r="D216" s="70">
        <v>10</v>
      </c>
      <c r="E216" s="70">
        <v>2022</v>
      </c>
      <c r="F216" s="70" t="s">
        <v>161</v>
      </c>
      <c r="G216" s="1064" t="s">
        <v>1844</v>
      </c>
      <c r="H216" s="70" t="s">
        <v>1845</v>
      </c>
      <c r="I216" s="148"/>
      <c r="J216" s="71">
        <v>598.71143621755914</v>
      </c>
      <c r="K216" s="71">
        <v>15.812867397219778</v>
      </c>
      <c r="L216" s="71">
        <v>64.384142751240049</v>
      </c>
      <c r="M216" s="71">
        <v>296.40879543385643</v>
      </c>
      <c r="N216" s="71">
        <v>310.67956247740352</v>
      </c>
      <c r="O216" s="71">
        <v>163.59560788114149</v>
      </c>
      <c r="P216" s="71">
        <v>135.47442390345407</v>
      </c>
      <c r="Q216" s="71">
        <v>10.233639072218994</v>
      </c>
      <c r="R216" s="71">
        <v>1.0132350855312742</v>
      </c>
      <c r="S216" s="71">
        <v>22.08206078896</v>
      </c>
      <c r="T216" s="72"/>
      <c r="U216" s="71">
        <v>59459674</v>
      </c>
      <c r="V216" s="71">
        <v>6530</v>
      </c>
      <c r="W216" s="71">
        <v>1816</v>
      </c>
      <c r="X216" s="71">
        <v>64347</v>
      </c>
      <c r="Y216" s="71">
        <v>69078</v>
      </c>
      <c r="Z216" s="71">
        <v>114362</v>
      </c>
      <c r="AA216" s="71">
        <v>29600</v>
      </c>
      <c r="AB216" s="71">
        <v>173835</v>
      </c>
      <c r="AC216" s="71">
        <v>176436.99999999997</v>
      </c>
      <c r="AD216" s="71">
        <v>22.08206078896</v>
      </c>
      <c r="AE216" s="72"/>
      <c r="AF216" s="71">
        <v>781491710.29726636</v>
      </c>
      <c r="AG216" s="71">
        <v>10667912.673803946</v>
      </c>
      <c r="AH216" s="71">
        <v>8064031.1775271241</v>
      </c>
      <c r="AI216" s="71">
        <v>390989949.96684021</v>
      </c>
      <c r="AJ216" s="71">
        <v>490364602.56839401</v>
      </c>
      <c r="AK216" s="71">
        <v>0</v>
      </c>
      <c r="AL216" s="71">
        <v>0</v>
      </c>
      <c r="AM216" s="71">
        <v>22446843.223260935</v>
      </c>
      <c r="AN216" s="71">
        <v>0</v>
      </c>
      <c r="AO216" s="71">
        <v>0</v>
      </c>
      <c r="AP216" s="71">
        <v>1704025049.9070926</v>
      </c>
      <c r="AQ216" s="72"/>
      <c r="AR216" s="71">
        <v>4842</v>
      </c>
      <c r="AS216" s="71">
        <v>1114</v>
      </c>
      <c r="AT216" s="71">
        <v>31</v>
      </c>
      <c r="AU216" s="71">
        <v>1</v>
      </c>
      <c r="AV216" s="71">
        <v>0</v>
      </c>
      <c r="AW216" s="71">
        <v>2</v>
      </c>
      <c r="AX216" s="71"/>
      <c r="AY216" s="72"/>
      <c r="AZ216" s="71">
        <v>24814.499999999884</v>
      </c>
      <c r="BA216" s="71">
        <v>73483.699999999881</v>
      </c>
      <c r="BB216" s="71">
        <v>80246.5</v>
      </c>
      <c r="BC216" s="71">
        <v>600</v>
      </c>
      <c r="BD216" s="71">
        <v>0</v>
      </c>
      <c r="BE216" s="71">
        <v>5735.6100000000006</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1864</v>
      </c>
      <c r="B217" s="70">
        <v>170</v>
      </c>
      <c r="C217" s="70">
        <v>20</v>
      </c>
      <c r="D217" s="70">
        <v>10</v>
      </c>
      <c r="E217" s="70">
        <v>2023</v>
      </c>
      <c r="F217" s="70" t="s">
        <v>1539</v>
      </c>
      <c r="G217" s="1064" t="s">
        <v>1844</v>
      </c>
      <c r="H217" s="70" t="s">
        <v>1845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5207</v>
      </c>
      <c r="AS217" s="71">
        <v>1116</v>
      </c>
      <c r="AT217" s="71">
        <v>31</v>
      </c>
      <c r="AU217" s="71">
        <v>1</v>
      </c>
      <c r="AV217" s="71">
        <v>0</v>
      </c>
      <c r="AW217" s="71">
        <v>2</v>
      </c>
      <c r="AX217" s="71"/>
      <c r="AY217" s="72"/>
      <c r="AZ217" s="71">
        <v>26891.935999999849</v>
      </c>
      <c r="BA217" s="71">
        <v>73533.099999999889</v>
      </c>
      <c r="BB217" s="71">
        <v>80246.5</v>
      </c>
      <c r="BC217" s="71">
        <v>600</v>
      </c>
      <c r="BD217" s="71">
        <v>0</v>
      </c>
      <c r="BE217" s="71">
        <v>6761.5020000000004</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1865</v>
      </c>
      <c r="B218" s="70">
        <v>170</v>
      </c>
      <c r="C218" s="70">
        <v>21</v>
      </c>
      <c r="D218" s="70">
        <v>10</v>
      </c>
      <c r="E218" s="70">
        <v>2024</v>
      </c>
      <c r="F218" s="70" t="s">
        <v>1554</v>
      </c>
      <c r="G218" s="70" t="s">
        <v>1844</v>
      </c>
      <c r="H218" s="70" t="s">
        <v>1845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1866</v>
      </c>
      <c r="B219" s="70">
        <v>290</v>
      </c>
      <c r="C219" s="70">
        <v>1</v>
      </c>
      <c r="D219" s="70">
        <v>18</v>
      </c>
      <c r="E219" s="70">
        <v>1990</v>
      </c>
      <c r="F219" s="70" t="s">
        <v>787</v>
      </c>
      <c r="G219" s="70" t="s">
        <v>1867</v>
      </c>
      <c r="H219" s="70" t="s">
        <v>1868</v>
      </c>
      <c r="I219" s="148"/>
      <c r="J219" s="71">
        <v>700.66995313750419</v>
      </c>
      <c r="K219" s="71">
        <v>8.4211006484268704</v>
      </c>
      <c r="L219" s="71">
        <v>0</v>
      </c>
      <c r="M219" s="71">
        <v>137.9675739248853</v>
      </c>
      <c r="N219" s="71">
        <v>97.375833801102658</v>
      </c>
      <c r="O219" s="71">
        <v>61.923841183034519</v>
      </c>
      <c r="P219" s="71">
        <v>28.557179585363428</v>
      </c>
      <c r="Q219" s="71">
        <v>7.1243328570890796</v>
      </c>
      <c r="R219" s="71">
        <v>0</v>
      </c>
      <c r="S219" s="71">
        <v>7.6042968373369542</v>
      </c>
      <c r="T219" s="72"/>
      <c r="U219" s="71">
        <v>16947895</v>
      </c>
      <c r="V219" s="71">
        <v>2861</v>
      </c>
      <c r="W219" s="71">
        <v>0</v>
      </c>
      <c r="X219" s="71">
        <v>46479</v>
      </c>
      <c r="Y219" s="71">
        <v>43825</v>
      </c>
      <c r="Z219" s="71">
        <v>25470</v>
      </c>
      <c r="AA219" s="71">
        <v>6934</v>
      </c>
      <c r="AB219" s="71">
        <v>115675</v>
      </c>
      <c r="AC219" s="71">
        <v>0</v>
      </c>
      <c r="AD219" s="71">
        <v>7.6042968373369542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1869</v>
      </c>
      <c r="B220" s="70">
        <v>291</v>
      </c>
      <c r="C220" s="70">
        <v>2</v>
      </c>
      <c r="D220" s="70">
        <v>18</v>
      </c>
      <c r="E220" s="70">
        <v>2005</v>
      </c>
      <c r="F220" s="70" t="s">
        <v>789</v>
      </c>
      <c r="G220" s="70" t="s">
        <v>1867</v>
      </c>
      <c r="H220" s="70" t="s">
        <v>1868</v>
      </c>
      <c r="I220" s="148"/>
      <c r="J220" s="71">
        <v>404.47327072990993</v>
      </c>
      <c r="K220" s="71">
        <v>4.816971827369545</v>
      </c>
      <c r="L220" s="71">
        <v>0.56279809589721219</v>
      </c>
      <c r="M220" s="71">
        <v>344.34828012569727</v>
      </c>
      <c r="N220" s="71">
        <v>172.86082598451381</v>
      </c>
      <c r="O220" s="71">
        <v>92.84275544061974</v>
      </c>
      <c r="P220" s="71">
        <v>38.735795002387597</v>
      </c>
      <c r="Q220" s="71">
        <v>8.9765388149527006</v>
      </c>
      <c r="R220" s="71">
        <v>0</v>
      </c>
      <c r="S220" s="71">
        <v>21.653551361000002</v>
      </c>
      <c r="T220" s="72"/>
      <c r="U220" s="71">
        <v>10267490</v>
      </c>
      <c r="V220" s="71">
        <v>2036</v>
      </c>
      <c r="W220" s="71">
        <v>6</v>
      </c>
      <c r="X220" s="71">
        <v>64456</v>
      </c>
      <c r="Y220" s="71">
        <v>65837</v>
      </c>
      <c r="Z220" s="71">
        <v>44190</v>
      </c>
      <c r="AA220" s="71">
        <v>7703</v>
      </c>
      <c r="AB220" s="71">
        <v>152366</v>
      </c>
      <c r="AC220" s="71">
        <v>0</v>
      </c>
      <c r="AD220" s="71">
        <v>21.653551361000002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1870</v>
      </c>
      <c r="B221" s="70">
        <v>292</v>
      </c>
      <c r="C221" s="70">
        <v>3</v>
      </c>
      <c r="D221" s="70">
        <v>18</v>
      </c>
      <c r="E221" s="70">
        <v>2006</v>
      </c>
      <c r="F221" s="70" t="s">
        <v>790</v>
      </c>
      <c r="G221" s="70" t="s">
        <v>1867</v>
      </c>
      <c r="H221" s="70" t="s">
        <v>1868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1871</v>
      </c>
      <c r="B222" s="70">
        <v>293</v>
      </c>
      <c r="C222" s="70">
        <v>4</v>
      </c>
      <c r="D222" s="70">
        <v>18</v>
      </c>
      <c r="E222" s="70">
        <v>2007</v>
      </c>
      <c r="F222" s="70" t="s">
        <v>791</v>
      </c>
      <c r="G222" s="70" t="s">
        <v>1867</v>
      </c>
      <c r="H222" s="70" t="s">
        <v>1868</v>
      </c>
      <c r="I222" s="148"/>
      <c r="J222" s="71">
        <v>409.69862703644702</v>
      </c>
      <c r="K222" s="71">
        <v>5.6327600877610484</v>
      </c>
      <c r="L222" s="71">
        <v>0</v>
      </c>
      <c r="M222" s="71">
        <v>337.99368908258617</v>
      </c>
      <c r="N222" s="71">
        <v>215.4018941252518</v>
      </c>
      <c r="O222" s="71">
        <v>90.326975865147801</v>
      </c>
      <c r="P222" s="71">
        <v>38.462168623040803</v>
      </c>
      <c r="Q222" s="71">
        <v>9.7368579281432606</v>
      </c>
      <c r="R222" s="71">
        <v>0</v>
      </c>
      <c r="S222" s="71">
        <v>29.067568083520001</v>
      </c>
      <c r="T222" s="72"/>
      <c r="U222" s="71">
        <v>11685273</v>
      </c>
      <c r="V222" s="71">
        <v>2322</v>
      </c>
      <c r="W222" s="71">
        <v>0</v>
      </c>
      <c r="X222" s="71">
        <v>75755</v>
      </c>
      <c r="Y222" s="71">
        <v>68756</v>
      </c>
      <c r="Z222" s="71">
        <v>44693</v>
      </c>
      <c r="AA222" s="71">
        <v>7532</v>
      </c>
      <c r="AB222" s="71">
        <v>156532</v>
      </c>
      <c r="AC222" s="71">
        <v>0</v>
      </c>
      <c r="AD222" s="71">
        <v>29.067568083520001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1872</v>
      </c>
      <c r="B223" s="70">
        <v>294</v>
      </c>
      <c r="C223" s="70">
        <v>5</v>
      </c>
      <c r="D223" s="70">
        <v>18</v>
      </c>
      <c r="E223" s="70">
        <v>2008</v>
      </c>
      <c r="F223" s="70" t="s">
        <v>792</v>
      </c>
      <c r="G223" s="70" t="s">
        <v>1867</v>
      </c>
      <c r="H223" s="70" t="s">
        <v>1868</v>
      </c>
      <c r="I223" s="148"/>
      <c r="J223" s="71">
        <v>370.07862930791072</v>
      </c>
      <c r="K223" s="71">
        <v>4.4326176486249604</v>
      </c>
      <c r="L223" s="71">
        <v>0</v>
      </c>
      <c r="M223" s="71">
        <v>381.55647611246451</v>
      </c>
      <c r="N223" s="71">
        <v>209.0250840426022</v>
      </c>
      <c r="O223" s="71">
        <v>86.953705565066841</v>
      </c>
      <c r="P223" s="71">
        <v>36.429069388186107</v>
      </c>
      <c r="Q223" s="71">
        <v>9.7417158987324903</v>
      </c>
      <c r="R223" s="71">
        <v>0</v>
      </c>
      <c r="S223" s="71">
        <v>31.021371283160001</v>
      </c>
      <c r="T223" s="72"/>
      <c r="U223" s="71">
        <v>12193632</v>
      </c>
      <c r="V223" s="71">
        <v>2322</v>
      </c>
      <c r="W223" s="71">
        <v>0</v>
      </c>
      <c r="X223" s="71">
        <v>75755</v>
      </c>
      <c r="Y223" s="71">
        <v>70389</v>
      </c>
      <c r="Z223" s="71">
        <v>44534</v>
      </c>
      <c r="AA223" s="71">
        <v>7142</v>
      </c>
      <c r="AB223" s="71">
        <v>159186</v>
      </c>
      <c r="AC223" s="71">
        <v>0</v>
      </c>
      <c r="AD223" s="71">
        <v>31.021371283160001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1873</v>
      </c>
      <c r="B224" s="70">
        <v>295</v>
      </c>
      <c r="C224" s="70">
        <v>6</v>
      </c>
      <c r="D224" s="70">
        <v>18</v>
      </c>
      <c r="E224" s="70">
        <v>2009</v>
      </c>
      <c r="F224" s="70" t="s">
        <v>176</v>
      </c>
      <c r="G224" s="70" t="s">
        <v>1867</v>
      </c>
      <c r="H224" s="70" t="s">
        <v>1868</v>
      </c>
      <c r="I224" s="148"/>
      <c r="J224" s="71">
        <v>297.8142442557704</v>
      </c>
      <c r="K224" s="71">
        <v>3.4767777026170328</v>
      </c>
      <c r="L224" s="71">
        <v>0.27723478935736789</v>
      </c>
      <c r="M224" s="71">
        <v>395.18415573014448</v>
      </c>
      <c r="N224" s="71">
        <v>193.64639167680599</v>
      </c>
      <c r="O224" s="71">
        <v>88.258841460527449</v>
      </c>
      <c r="P224" s="71">
        <v>35.05743173384203</v>
      </c>
      <c r="Q224" s="71">
        <v>9.3472235468212901</v>
      </c>
      <c r="R224" s="71">
        <v>0</v>
      </c>
      <c r="S224" s="71">
        <v>30.077563487999999</v>
      </c>
      <c r="T224" s="72"/>
      <c r="U224" s="71">
        <v>8479239</v>
      </c>
      <c r="V224" s="71">
        <v>2341</v>
      </c>
      <c r="W224" s="71">
        <v>5</v>
      </c>
      <c r="X224" s="71">
        <v>89304</v>
      </c>
      <c r="Y224" s="71">
        <v>70772</v>
      </c>
      <c r="Z224" s="71">
        <v>44617</v>
      </c>
      <c r="AA224" s="71">
        <v>7056</v>
      </c>
      <c r="AB224" s="71">
        <v>160337</v>
      </c>
      <c r="AC224" s="71">
        <v>0</v>
      </c>
      <c r="AD224" s="71">
        <v>30.077563487999999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4.335</v>
      </c>
      <c r="BK224" s="71">
        <v>0</v>
      </c>
      <c r="BL224" s="71">
        <v>263.07100000000003</v>
      </c>
      <c r="BM224" s="71">
        <v>0</v>
      </c>
      <c r="BN224" s="72"/>
      <c r="BO224" s="71">
        <v>0</v>
      </c>
      <c r="BP224" s="71">
        <v>0</v>
      </c>
      <c r="BQ224" s="71">
        <v>1</v>
      </c>
      <c r="BR224" s="71">
        <v>0</v>
      </c>
      <c r="BS224" s="71">
        <v>20</v>
      </c>
      <c r="BT224" s="71">
        <v>0</v>
      </c>
      <c r="BU224"/>
      <c r="BV224" s="70">
        <v>267.40600000000001</v>
      </c>
      <c r="BW224" s="70">
        <v>0</v>
      </c>
      <c r="BX224" s="70">
        <v>0</v>
      </c>
      <c r="BY224" s="70">
        <v>0</v>
      </c>
      <c r="BZ224" s="70">
        <v>0</v>
      </c>
      <c r="CA224" s="70">
        <v>0</v>
      </c>
      <c r="CB224" s="70">
        <v>0</v>
      </c>
      <c r="CC224" s="70">
        <v>0</v>
      </c>
      <c r="CD224" s="70">
        <v>0</v>
      </c>
    </row>
    <row r="225" spans="1:82">
      <c r="A225" s="70" t="s">
        <v>1874</v>
      </c>
      <c r="B225" s="70">
        <v>296</v>
      </c>
      <c r="C225" s="70">
        <v>7</v>
      </c>
      <c r="D225" s="70">
        <v>18</v>
      </c>
      <c r="E225" s="70">
        <v>2010</v>
      </c>
      <c r="F225" s="70" t="s">
        <v>177</v>
      </c>
      <c r="G225" s="70" t="s">
        <v>1867</v>
      </c>
      <c r="H225" s="70" t="s">
        <v>1868</v>
      </c>
      <c r="I225" s="148"/>
      <c r="J225" s="71">
        <v>319.77022633498598</v>
      </c>
      <c r="K225" s="71">
        <v>3.705289696031087</v>
      </c>
      <c r="L225" s="71">
        <v>0.26247388473892608</v>
      </c>
      <c r="M225" s="71">
        <v>394.47409379004188</v>
      </c>
      <c r="N225" s="71">
        <v>199.781970914802</v>
      </c>
      <c r="O225" s="71">
        <v>87.823051333553693</v>
      </c>
      <c r="P225" s="71">
        <v>37.015278845400452</v>
      </c>
      <c r="Q225" s="71">
        <v>9.8260405921635794</v>
      </c>
      <c r="R225" s="71">
        <v>0</v>
      </c>
      <c r="S225" s="71">
        <v>21.8293930092</v>
      </c>
      <c r="T225" s="72"/>
      <c r="U225" s="71">
        <v>8261805</v>
      </c>
      <c r="V225" s="71">
        <v>2341</v>
      </c>
      <c r="W225" s="71">
        <v>5</v>
      </c>
      <c r="X225" s="71">
        <v>89304</v>
      </c>
      <c r="Y225" s="71">
        <v>71476</v>
      </c>
      <c r="Z225" s="71">
        <v>44603</v>
      </c>
      <c r="AA225" s="71">
        <v>7264</v>
      </c>
      <c r="AB225" s="71">
        <v>161509</v>
      </c>
      <c r="AC225" s="71">
        <v>0</v>
      </c>
      <c r="AD225" s="71">
        <v>21.8293930092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3.6840000000000002</v>
      </c>
      <c r="BK225" s="71">
        <v>0</v>
      </c>
      <c r="BL225" s="71">
        <v>239.15299999999999</v>
      </c>
      <c r="BM225" s="71">
        <v>0</v>
      </c>
      <c r="BN225" s="72"/>
      <c r="BO225" s="71">
        <v>0</v>
      </c>
      <c r="BP225" s="71">
        <v>0</v>
      </c>
      <c r="BQ225" s="71">
        <v>1</v>
      </c>
      <c r="BR225" s="71">
        <v>0</v>
      </c>
      <c r="BS225" s="71">
        <v>20</v>
      </c>
      <c r="BT225" s="71">
        <v>0</v>
      </c>
      <c r="BU225"/>
      <c r="BV225" s="70">
        <v>242.83699999999999</v>
      </c>
      <c r="BW225" s="70">
        <v>0</v>
      </c>
      <c r="BX225" s="70">
        <v>0</v>
      </c>
      <c r="BY225" s="70">
        <v>0</v>
      </c>
      <c r="BZ225" s="70">
        <v>0</v>
      </c>
      <c r="CA225" s="70">
        <v>0</v>
      </c>
      <c r="CB225" s="70">
        <v>0</v>
      </c>
      <c r="CC225" s="70">
        <v>0</v>
      </c>
      <c r="CD225" s="70">
        <v>0</v>
      </c>
    </row>
    <row r="226" spans="1:82">
      <c r="A226" s="70" t="s">
        <v>1875</v>
      </c>
      <c r="B226" s="70">
        <v>297</v>
      </c>
      <c r="C226" s="70">
        <v>8</v>
      </c>
      <c r="D226" s="70">
        <v>18</v>
      </c>
      <c r="E226" s="70">
        <v>2011</v>
      </c>
      <c r="F226" s="70" t="s">
        <v>178</v>
      </c>
      <c r="G226" s="70" t="s">
        <v>1867</v>
      </c>
      <c r="H226" s="70" t="s">
        <v>1868</v>
      </c>
      <c r="I226" s="148"/>
      <c r="J226" s="71">
        <v>308.58380917715482</v>
      </c>
      <c r="K226" s="71">
        <v>5.8491567306073744</v>
      </c>
      <c r="L226" s="71">
        <v>0.25589677121988658</v>
      </c>
      <c r="M226" s="71">
        <v>457.01784210213009</v>
      </c>
      <c r="N226" s="71">
        <v>207.211171075322</v>
      </c>
      <c r="O226" s="71">
        <v>85.967227415716309</v>
      </c>
      <c r="P226" s="71">
        <v>35.955493925711707</v>
      </c>
      <c r="Q226" s="71">
        <v>11.1825010802854</v>
      </c>
      <c r="R226" s="71">
        <v>0</v>
      </c>
      <c r="S226" s="71">
        <v>18.631710829239999</v>
      </c>
      <c r="T226" s="72"/>
      <c r="U226" s="71">
        <v>8347010</v>
      </c>
      <c r="V226" s="71">
        <v>2341</v>
      </c>
      <c r="W226" s="71">
        <v>5</v>
      </c>
      <c r="X226" s="71">
        <v>89304</v>
      </c>
      <c r="Y226" s="71">
        <v>70551</v>
      </c>
      <c r="Z226" s="71">
        <v>44609</v>
      </c>
      <c r="AA226" s="71">
        <v>7266</v>
      </c>
      <c r="AB226" s="71">
        <v>159347</v>
      </c>
      <c r="AC226" s="71">
        <v>0</v>
      </c>
      <c r="AD226" s="71">
        <v>18.631710829239999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225.96199999999999</v>
      </c>
      <c r="BM226" s="71">
        <v>0</v>
      </c>
      <c r="BN226" s="72"/>
      <c r="BO226" s="71">
        <v>0</v>
      </c>
      <c r="BP226" s="71">
        <v>0</v>
      </c>
      <c r="BQ226" s="71">
        <v>0</v>
      </c>
      <c r="BR226" s="71">
        <v>0</v>
      </c>
      <c r="BS226" s="71">
        <v>21</v>
      </c>
      <c r="BT226" s="71">
        <v>0</v>
      </c>
      <c r="BU226"/>
      <c r="BV226" s="70">
        <v>225.96199999999999</v>
      </c>
      <c r="BW226" s="70">
        <v>0</v>
      </c>
      <c r="BX226" s="70">
        <v>0</v>
      </c>
      <c r="BY226" s="70">
        <v>0</v>
      </c>
      <c r="BZ226" s="70">
        <v>0</v>
      </c>
      <c r="CA226" s="70">
        <v>0</v>
      </c>
      <c r="CB226" s="70">
        <v>0</v>
      </c>
      <c r="CC226" s="70">
        <v>0</v>
      </c>
      <c r="CD226" s="70">
        <v>0</v>
      </c>
    </row>
    <row r="227" spans="1:82">
      <c r="A227" s="70" t="s">
        <v>1876</v>
      </c>
      <c r="B227" s="70">
        <v>298</v>
      </c>
      <c r="C227" s="70">
        <v>9</v>
      </c>
      <c r="D227" s="70">
        <v>18</v>
      </c>
      <c r="E227" s="70">
        <v>2012</v>
      </c>
      <c r="F227" s="70" t="s">
        <v>179</v>
      </c>
      <c r="G227" s="70" t="s">
        <v>1867</v>
      </c>
      <c r="H227" s="70" t="s">
        <v>1868</v>
      </c>
      <c r="I227" s="148"/>
      <c r="J227" s="71">
        <v>364.97557315566058</v>
      </c>
      <c r="K227" s="71">
        <v>5.8033818227014864</v>
      </c>
      <c r="L227" s="71">
        <v>0.25691798932691862</v>
      </c>
      <c r="M227" s="71">
        <v>510.71872233867703</v>
      </c>
      <c r="N227" s="71">
        <v>234.91980627163909</v>
      </c>
      <c r="O227" s="71">
        <v>85.458990839403583</v>
      </c>
      <c r="P227" s="71">
        <v>36.966274008380474</v>
      </c>
      <c r="Q227" s="71">
        <v>12.3636607011747</v>
      </c>
      <c r="R227" s="71">
        <v>0</v>
      </c>
      <c r="S227" s="71">
        <v>14.0162821477</v>
      </c>
      <c r="T227" s="72"/>
      <c r="U227" s="71">
        <v>9919865</v>
      </c>
      <c r="V227" s="71">
        <v>2341</v>
      </c>
      <c r="W227" s="71">
        <v>5</v>
      </c>
      <c r="X227" s="71">
        <v>89304</v>
      </c>
      <c r="Y227" s="71">
        <v>72758</v>
      </c>
      <c r="Z227" s="71">
        <v>44697</v>
      </c>
      <c r="AA227" s="71">
        <v>7428</v>
      </c>
      <c r="AB227" s="71">
        <v>162155</v>
      </c>
      <c r="AC227" s="71">
        <v>0</v>
      </c>
      <c r="AD227" s="71">
        <v>14.0162821477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4.1820000000000004</v>
      </c>
      <c r="BK227" s="71">
        <v>0</v>
      </c>
      <c r="BL227" s="71">
        <v>261.36</v>
      </c>
      <c r="BM227" s="71">
        <v>0</v>
      </c>
      <c r="BN227" s="72"/>
      <c r="BO227" s="71">
        <v>0</v>
      </c>
      <c r="BP227" s="71">
        <v>0</v>
      </c>
      <c r="BQ227" s="71">
        <v>1</v>
      </c>
      <c r="BR227" s="71">
        <v>0</v>
      </c>
      <c r="BS227" s="71">
        <v>20</v>
      </c>
      <c r="BT227" s="71">
        <v>0</v>
      </c>
      <c r="BU227"/>
      <c r="BV227" s="70">
        <v>265.54199999999997</v>
      </c>
      <c r="BW227" s="70">
        <v>0</v>
      </c>
      <c r="BX227" s="70">
        <v>0</v>
      </c>
      <c r="BY227" s="70">
        <v>0</v>
      </c>
      <c r="BZ227" s="70">
        <v>0</v>
      </c>
      <c r="CA227" s="70">
        <v>0</v>
      </c>
      <c r="CB227" s="70">
        <v>0</v>
      </c>
      <c r="CC227" s="70">
        <v>0</v>
      </c>
      <c r="CD227" s="70">
        <v>0</v>
      </c>
    </row>
    <row r="228" spans="1:82">
      <c r="A228" s="70" t="s">
        <v>1877</v>
      </c>
      <c r="B228" s="70">
        <v>299</v>
      </c>
      <c r="C228" s="70">
        <v>10</v>
      </c>
      <c r="D228" s="70">
        <v>18</v>
      </c>
      <c r="E228" s="70">
        <v>2013</v>
      </c>
      <c r="F228" s="70" t="s">
        <v>180</v>
      </c>
      <c r="G228" s="70" t="s">
        <v>1867</v>
      </c>
      <c r="H228" s="70" t="s">
        <v>1868</v>
      </c>
      <c r="I228" s="148"/>
      <c r="J228" s="71">
        <v>310.20117093352178</v>
      </c>
      <c r="K228" s="71">
        <v>5.1724792280822012</v>
      </c>
      <c r="L228" s="71">
        <v>0.25698323010113022</v>
      </c>
      <c r="M228" s="71">
        <v>506.37076222796031</v>
      </c>
      <c r="N228" s="71">
        <v>248.08196265871089</v>
      </c>
      <c r="O228" s="71">
        <v>82.207305941491825</v>
      </c>
      <c r="P228" s="71">
        <v>37.894830696265295</v>
      </c>
      <c r="Q228" s="71">
        <v>12.5607329451318</v>
      </c>
      <c r="R228" s="71">
        <v>0</v>
      </c>
      <c r="S228" s="71">
        <v>18.195337050879999</v>
      </c>
      <c r="T228" s="72"/>
      <c r="U228" s="71">
        <v>8212849</v>
      </c>
      <c r="V228" s="71">
        <v>2341</v>
      </c>
      <c r="W228" s="71">
        <v>5</v>
      </c>
      <c r="X228" s="71">
        <v>89304</v>
      </c>
      <c r="Y228" s="71">
        <v>73107</v>
      </c>
      <c r="Z228" s="71">
        <v>44916</v>
      </c>
      <c r="AA228" s="71">
        <v>7586</v>
      </c>
      <c r="AB228" s="71">
        <v>162378</v>
      </c>
      <c r="AC228" s="71">
        <v>0</v>
      </c>
      <c r="AD228" s="71">
        <v>18.195337050879999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4.6369999999999996</v>
      </c>
      <c r="BK228" s="71">
        <v>0</v>
      </c>
      <c r="BL228" s="71">
        <v>302.66200000000003</v>
      </c>
      <c r="BM228" s="71">
        <v>0</v>
      </c>
      <c r="BN228" s="72"/>
      <c r="BO228" s="71">
        <v>0</v>
      </c>
      <c r="BP228" s="71">
        <v>0</v>
      </c>
      <c r="BQ228" s="71">
        <v>1</v>
      </c>
      <c r="BR228" s="71">
        <v>0</v>
      </c>
      <c r="BS228" s="71">
        <v>20</v>
      </c>
      <c r="BT228" s="71">
        <v>0</v>
      </c>
      <c r="BU228"/>
      <c r="BV228" s="70">
        <v>292.01100000000002</v>
      </c>
      <c r="BW228" s="70">
        <v>0</v>
      </c>
      <c r="BX228" s="70">
        <v>15.288</v>
      </c>
      <c r="BY228" s="70">
        <v>0</v>
      </c>
      <c r="BZ228" s="70">
        <v>0</v>
      </c>
      <c r="CA228" s="70">
        <v>0</v>
      </c>
      <c r="CB228" s="70">
        <v>0</v>
      </c>
      <c r="CC228" s="70">
        <v>0</v>
      </c>
      <c r="CD228" s="70">
        <v>0</v>
      </c>
    </row>
    <row r="229" spans="1:82">
      <c r="A229" s="70" t="s">
        <v>1878</v>
      </c>
      <c r="B229" s="70">
        <v>300</v>
      </c>
      <c r="C229" s="70">
        <v>11</v>
      </c>
      <c r="D229" s="70">
        <v>18</v>
      </c>
      <c r="E229" s="70">
        <v>2014</v>
      </c>
      <c r="F229" s="70" t="s">
        <v>181</v>
      </c>
      <c r="G229" s="70" t="s">
        <v>1867</v>
      </c>
      <c r="H229" s="70" t="s">
        <v>1868</v>
      </c>
      <c r="I229" s="148"/>
      <c r="J229" s="71">
        <v>327.35358221420262</v>
      </c>
      <c r="K229" s="71">
        <v>6.7185025204757309</v>
      </c>
      <c r="L229" s="71">
        <v>0.74498577849168901</v>
      </c>
      <c r="M229" s="71">
        <v>451.64813720473961</v>
      </c>
      <c r="N229" s="71">
        <v>207.10000131997089</v>
      </c>
      <c r="O229" s="71">
        <v>78.05485780286277</v>
      </c>
      <c r="P229" s="71">
        <v>38.960492165721718</v>
      </c>
      <c r="Q229" s="71">
        <v>12.091055635507001</v>
      </c>
      <c r="R229" s="71">
        <v>0</v>
      </c>
      <c r="S229" s="71">
        <v>15.8856868592</v>
      </c>
      <c r="T229" s="72"/>
      <c r="U229" s="71">
        <v>9541002</v>
      </c>
      <c r="V229" s="71">
        <v>2810</v>
      </c>
      <c r="W229" s="71">
        <v>13</v>
      </c>
      <c r="X229" s="71">
        <v>86612</v>
      </c>
      <c r="Y229" s="71">
        <v>74184</v>
      </c>
      <c r="Z229" s="71">
        <v>44917</v>
      </c>
      <c r="AA229" s="71">
        <v>7759</v>
      </c>
      <c r="AB229" s="71">
        <v>162914</v>
      </c>
      <c r="AC229" s="71">
        <v>0</v>
      </c>
      <c r="AD229" s="71">
        <v>15.8856868592</v>
      </c>
      <c r="AE229" s="72"/>
      <c r="AF229" s="71"/>
      <c r="AG229" s="71"/>
      <c r="AH229" s="71"/>
      <c r="AI229" s="71"/>
      <c r="AJ229" s="71"/>
      <c r="AK229" s="71"/>
      <c r="AL229" s="71"/>
      <c r="AM229" s="71"/>
      <c r="AN229" s="71"/>
      <c r="AO229" s="71"/>
      <c r="AP229" s="71"/>
      <c r="AQ229" s="72"/>
      <c r="AR229" s="71">
        <v>883</v>
      </c>
      <c r="AS229" s="71">
        <v>56</v>
      </c>
      <c r="AT229" s="71">
        <v>0</v>
      </c>
      <c r="AU229" s="71">
        <v>0</v>
      </c>
      <c r="AV229" s="71">
        <v>0</v>
      </c>
      <c r="AW229" s="71">
        <v>1</v>
      </c>
      <c r="AX229" s="71"/>
      <c r="AY229" s="72"/>
      <c r="AZ229" s="71">
        <v>3322.6</v>
      </c>
      <c r="BA229" s="71">
        <v>4754.2</v>
      </c>
      <c r="BB229" s="71">
        <v>0</v>
      </c>
      <c r="BC229" s="71">
        <v>0</v>
      </c>
      <c r="BD229" s="71">
        <v>0</v>
      </c>
      <c r="BE229" s="71">
        <v>739.5</v>
      </c>
      <c r="BF229" s="71"/>
      <c r="BG229" s="72"/>
      <c r="BH229" s="71">
        <v>0</v>
      </c>
      <c r="BI229" s="71">
        <v>0</v>
      </c>
      <c r="BJ229" s="71">
        <v>4.6269999999999998</v>
      </c>
      <c r="BK229" s="71">
        <v>0</v>
      </c>
      <c r="BL229" s="71">
        <v>302.48099999999999</v>
      </c>
      <c r="BM229" s="71">
        <v>0</v>
      </c>
      <c r="BN229" s="72"/>
      <c r="BO229" s="71">
        <v>0</v>
      </c>
      <c r="BP229" s="71">
        <v>0</v>
      </c>
      <c r="BQ229" s="71">
        <v>1</v>
      </c>
      <c r="BR229" s="71">
        <v>0</v>
      </c>
      <c r="BS229" s="71">
        <v>20</v>
      </c>
      <c r="BT229" s="71">
        <v>0</v>
      </c>
      <c r="BU229"/>
      <c r="BV229" s="70">
        <v>293.95699999999999</v>
      </c>
      <c r="BW229" s="70">
        <v>0</v>
      </c>
      <c r="BX229" s="70">
        <v>13.151</v>
      </c>
      <c r="BY229" s="70">
        <v>0</v>
      </c>
      <c r="BZ229" s="70">
        <v>0</v>
      </c>
      <c r="CA229" s="70">
        <v>0</v>
      </c>
      <c r="CB229" s="70">
        <v>0</v>
      </c>
      <c r="CC229" s="70">
        <v>0</v>
      </c>
      <c r="CD229" s="70">
        <v>0</v>
      </c>
    </row>
    <row r="230" spans="1:82">
      <c r="A230" s="70" t="s">
        <v>1879</v>
      </c>
      <c r="B230" s="70">
        <v>301</v>
      </c>
      <c r="C230" s="70">
        <v>12</v>
      </c>
      <c r="D230" s="70">
        <v>18</v>
      </c>
      <c r="E230" s="70">
        <v>2015</v>
      </c>
      <c r="F230" s="70" t="s">
        <v>182</v>
      </c>
      <c r="G230" s="70" t="s">
        <v>1867</v>
      </c>
      <c r="H230" s="70" t="s">
        <v>1868</v>
      </c>
      <c r="I230" s="148"/>
      <c r="J230" s="71">
        <v>362.47610829710487</v>
      </c>
      <c r="K230" s="71">
        <v>6.6720313534858144</v>
      </c>
      <c r="L230" s="71">
        <v>0.78254585588881609</v>
      </c>
      <c r="M230" s="71">
        <v>458.85827475199147</v>
      </c>
      <c r="N230" s="71">
        <v>195.785715801099</v>
      </c>
      <c r="O230" s="71">
        <v>77.093954568508664</v>
      </c>
      <c r="P230" s="71">
        <v>39.262639226142348</v>
      </c>
      <c r="Q230" s="71">
        <v>11.9177367647168</v>
      </c>
      <c r="R230" s="71">
        <v>0</v>
      </c>
      <c r="S230" s="71">
        <v>21.635169010350001</v>
      </c>
      <c r="T230" s="72"/>
      <c r="U230" s="71">
        <v>10445100</v>
      </c>
      <c r="V230" s="71">
        <v>2810</v>
      </c>
      <c r="W230" s="71">
        <v>13</v>
      </c>
      <c r="X230" s="71">
        <v>86612</v>
      </c>
      <c r="Y230" s="71">
        <v>75456</v>
      </c>
      <c r="Z230" s="71">
        <v>44791</v>
      </c>
      <c r="AA230" s="71">
        <v>7813</v>
      </c>
      <c r="AB230" s="71">
        <v>164034</v>
      </c>
      <c r="AC230" s="71">
        <v>0</v>
      </c>
      <c r="AD230" s="71">
        <v>21.635169010350001</v>
      </c>
      <c r="AE230" s="72"/>
      <c r="AF230" s="71">
        <v>112180378.0684907</v>
      </c>
      <c r="AG230" s="71">
        <v>5741580.596240106</v>
      </c>
      <c r="AH230" s="71">
        <v>163530.71891358629</v>
      </c>
      <c r="AI230" s="71">
        <v>651039326.80389273</v>
      </c>
      <c r="AJ230" s="71">
        <v>270069414.43008989</v>
      </c>
      <c r="AK230" s="71">
        <v>0</v>
      </c>
      <c r="AL230" s="71">
        <v>0</v>
      </c>
      <c r="AM230" s="71">
        <v>22480171.603249811</v>
      </c>
      <c r="AN230" s="71">
        <v>0</v>
      </c>
      <c r="AO230" s="71">
        <v>0</v>
      </c>
      <c r="AP230" s="71">
        <v>1061674402.2208767</v>
      </c>
      <c r="AQ230" s="72"/>
      <c r="AR230" s="71">
        <v>1006</v>
      </c>
      <c r="AS230" s="71">
        <v>83</v>
      </c>
      <c r="AT230" s="71">
        <v>0</v>
      </c>
      <c r="AU230" s="71">
        <v>0</v>
      </c>
      <c r="AV230" s="71">
        <v>0</v>
      </c>
      <c r="AW230" s="71">
        <v>1</v>
      </c>
      <c r="AX230" s="71"/>
      <c r="AY230" s="72"/>
      <c r="AZ230" s="71">
        <v>3791</v>
      </c>
      <c r="BA230" s="71">
        <v>5221.8999999999996</v>
      </c>
      <c r="BB230" s="71">
        <v>0</v>
      </c>
      <c r="BC230" s="71">
        <v>0</v>
      </c>
      <c r="BD230" s="71">
        <v>0</v>
      </c>
      <c r="BE230" s="71">
        <v>739.5</v>
      </c>
      <c r="BF230" s="71"/>
      <c r="BG230" s="72"/>
      <c r="BH230" s="71">
        <v>0</v>
      </c>
      <c r="BI230" s="71">
        <v>0</v>
      </c>
      <c r="BJ230" s="71">
        <v>4.24</v>
      </c>
      <c r="BK230" s="71">
        <v>0</v>
      </c>
      <c r="BL230" s="71">
        <v>288.92099999999999</v>
      </c>
      <c r="BM230" s="71">
        <v>0</v>
      </c>
      <c r="BN230" s="72"/>
      <c r="BO230" s="71">
        <v>0</v>
      </c>
      <c r="BP230" s="71">
        <v>0</v>
      </c>
      <c r="BQ230" s="71">
        <v>1</v>
      </c>
      <c r="BR230" s="71">
        <v>0</v>
      </c>
      <c r="BS230" s="71">
        <v>19</v>
      </c>
      <c r="BT230" s="71">
        <v>0</v>
      </c>
      <c r="BU230"/>
      <c r="BV230" s="70">
        <v>274.47800000000001</v>
      </c>
      <c r="BW230" s="70">
        <v>0</v>
      </c>
      <c r="BX230" s="70">
        <v>18.683</v>
      </c>
      <c r="BY230" s="70">
        <v>0</v>
      </c>
      <c r="BZ230" s="70">
        <v>0</v>
      </c>
      <c r="CA230" s="70">
        <v>0</v>
      </c>
      <c r="CB230" s="70">
        <v>0</v>
      </c>
      <c r="CC230" s="70">
        <v>0</v>
      </c>
      <c r="CD230" s="70">
        <v>0</v>
      </c>
    </row>
    <row r="231" spans="1:82">
      <c r="A231" s="70" t="s">
        <v>1880</v>
      </c>
      <c r="B231" s="70">
        <v>302</v>
      </c>
      <c r="C231" s="70">
        <v>13</v>
      </c>
      <c r="D231" s="70">
        <v>18</v>
      </c>
      <c r="E231" s="70">
        <v>2016</v>
      </c>
      <c r="F231" s="70" t="s">
        <v>155</v>
      </c>
      <c r="G231" s="70" t="s">
        <v>1867</v>
      </c>
      <c r="H231" s="70" t="s">
        <v>1868</v>
      </c>
      <c r="I231" s="148"/>
      <c r="J231" s="71">
        <v>341.58026028237589</v>
      </c>
      <c r="K231" s="71">
        <v>6.4298703772695127</v>
      </c>
      <c r="L231" s="71">
        <v>0.91023894208521161</v>
      </c>
      <c r="M231" s="71">
        <v>394.62932999846157</v>
      </c>
      <c r="N231" s="71">
        <v>210.37375781287028</v>
      </c>
      <c r="O231" s="71">
        <v>76.698458345735787</v>
      </c>
      <c r="P231" s="71">
        <v>38.884351638287924</v>
      </c>
      <c r="Q231" s="71">
        <v>11.76383487066288</v>
      </c>
      <c r="R231" s="71">
        <v>0</v>
      </c>
      <c r="S231" s="71">
        <v>23.9241202993</v>
      </c>
      <c r="T231" s="72"/>
      <c r="U231" s="71">
        <v>9299392</v>
      </c>
      <c r="V231" s="71">
        <v>2810</v>
      </c>
      <c r="W231" s="71">
        <v>13</v>
      </c>
      <c r="X231" s="71">
        <v>86612</v>
      </c>
      <c r="Y231" s="71">
        <v>77362</v>
      </c>
      <c r="Z231" s="71">
        <v>45109</v>
      </c>
      <c r="AA231" s="71">
        <v>8003</v>
      </c>
      <c r="AB231" s="71">
        <v>166551</v>
      </c>
      <c r="AC231" s="71">
        <v>0</v>
      </c>
      <c r="AD231" s="71">
        <v>23.9241202993</v>
      </c>
      <c r="AE231" s="72"/>
      <c r="AF231" s="71">
        <v>109705811.97126409</v>
      </c>
      <c r="AG231" s="71">
        <v>5470820.2539082281</v>
      </c>
      <c r="AH231" s="71">
        <v>150583.30716200481</v>
      </c>
      <c r="AI231" s="71">
        <v>605826989.67241108</v>
      </c>
      <c r="AJ231" s="71">
        <v>290627173.55261362</v>
      </c>
      <c r="AK231" s="71">
        <v>0</v>
      </c>
      <c r="AL231" s="71">
        <v>0</v>
      </c>
      <c r="AM231" s="71">
        <v>22842848.770301908</v>
      </c>
      <c r="AN231" s="71">
        <v>0</v>
      </c>
      <c r="AO231" s="71">
        <v>0</v>
      </c>
      <c r="AP231" s="71">
        <v>1034624227.527661</v>
      </c>
      <c r="AQ231" s="72"/>
      <c r="AR231" s="71">
        <v>1094</v>
      </c>
      <c r="AS231" s="71">
        <v>96</v>
      </c>
      <c r="AT231" s="71">
        <v>0</v>
      </c>
      <c r="AU231" s="71">
        <v>0</v>
      </c>
      <c r="AV231" s="71">
        <v>0</v>
      </c>
      <c r="AW231" s="71">
        <v>1</v>
      </c>
      <c r="AX231" s="71"/>
      <c r="AY231" s="72"/>
      <c r="AZ231" s="71">
        <v>4131.8</v>
      </c>
      <c r="BA231" s="71">
        <v>5885.7</v>
      </c>
      <c r="BB231" s="71">
        <v>0</v>
      </c>
      <c r="BC231" s="71">
        <v>0</v>
      </c>
      <c r="BD231" s="71">
        <v>0</v>
      </c>
      <c r="BE231" s="71">
        <v>739.5</v>
      </c>
      <c r="BF231" s="71"/>
      <c r="BG231" s="72"/>
      <c r="BH231" s="71">
        <v>0</v>
      </c>
      <c r="BI231" s="71">
        <v>0</v>
      </c>
      <c r="BJ231" s="71">
        <v>4.157</v>
      </c>
      <c r="BK231" s="71">
        <v>0</v>
      </c>
      <c r="BL231" s="71">
        <v>297.91399999999999</v>
      </c>
      <c r="BM231" s="71">
        <v>0</v>
      </c>
      <c r="BN231" s="72"/>
      <c r="BO231" s="71">
        <v>0</v>
      </c>
      <c r="BP231" s="71">
        <v>0</v>
      </c>
      <c r="BQ231" s="71">
        <v>1</v>
      </c>
      <c r="BR231" s="71">
        <v>0</v>
      </c>
      <c r="BS231" s="71">
        <v>23</v>
      </c>
      <c r="BT231" s="71">
        <v>0</v>
      </c>
      <c r="BU231"/>
      <c r="BV231" s="70">
        <v>281.52</v>
      </c>
      <c r="BW231" s="70">
        <v>0</v>
      </c>
      <c r="BX231" s="70">
        <v>20.550999999999998</v>
      </c>
      <c r="BY231" s="70">
        <v>0</v>
      </c>
      <c r="BZ231" s="70">
        <v>0</v>
      </c>
      <c r="CA231" s="70">
        <v>0</v>
      </c>
      <c r="CB231" s="70">
        <v>0</v>
      </c>
      <c r="CC231" s="70">
        <v>0</v>
      </c>
      <c r="CD231" s="70">
        <v>0</v>
      </c>
    </row>
    <row r="232" spans="1:82">
      <c r="A232" s="70" t="s">
        <v>1881</v>
      </c>
      <c r="B232" s="70">
        <v>303</v>
      </c>
      <c r="C232" s="70">
        <v>14</v>
      </c>
      <c r="D232" s="70">
        <v>18</v>
      </c>
      <c r="E232" s="70">
        <v>2017</v>
      </c>
      <c r="F232" s="70" t="s">
        <v>156</v>
      </c>
      <c r="G232" s="70" t="s">
        <v>1867</v>
      </c>
      <c r="H232" s="70" t="s">
        <v>1868</v>
      </c>
      <c r="I232" s="148"/>
      <c r="J232" s="71">
        <v>348.58203648820285</v>
      </c>
      <c r="K232" s="71">
        <v>6.4361243701822906</v>
      </c>
      <c r="L232" s="71">
        <v>0.83493491301601974</v>
      </c>
      <c r="M232" s="71">
        <v>400.39695962650399</v>
      </c>
      <c r="N232" s="71">
        <v>236.48590782684286</v>
      </c>
      <c r="O232" s="71">
        <v>75.617522051486588</v>
      </c>
      <c r="P232" s="71">
        <v>38.430431578138958</v>
      </c>
      <c r="Q232" s="71">
        <v>11.4706260758035</v>
      </c>
      <c r="R232" s="71">
        <v>0</v>
      </c>
      <c r="S232" s="71">
        <v>21.496429233560001</v>
      </c>
      <c r="T232" s="72"/>
      <c r="U232" s="71">
        <v>10110040</v>
      </c>
      <c r="V232" s="71">
        <v>2810</v>
      </c>
      <c r="W232" s="71">
        <v>13</v>
      </c>
      <c r="X232" s="71">
        <v>86612</v>
      </c>
      <c r="Y232" s="71">
        <v>78602</v>
      </c>
      <c r="Z232" s="71">
        <v>45211</v>
      </c>
      <c r="AA232" s="71">
        <v>7960</v>
      </c>
      <c r="AB232" s="71">
        <v>167938</v>
      </c>
      <c r="AC232" s="71">
        <v>0</v>
      </c>
      <c r="AD232" s="71">
        <v>21.496429233560001</v>
      </c>
      <c r="AE232" s="72"/>
      <c r="AF232" s="71">
        <v>111825336.69875289</v>
      </c>
      <c r="AG232" s="71">
        <v>5528298.1052408656</v>
      </c>
      <c r="AH232" s="71">
        <v>185160.90744470441</v>
      </c>
      <c r="AI232" s="71">
        <v>644343422.7544384</v>
      </c>
      <c r="AJ232" s="71">
        <v>331091613.67609179</v>
      </c>
      <c r="AK232" s="71">
        <v>0</v>
      </c>
      <c r="AL232" s="71">
        <v>0</v>
      </c>
      <c r="AM232" s="71">
        <v>23069119.458777212</v>
      </c>
      <c r="AN232" s="71">
        <v>0</v>
      </c>
      <c r="AO232" s="71">
        <v>0</v>
      </c>
      <c r="AP232" s="71">
        <v>1116042951.6007459</v>
      </c>
      <c r="AQ232" s="72"/>
      <c r="AR232" s="71">
        <v>1141</v>
      </c>
      <c r="AS232" s="71">
        <v>104</v>
      </c>
      <c r="AT232" s="71">
        <v>0</v>
      </c>
      <c r="AU232" s="71">
        <v>0</v>
      </c>
      <c r="AV232" s="71">
        <v>0</v>
      </c>
      <c r="AW232" s="71">
        <v>1</v>
      </c>
      <c r="AX232" s="71"/>
      <c r="AY232" s="72"/>
      <c r="AZ232" s="71">
        <v>4329.8999999999996</v>
      </c>
      <c r="BA232" s="71">
        <v>6007</v>
      </c>
      <c r="BB232" s="71">
        <v>0</v>
      </c>
      <c r="BC232" s="71">
        <v>0</v>
      </c>
      <c r="BD232" s="71">
        <v>0</v>
      </c>
      <c r="BE232" s="71">
        <v>739.5</v>
      </c>
      <c r="BF232" s="71"/>
      <c r="BG232" s="72"/>
      <c r="BH232" s="71">
        <v>0</v>
      </c>
      <c r="BI232" s="71">
        <v>0</v>
      </c>
      <c r="BJ232" s="71">
        <v>3.851</v>
      </c>
      <c r="BK232" s="71">
        <v>0</v>
      </c>
      <c r="BL232" s="71">
        <v>291.30099999999999</v>
      </c>
      <c r="BM232" s="71">
        <v>0</v>
      </c>
      <c r="BN232" s="72"/>
      <c r="BO232" s="71">
        <v>0</v>
      </c>
      <c r="BP232" s="71">
        <v>0</v>
      </c>
      <c r="BQ232" s="71">
        <v>1</v>
      </c>
      <c r="BR232" s="71">
        <v>0</v>
      </c>
      <c r="BS232" s="71">
        <v>22</v>
      </c>
      <c r="BT232" s="71">
        <v>0</v>
      </c>
      <c r="BU232"/>
      <c r="BV232" s="70">
        <v>276.18599999999998</v>
      </c>
      <c r="BW232" s="70">
        <v>0</v>
      </c>
      <c r="BX232" s="70">
        <v>18.966000000000001</v>
      </c>
      <c r="BY232" s="70">
        <v>0</v>
      </c>
      <c r="BZ232" s="70">
        <v>0</v>
      </c>
      <c r="CA232" s="70">
        <v>0</v>
      </c>
      <c r="CB232" s="70">
        <v>0</v>
      </c>
      <c r="CC232" s="70">
        <v>0</v>
      </c>
      <c r="CD232" s="70">
        <v>0</v>
      </c>
    </row>
    <row r="233" spans="1:82">
      <c r="A233" s="70" t="s">
        <v>1882</v>
      </c>
      <c r="B233" s="70">
        <v>304</v>
      </c>
      <c r="C233" s="70">
        <v>15</v>
      </c>
      <c r="D233" s="70">
        <v>18</v>
      </c>
      <c r="E233" s="70">
        <v>2018</v>
      </c>
      <c r="F233" s="70" t="s">
        <v>183</v>
      </c>
      <c r="G233" s="70" t="s">
        <v>1867</v>
      </c>
      <c r="H233" s="70" t="s">
        <v>1868</v>
      </c>
      <c r="I233" s="148"/>
      <c r="J233" s="71">
        <v>347.74078475371709</v>
      </c>
      <c r="K233" s="71">
        <v>6.0773516591071415</v>
      </c>
      <c r="L233" s="71">
        <v>0.7808275496128334</v>
      </c>
      <c r="M233" s="71">
        <v>408.50778810890432</v>
      </c>
      <c r="N233" s="71">
        <v>202.04009240858591</v>
      </c>
      <c r="O233" s="71">
        <v>74.311712486998374</v>
      </c>
      <c r="P233" s="71">
        <v>38.000087088798132</v>
      </c>
      <c r="Q233" s="71">
        <v>10.739438550440999</v>
      </c>
      <c r="R233" s="71">
        <v>0</v>
      </c>
      <c r="S233" s="71">
        <v>25.3022533665</v>
      </c>
      <c r="T233" s="72"/>
      <c r="U233" s="71">
        <v>11188670</v>
      </c>
      <c r="V233" s="71">
        <v>2810</v>
      </c>
      <c r="W233" s="71">
        <v>13</v>
      </c>
      <c r="X233" s="71">
        <v>86612</v>
      </c>
      <c r="Y233" s="71">
        <v>80192</v>
      </c>
      <c r="Z233" s="71">
        <v>45281</v>
      </c>
      <c r="AA233" s="71">
        <v>7950</v>
      </c>
      <c r="AB233" s="71">
        <v>169443</v>
      </c>
      <c r="AC233" s="71">
        <v>0</v>
      </c>
      <c r="AD233" s="71">
        <v>25.3022533665</v>
      </c>
      <c r="AE233" s="72"/>
      <c r="AF233" s="71">
        <v>115184553.0920904</v>
      </c>
      <c r="AG233" s="71">
        <v>5040904.7163901227</v>
      </c>
      <c r="AH233" s="71">
        <v>174864.38603683279</v>
      </c>
      <c r="AI233" s="71">
        <v>642638523.4402076</v>
      </c>
      <c r="AJ233" s="71">
        <v>303229802.96481889</v>
      </c>
      <c r="AK233" s="71">
        <v>0</v>
      </c>
      <c r="AL233" s="71">
        <v>0</v>
      </c>
      <c r="AM233" s="71">
        <v>23324017.152313922</v>
      </c>
      <c r="AN233" s="71">
        <v>0</v>
      </c>
      <c r="AO233" s="71">
        <v>0</v>
      </c>
      <c r="AP233" s="71">
        <v>1089592665.7518578</v>
      </c>
      <c r="AQ233" s="72"/>
      <c r="AR233" s="71">
        <v>1199</v>
      </c>
      <c r="AS233" s="71">
        <v>116</v>
      </c>
      <c r="AT233" s="71">
        <v>0</v>
      </c>
      <c r="AU233" s="71">
        <v>0</v>
      </c>
      <c r="AV233" s="71">
        <v>0</v>
      </c>
      <c r="AW233" s="71">
        <v>1</v>
      </c>
      <c r="AX233" s="71"/>
      <c r="AY233" s="72"/>
      <c r="AZ233" s="71">
        <v>4610</v>
      </c>
      <c r="BA233" s="71">
        <v>6199</v>
      </c>
      <c r="BB233" s="71">
        <v>0</v>
      </c>
      <c r="BC233" s="71">
        <v>0</v>
      </c>
      <c r="BD233" s="71">
        <v>0</v>
      </c>
      <c r="BE233" s="71">
        <v>739.5</v>
      </c>
      <c r="BF233" s="71"/>
      <c r="BG233" s="72"/>
      <c r="BH233" s="71">
        <v>0</v>
      </c>
      <c r="BI233" s="71">
        <v>0</v>
      </c>
      <c r="BJ233" s="71">
        <v>3.7469999999999999</v>
      </c>
      <c r="BK233" s="71">
        <v>0</v>
      </c>
      <c r="BL233" s="71">
        <v>308.24299999999994</v>
      </c>
      <c r="BM233" s="71">
        <v>0</v>
      </c>
      <c r="BN233" s="72"/>
      <c r="BO233" s="71">
        <v>0</v>
      </c>
      <c r="BP233" s="71">
        <v>0</v>
      </c>
      <c r="BQ233" s="71">
        <v>1</v>
      </c>
      <c r="BR233" s="71">
        <v>0</v>
      </c>
      <c r="BS233" s="71">
        <v>22</v>
      </c>
      <c r="BT233" s="71">
        <v>0</v>
      </c>
      <c r="BU233"/>
      <c r="BV233" s="70">
        <v>278.19099999999997</v>
      </c>
      <c r="BW233" s="70">
        <v>0</v>
      </c>
      <c r="BX233" s="70">
        <v>33.798999999999999</v>
      </c>
      <c r="BY233" s="70">
        <v>0</v>
      </c>
      <c r="BZ233" s="70">
        <v>0</v>
      </c>
      <c r="CA233" s="70">
        <v>0</v>
      </c>
      <c r="CB233" s="70">
        <v>0</v>
      </c>
      <c r="CC233" s="70">
        <v>0</v>
      </c>
      <c r="CD233" s="70">
        <v>0</v>
      </c>
    </row>
    <row r="234" spans="1:82">
      <c r="A234" s="70" t="s">
        <v>1883</v>
      </c>
      <c r="B234" s="70">
        <v>305</v>
      </c>
      <c r="C234" s="70">
        <v>16</v>
      </c>
      <c r="D234" s="70">
        <v>18</v>
      </c>
      <c r="E234" s="70">
        <v>2019</v>
      </c>
      <c r="F234" s="70" t="s">
        <v>158</v>
      </c>
      <c r="G234" s="70" t="s">
        <v>1867</v>
      </c>
      <c r="H234" s="70" t="s">
        <v>1868</v>
      </c>
      <c r="I234" s="148"/>
      <c r="J234" s="71">
        <v>339.84641039983308</v>
      </c>
      <c r="K234" s="71">
        <v>5.5382095912569342</v>
      </c>
      <c r="L234" s="71">
        <v>0.78731785123507358</v>
      </c>
      <c r="M234" s="71">
        <v>372.91219278654586</v>
      </c>
      <c r="N234" s="71">
        <v>195.1451588031741</v>
      </c>
      <c r="O234" s="71">
        <v>72.286191346012643</v>
      </c>
      <c r="P234" s="71">
        <v>37.304215179470063</v>
      </c>
      <c r="Q234" s="71">
        <v>10.501166349578501</v>
      </c>
      <c r="R234" s="71">
        <v>0</v>
      </c>
      <c r="S234" s="71">
        <v>27.522892051200003</v>
      </c>
      <c r="T234" s="72"/>
      <c r="U234" s="71">
        <v>10977545</v>
      </c>
      <c r="V234" s="71">
        <v>2810</v>
      </c>
      <c r="W234" s="71">
        <v>13</v>
      </c>
      <c r="X234" s="71">
        <v>86612</v>
      </c>
      <c r="Y234" s="71">
        <v>81439</v>
      </c>
      <c r="Z234" s="71">
        <v>45256</v>
      </c>
      <c r="AA234" s="71">
        <v>7746</v>
      </c>
      <c r="AB234" s="71">
        <v>170169</v>
      </c>
      <c r="AC234" s="71">
        <v>0</v>
      </c>
      <c r="AD234" s="71">
        <v>27.522892051199999</v>
      </c>
      <c r="AE234" s="72"/>
      <c r="AF234" s="71">
        <v>113920492.6285391</v>
      </c>
      <c r="AG234" s="71">
        <v>4868767.4117610529</v>
      </c>
      <c r="AH234" s="71">
        <v>182231.258435052</v>
      </c>
      <c r="AI234" s="71">
        <v>610469061.79251802</v>
      </c>
      <c r="AJ234" s="71">
        <v>291203140.80614883</v>
      </c>
      <c r="AK234" s="71">
        <v>0</v>
      </c>
      <c r="AL234" s="71">
        <v>0</v>
      </c>
      <c r="AM234" s="71">
        <v>23175736.768453859</v>
      </c>
      <c r="AN234" s="71">
        <v>0</v>
      </c>
      <c r="AO234" s="71">
        <v>0</v>
      </c>
      <c r="AP234" s="71">
        <v>1043819430.6658559</v>
      </c>
      <c r="AQ234" s="72"/>
      <c r="AR234" s="71">
        <v>1283</v>
      </c>
      <c r="AS234" s="71">
        <v>124</v>
      </c>
      <c r="AT234" s="71">
        <v>0</v>
      </c>
      <c r="AU234" s="71">
        <v>0</v>
      </c>
      <c r="AV234" s="71">
        <v>0</v>
      </c>
      <c r="AW234" s="71">
        <v>1</v>
      </c>
      <c r="AX234" s="71"/>
      <c r="AY234" s="72"/>
      <c r="AZ234" s="71">
        <v>4958.2000000000025</v>
      </c>
      <c r="BA234" s="71">
        <v>6304.9000000000005</v>
      </c>
      <c r="BB234" s="71">
        <v>0</v>
      </c>
      <c r="BC234" s="71">
        <v>0</v>
      </c>
      <c r="BD234" s="71">
        <v>0</v>
      </c>
      <c r="BE234" s="71">
        <v>739.5</v>
      </c>
      <c r="BF234" s="71"/>
      <c r="BG234" s="72"/>
      <c r="BH234" s="71">
        <v>0</v>
      </c>
      <c r="BI234" s="71">
        <v>0</v>
      </c>
      <c r="BJ234" s="71">
        <v>3.403</v>
      </c>
      <c r="BK234" s="71">
        <v>0</v>
      </c>
      <c r="BL234" s="71">
        <v>273.79200000000003</v>
      </c>
      <c r="BM234" s="71">
        <v>0</v>
      </c>
      <c r="BN234" s="72"/>
      <c r="BO234" s="71">
        <v>0</v>
      </c>
      <c r="BP234" s="71">
        <v>0</v>
      </c>
      <c r="BQ234" s="71">
        <v>1</v>
      </c>
      <c r="BR234" s="71">
        <v>0</v>
      </c>
      <c r="BS234" s="71">
        <v>21</v>
      </c>
      <c r="BT234" s="71">
        <v>0</v>
      </c>
      <c r="BU234"/>
      <c r="BV234" s="70">
        <v>254.608</v>
      </c>
      <c r="BW234" s="70">
        <v>0</v>
      </c>
      <c r="BX234" s="70">
        <v>22.587</v>
      </c>
      <c r="BY234" s="70">
        <v>0</v>
      </c>
      <c r="BZ234" s="70">
        <v>0</v>
      </c>
      <c r="CA234" s="70">
        <v>0</v>
      </c>
      <c r="CB234" s="70">
        <v>0</v>
      </c>
      <c r="CC234" s="70">
        <v>0</v>
      </c>
      <c r="CD234" s="70">
        <v>0</v>
      </c>
    </row>
    <row r="235" spans="1:82">
      <c r="A235" s="70" t="s">
        <v>1884</v>
      </c>
      <c r="B235" s="70">
        <v>306</v>
      </c>
      <c r="C235" s="70">
        <v>17</v>
      </c>
      <c r="D235" s="70">
        <v>18</v>
      </c>
      <c r="E235" s="70">
        <v>2020</v>
      </c>
      <c r="F235" s="70" t="s">
        <v>159</v>
      </c>
      <c r="G235" s="1064" t="s">
        <v>1867</v>
      </c>
      <c r="H235" s="70" t="s">
        <v>1868</v>
      </c>
      <c r="I235" s="148"/>
      <c r="J235" s="71">
        <v>326.87257995354469</v>
      </c>
      <c r="K235" s="71">
        <v>4.9306104668270248</v>
      </c>
      <c r="L235" s="71">
        <v>0.62683060846771843</v>
      </c>
      <c r="M235" s="71">
        <v>341.45502447214733</v>
      </c>
      <c r="N235" s="71">
        <v>191.94302234350192</v>
      </c>
      <c r="O235" s="71">
        <v>63.54983640124167</v>
      </c>
      <c r="P235" s="71">
        <v>35.169308108081189</v>
      </c>
      <c r="Q235" s="71">
        <v>10.0184881984976</v>
      </c>
      <c r="R235" s="71">
        <v>0</v>
      </c>
      <c r="S235" s="71">
        <v>24.058741432320002</v>
      </c>
      <c r="T235" s="72"/>
      <c r="U235" s="71">
        <v>11215656</v>
      </c>
      <c r="V235" s="71">
        <v>2348</v>
      </c>
      <c r="W235" s="71">
        <v>11</v>
      </c>
      <c r="X235" s="71">
        <v>83216</v>
      </c>
      <c r="Y235" s="71">
        <v>81940</v>
      </c>
      <c r="Z235" s="71">
        <v>45411</v>
      </c>
      <c r="AA235" s="71">
        <v>7762</v>
      </c>
      <c r="AB235" s="71">
        <v>169918</v>
      </c>
      <c r="AC235" s="71">
        <v>0</v>
      </c>
      <c r="AD235" s="71">
        <v>24.058741432320002</v>
      </c>
      <c r="AE235" s="72"/>
      <c r="AF235" s="71">
        <v>113903478.2285115</v>
      </c>
      <c r="AG235" s="71">
        <v>3964138.0441153161</v>
      </c>
      <c r="AH235" s="71">
        <v>153495.34369004722</v>
      </c>
      <c r="AI235" s="71">
        <v>571661573.3303808</v>
      </c>
      <c r="AJ235" s="71">
        <v>294831069.51562768</v>
      </c>
      <c r="AK235" s="71"/>
      <c r="AL235" s="71"/>
      <c r="AM235" s="71">
        <v>22176186.828354523</v>
      </c>
      <c r="AN235" s="71"/>
      <c r="AO235" s="71"/>
      <c r="AP235" s="71">
        <v>1006689941.2906798</v>
      </c>
      <c r="AQ235" s="72"/>
      <c r="AR235" s="71">
        <v>1339</v>
      </c>
      <c r="AS235" s="71">
        <v>130</v>
      </c>
      <c r="AT235" s="71">
        <v>0</v>
      </c>
      <c r="AU235" s="71">
        <v>0</v>
      </c>
      <c r="AV235" s="71">
        <v>0</v>
      </c>
      <c r="AW235" s="71">
        <v>1</v>
      </c>
      <c r="AX235" s="71"/>
      <c r="AY235" s="72"/>
      <c r="AZ235" s="71">
        <v>5212.3000000000065</v>
      </c>
      <c r="BA235" s="71">
        <v>6414.5999999999976</v>
      </c>
      <c r="BB235" s="71">
        <v>0</v>
      </c>
      <c r="BC235" s="71">
        <v>0</v>
      </c>
      <c r="BD235" s="71">
        <v>0</v>
      </c>
      <c r="BE235" s="71">
        <v>739.5</v>
      </c>
      <c r="BF235" s="71"/>
      <c r="BG235" s="72"/>
      <c r="BH235" s="71">
        <v>0</v>
      </c>
      <c r="BI235" s="71">
        <v>0</v>
      </c>
      <c r="BJ235" s="71">
        <v>3.1960000000000002</v>
      </c>
      <c r="BK235" s="71">
        <v>0</v>
      </c>
      <c r="BL235" s="71">
        <v>215.88300000000001</v>
      </c>
      <c r="BM235" s="71">
        <v>0</v>
      </c>
      <c r="BN235" s="72"/>
      <c r="BO235" s="71">
        <v>0</v>
      </c>
      <c r="BP235" s="71">
        <v>0</v>
      </c>
      <c r="BQ235" s="71">
        <v>1</v>
      </c>
      <c r="BR235" s="71">
        <v>0</v>
      </c>
      <c r="BS235" s="71">
        <v>20</v>
      </c>
      <c r="BT235" s="71">
        <v>0</v>
      </c>
      <c r="BU235"/>
      <c r="BV235" s="70">
        <v>194.923</v>
      </c>
      <c r="BW235" s="70">
        <v>0</v>
      </c>
      <c r="BX235" s="70">
        <v>24.155999999999999</v>
      </c>
      <c r="BY235" s="70">
        <v>0</v>
      </c>
      <c r="BZ235" s="70">
        <v>0</v>
      </c>
      <c r="CA235" s="70">
        <v>0</v>
      </c>
      <c r="CB235" s="70">
        <v>0</v>
      </c>
      <c r="CC235" s="70">
        <v>0</v>
      </c>
      <c r="CD235" s="70">
        <v>0</v>
      </c>
    </row>
    <row r="236" spans="1:82">
      <c r="A236" s="70" t="s">
        <v>1885</v>
      </c>
      <c r="B236" s="70">
        <v>306</v>
      </c>
      <c r="C236" s="70">
        <v>18</v>
      </c>
      <c r="D236" s="70">
        <v>18</v>
      </c>
      <c r="E236" s="70">
        <v>2021</v>
      </c>
      <c r="F236" s="70" t="s">
        <v>160</v>
      </c>
      <c r="G236" s="1064" t="s">
        <v>1867</v>
      </c>
      <c r="H236" s="70" t="s">
        <v>1868</v>
      </c>
      <c r="I236" s="148"/>
      <c r="J236" s="71">
        <v>362.5893767612647</v>
      </c>
      <c r="K236" s="71">
        <v>5.3649045366869057</v>
      </c>
      <c r="L236" s="71">
        <v>0.58234017191154908</v>
      </c>
      <c r="M236" s="71">
        <v>376.5001078315147</v>
      </c>
      <c r="N236" s="71">
        <v>197.13538329415573</v>
      </c>
      <c r="O236" s="71">
        <v>61.977945562159995</v>
      </c>
      <c r="P236" s="71">
        <v>35.862535220764485</v>
      </c>
      <c r="Q236" s="71">
        <v>9.84745275943677</v>
      </c>
      <c r="R236" s="71">
        <v>0</v>
      </c>
      <c r="S236" s="71">
        <v>15.354278492740001</v>
      </c>
      <c r="T236" s="72"/>
      <c r="U236" s="71">
        <v>12056861</v>
      </c>
      <c r="V236" s="71">
        <v>2348</v>
      </c>
      <c r="W236" s="71">
        <v>11</v>
      </c>
      <c r="X236" s="71">
        <v>83216</v>
      </c>
      <c r="Y236" s="71">
        <v>81946</v>
      </c>
      <c r="Z236" s="71">
        <v>45601</v>
      </c>
      <c r="AA236" s="71">
        <v>7718</v>
      </c>
      <c r="AB236" s="71">
        <v>168658</v>
      </c>
      <c r="AC236" s="71">
        <v>0</v>
      </c>
      <c r="AD236" s="71">
        <v>15.354278492740001</v>
      </c>
      <c r="AE236" s="72"/>
      <c r="AF236" s="71">
        <v>120547859.87400632</v>
      </c>
      <c r="AG236" s="71">
        <v>4301667.9137359615</v>
      </c>
      <c r="AH236" s="71">
        <v>125165.65449649122</v>
      </c>
      <c r="AI236" s="71">
        <v>624791139.44825983</v>
      </c>
      <c r="AJ236" s="71">
        <v>295463209.47691911</v>
      </c>
      <c r="AK236" s="71">
        <v>0</v>
      </c>
      <c r="AL236" s="71">
        <v>0</v>
      </c>
      <c r="AM236" s="71">
        <v>22138704.789888427</v>
      </c>
      <c r="AN236" s="71">
        <v>0</v>
      </c>
      <c r="AO236" s="71">
        <v>0</v>
      </c>
      <c r="AP236" s="71">
        <v>1067367747.1573062</v>
      </c>
      <c r="AQ236" s="72"/>
      <c r="AR236" s="71">
        <v>1427</v>
      </c>
      <c r="AS236" s="71">
        <v>130</v>
      </c>
      <c r="AT236" s="71">
        <v>0</v>
      </c>
      <c r="AU236" s="71">
        <v>0</v>
      </c>
      <c r="AV236" s="71">
        <v>0</v>
      </c>
      <c r="AW236" s="71">
        <v>1</v>
      </c>
      <c r="AX236" s="71"/>
      <c r="AY236" s="72"/>
      <c r="AZ236" s="71">
        <v>5593.7000000000089</v>
      </c>
      <c r="BA236" s="71">
        <v>6414.5999999999976</v>
      </c>
      <c r="BB236" s="71">
        <v>0</v>
      </c>
      <c r="BC236" s="71">
        <v>0</v>
      </c>
      <c r="BD236" s="71">
        <v>0</v>
      </c>
      <c r="BE236" s="71">
        <v>739.5</v>
      </c>
      <c r="BF236" s="71"/>
      <c r="BG236" s="72"/>
      <c r="BH236" s="71">
        <v>0</v>
      </c>
      <c r="BI236" s="71">
        <v>0</v>
      </c>
      <c r="BJ236" s="71">
        <v>2.7410000000000001</v>
      </c>
      <c r="BK236" s="71">
        <v>0</v>
      </c>
      <c r="BL236" s="71">
        <v>230.68799999999999</v>
      </c>
      <c r="BM236" s="71">
        <v>0</v>
      </c>
      <c r="BN236" s="72"/>
      <c r="BO236" s="71">
        <v>0</v>
      </c>
      <c r="BP236" s="71">
        <v>0</v>
      </c>
      <c r="BQ236" s="71">
        <v>1</v>
      </c>
      <c r="BR236" s="71">
        <v>0</v>
      </c>
      <c r="BS236" s="71">
        <v>21</v>
      </c>
      <c r="BT236" s="71">
        <v>0</v>
      </c>
      <c r="BU236"/>
      <c r="BV236" s="70">
        <v>220.33099999999999</v>
      </c>
      <c r="BW236" s="70">
        <v>0</v>
      </c>
      <c r="BX236" s="70">
        <v>13.098000000000001</v>
      </c>
      <c r="BY236" s="70">
        <v>0</v>
      </c>
      <c r="BZ236" s="70">
        <v>0</v>
      </c>
      <c r="CA236" s="70">
        <v>0</v>
      </c>
      <c r="CB236" s="70">
        <v>0</v>
      </c>
      <c r="CC236" s="70">
        <v>0</v>
      </c>
      <c r="CD236" s="70">
        <v>0</v>
      </c>
    </row>
    <row r="237" spans="1:82">
      <c r="A237" s="70" t="s">
        <v>1886</v>
      </c>
      <c r="B237" s="70">
        <v>306</v>
      </c>
      <c r="C237" s="70">
        <v>19</v>
      </c>
      <c r="D237" s="70">
        <v>18</v>
      </c>
      <c r="E237" s="70">
        <v>2022</v>
      </c>
      <c r="F237" s="70" t="s">
        <v>161</v>
      </c>
      <c r="G237" s="70" t="s">
        <v>1867</v>
      </c>
      <c r="H237" s="70" t="s">
        <v>1868</v>
      </c>
      <c r="I237" s="148"/>
      <c r="J237" s="71">
        <v>342.37892231554468</v>
      </c>
      <c r="K237" s="71">
        <v>5.1443281791516355</v>
      </c>
      <c r="L237" s="71">
        <v>0.49244862834132924</v>
      </c>
      <c r="M237" s="71">
        <v>371.82873849319822</v>
      </c>
      <c r="N237" s="71">
        <v>216.34991970867205</v>
      </c>
      <c r="O237" s="71">
        <v>65.542956243316311</v>
      </c>
      <c r="P237" s="71">
        <v>35.186735505734958</v>
      </c>
      <c r="Q237" s="71">
        <v>9.9814995367611523</v>
      </c>
      <c r="R237" s="71">
        <v>0</v>
      </c>
      <c r="S237" s="71">
        <v>18.03863733204</v>
      </c>
      <c r="T237" s="72"/>
      <c r="U237" s="71">
        <v>15349647</v>
      </c>
      <c r="V237" s="71">
        <v>2348</v>
      </c>
      <c r="W237" s="71">
        <v>11</v>
      </c>
      <c r="X237" s="71">
        <v>83216</v>
      </c>
      <c r="Y237" s="71">
        <v>84002</v>
      </c>
      <c r="Z237" s="71">
        <v>45818</v>
      </c>
      <c r="AA237" s="71">
        <v>7688</v>
      </c>
      <c r="AB237" s="71">
        <v>169552</v>
      </c>
      <c r="AC237" s="71">
        <v>0</v>
      </c>
      <c r="AD237" s="71">
        <v>18.03863733204</v>
      </c>
      <c r="AE237" s="72"/>
      <c r="AF237" s="71">
        <v>120395352.97002819</v>
      </c>
      <c r="AG237" s="71">
        <v>4247276.5099626239</v>
      </c>
      <c r="AH237" s="71">
        <v>125130.2078510913</v>
      </c>
      <c r="AI237" s="71">
        <v>606802507.33981824</v>
      </c>
      <c r="AJ237" s="71">
        <v>341788315.55339092</v>
      </c>
      <c r="AK237" s="71">
        <v>0</v>
      </c>
      <c r="AL237" s="71">
        <v>0</v>
      </c>
      <c r="AM237" s="71">
        <v>21893791.021315258</v>
      </c>
      <c r="AN237" s="71">
        <v>0</v>
      </c>
      <c r="AO237" s="71">
        <v>0</v>
      </c>
      <c r="AP237" s="71">
        <v>1095252373.6023664</v>
      </c>
      <c r="AQ237" s="72"/>
      <c r="AR237" s="71">
        <v>1547</v>
      </c>
      <c r="AS237" s="71">
        <v>131</v>
      </c>
      <c r="AT237" s="71">
        <v>0</v>
      </c>
      <c r="AU237" s="71">
        <v>0</v>
      </c>
      <c r="AV237" s="71">
        <v>0</v>
      </c>
      <c r="AW237" s="71">
        <v>1</v>
      </c>
      <c r="AX237" s="71"/>
      <c r="AY237" s="72"/>
      <c r="AZ237" s="71">
        <v>6060.4000000000106</v>
      </c>
      <c r="BA237" s="71">
        <v>7289.5999999999976</v>
      </c>
      <c r="BB237" s="71">
        <v>0</v>
      </c>
      <c r="BC237" s="71">
        <v>0</v>
      </c>
      <c r="BD237" s="71">
        <v>0</v>
      </c>
      <c r="BE237" s="71">
        <v>739.5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1887</v>
      </c>
      <c r="B238" s="70">
        <v>306</v>
      </c>
      <c r="C238" s="70">
        <v>20</v>
      </c>
      <c r="D238" s="70">
        <v>18</v>
      </c>
      <c r="E238" s="70">
        <v>2023</v>
      </c>
      <c r="F238" s="70" t="s">
        <v>1539</v>
      </c>
      <c r="G238" s="70" t="s">
        <v>1867</v>
      </c>
      <c r="H238" s="70" t="s">
        <v>1868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1663</v>
      </c>
      <c r="AS238" s="71">
        <v>132</v>
      </c>
      <c r="AT238" s="71">
        <v>0</v>
      </c>
      <c r="AU238" s="71">
        <v>0</v>
      </c>
      <c r="AV238" s="71">
        <v>0</v>
      </c>
      <c r="AW238" s="71">
        <v>1</v>
      </c>
      <c r="AX238" s="71"/>
      <c r="AY238" s="72"/>
      <c r="AZ238" s="71">
        <v>6505.9000000000096</v>
      </c>
      <c r="BA238" s="71">
        <v>7489.5999999999976</v>
      </c>
      <c r="BB238" s="71">
        <v>0</v>
      </c>
      <c r="BC238" s="71">
        <v>0</v>
      </c>
      <c r="BD238" s="71">
        <v>0</v>
      </c>
      <c r="BE238" s="71">
        <v>739.5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1888</v>
      </c>
      <c r="B239" s="70">
        <v>306</v>
      </c>
      <c r="C239" s="70">
        <v>21</v>
      </c>
      <c r="D239" s="70">
        <v>18</v>
      </c>
      <c r="E239" s="70">
        <v>2024</v>
      </c>
      <c r="F239" s="70" t="s">
        <v>1554</v>
      </c>
      <c r="G239" s="70" t="s">
        <v>1867</v>
      </c>
      <c r="H239" s="70" t="s">
        <v>1868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1889</v>
      </c>
      <c r="B240" s="70">
        <v>137</v>
      </c>
      <c r="C240" s="70">
        <v>1</v>
      </c>
      <c r="D240" s="70">
        <v>9</v>
      </c>
      <c r="E240" s="70">
        <v>1990</v>
      </c>
      <c r="F240" s="70" t="s">
        <v>787</v>
      </c>
      <c r="G240" s="70" t="s">
        <v>1890</v>
      </c>
      <c r="H240" s="70" t="s">
        <v>1891</v>
      </c>
      <c r="I240" s="148"/>
      <c r="J240" s="71">
        <v>1595.313076293367</v>
      </c>
      <c r="K240" s="71">
        <v>9.1510667304995241</v>
      </c>
      <c r="L240" s="71">
        <v>12.30442768690919</v>
      </c>
      <c r="M240" s="71">
        <v>79.217294806975474</v>
      </c>
      <c r="N240" s="71">
        <v>97.469154622999881</v>
      </c>
      <c r="O240" s="71">
        <v>102.57914044737311</v>
      </c>
      <c r="P240" s="71">
        <v>61.842314487138353</v>
      </c>
      <c r="Q240" s="71">
        <v>8.9112208552107592</v>
      </c>
      <c r="R240" s="71">
        <v>0</v>
      </c>
      <c r="S240" s="71">
        <v>9.5115668969147098</v>
      </c>
      <c r="T240" s="72"/>
      <c r="U240" s="71">
        <v>38587638</v>
      </c>
      <c r="V240" s="71">
        <v>3109</v>
      </c>
      <c r="W240" s="71">
        <v>119</v>
      </c>
      <c r="X240" s="71">
        <v>26687</v>
      </c>
      <c r="Y240" s="71">
        <v>43867</v>
      </c>
      <c r="Z240" s="71">
        <v>42192</v>
      </c>
      <c r="AA240" s="71">
        <v>15016</v>
      </c>
      <c r="AB240" s="71">
        <v>144688</v>
      </c>
      <c r="AC240" s="71">
        <v>0</v>
      </c>
      <c r="AD240" s="71">
        <v>9.5115668969147098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1892</v>
      </c>
      <c r="B241" s="70">
        <v>138</v>
      </c>
      <c r="C241" s="70">
        <v>2</v>
      </c>
      <c r="D241" s="70">
        <v>9</v>
      </c>
      <c r="E241" s="70">
        <v>2005</v>
      </c>
      <c r="F241" s="70" t="s">
        <v>789</v>
      </c>
      <c r="G241" s="70" t="s">
        <v>1890</v>
      </c>
      <c r="H241" s="70" t="s">
        <v>1891</v>
      </c>
      <c r="I241" s="148"/>
      <c r="J241" s="71">
        <v>1393.539429695521</v>
      </c>
      <c r="K241" s="71">
        <v>6.1726323662117606</v>
      </c>
      <c r="L241" s="71">
        <v>13.03815588828542</v>
      </c>
      <c r="M241" s="71">
        <v>156.70261500321081</v>
      </c>
      <c r="N241" s="71">
        <v>173.63799998228731</v>
      </c>
      <c r="O241" s="71">
        <v>164.45290426248181</v>
      </c>
      <c r="P241" s="71">
        <v>68.973148676197383</v>
      </c>
      <c r="Q241" s="71">
        <v>10.3090628355124</v>
      </c>
      <c r="R241" s="71">
        <v>0</v>
      </c>
      <c r="S241" s="71">
        <v>19.715858549358369</v>
      </c>
      <c r="T241" s="72"/>
      <c r="U241" s="71">
        <v>35374778</v>
      </c>
      <c r="V241" s="71">
        <v>2609</v>
      </c>
      <c r="W241" s="71">
        <v>139</v>
      </c>
      <c r="X241" s="71">
        <v>29332</v>
      </c>
      <c r="Y241" s="71">
        <v>66133</v>
      </c>
      <c r="Z241" s="71">
        <v>78274</v>
      </c>
      <c r="AA241" s="71">
        <v>13716</v>
      </c>
      <c r="AB241" s="71">
        <v>174984</v>
      </c>
      <c r="AC241" s="71">
        <v>0</v>
      </c>
      <c r="AD241" s="71">
        <v>19.715858549358369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1893</v>
      </c>
      <c r="B242" s="70">
        <v>139</v>
      </c>
      <c r="C242" s="70">
        <v>3</v>
      </c>
      <c r="D242" s="70">
        <v>9</v>
      </c>
      <c r="E242" s="70">
        <v>2006</v>
      </c>
      <c r="F242" s="70" t="s">
        <v>790</v>
      </c>
      <c r="G242" s="70" t="s">
        <v>1890</v>
      </c>
      <c r="H242" s="70" t="s">
        <v>1891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1894</v>
      </c>
      <c r="B243" s="70">
        <v>140</v>
      </c>
      <c r="C243" s="70">
        <v>4</v>
      </c>
      <c r="D243" s="70">
        <v>9</v>
      </c>
      <c r="E243" s="70">
        <v>2007</v>
      </c>
      <c r="F243" s="70" t="s">
        <v>791</v>
      </c>
      <c r="G243" s="70" t="s">
        <v>1890</v>
      </c>
      <c r="H243" s="70" t="s">
        <v>1891</v>
      </c>
      <c r="I243" s="148"/>
      <c r="J243" s="71">
        <v>1369.351290102871</v>
      </c>
      <c r="K243" s="71">
        <v>6.1712927059707603</v>
      </c>
      <c r="L243" s="71">
        <v>8.1489008278099941</v>
      </c>
      <c r="M243" s="71">
        <v>157.13549911952481</v>
      </c>
      <c r="N243" s="71">
        <v>213.60677391270639</v>
      </c>
      <c r="O243" s="71">
        <v>160.0674935341039</v>
      </c>
      <c r="P243" s="71">
        <v>69.111390088188273</v>
      </c>
      <c r="Q243" s="71">
        <v>10.8939697722346</v>
      </c>
      <c r="R243" s="71">
        <v>0</v>
      </c>
      <c r="S243" s="71">
        <v>16.86816723816267</v>
      </c>
      <c r="T243" s="72"/>
      <c r="U243" s="71">
        <v>39056132</v>
      </c>
      <c r="V243" s="71">
        <v>2544</v>
      </c>
      <c r="W243" s="71">
        <v>100</v>
      </c>
      <c r="X243" s="71">
        <v>35219</v>
      </c>
      <c r="Y243" s="71">
        <v>68183</v>
      </c>
      <c r="Z243" s="71">
        <v>79200</v>
      </c>
      <c r="AA243" s="71">
        <v>13534</v>
      </c>
      <c r="AB243" s="71">
        <v>175134</v>
      </c>
      <c r="AC243" s="71">
        <v>0</v>
      </c>
      <c r="AD243" s="71">
        <v>16.86816723816267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1895</v>
      </c>
      <c r="B244" s="70">
        <v>141</v>
      </c>
      <c r="C244" s="70">
        <v>5</v>
      </c>
      <c r="D244" s="70">
        <v>9</v>
      </c>
      <c r="E244" s="70">
        <v>2008</v>
      </c>
      <c r="F244" s="70" t="s">
        <v>792</v>
      </c>
      <c r="G244" s="70" t="s">
        <v>1890</v>
      </c>
      <c r="H244" s="70" t="s">
        <v>1891</v>
      </c>
      <c r="I244" s="148"/>
      <c r="J244" s="71">
        <v>1036.8978628280299</v>
      </c>
      <c r="K244" s="71">
        <v>4.8564079664521538</v>
      </c>
      <c r="L244" s="71">
        <v>7.1504848708877597</v>
      </c>
      <c r="M244" s="71">
        <v>177.38812662140961</v>
      </c>
      <c r="N244" s="71">
        <v>205.73776971742129</v>
      </c>
      <c r="O244" s="71">
        <v>155.13389249250591</v>
      </c>
      <c r="P244" s="71">
        <v>68.619472203761944</v>
      </c>
      <c r="Q244" s="71">
        <v>10.746265711389899</v>
      </c>
      <c r="R244" s="71">
        <v>0</v>
      </c>
      <c r="S244" s="71">
        <v>20.89608153090359</v>
      </c>
      <c r="T244" s="72"/>
      <c r="U244" s="71">
        <v>34164499</v>
      </c>
      <c r="V244" s="71">
        <v>2544</v>
      </c>
      <c r="W244" s="71">
        <v>100</v>
      </c>
      <c r="X244" s="71">
        <v>35219</v>
      </c>
      <c r="Y244" s="71">
        <v>69282</v>
      </c>
      <c r="Z244" s="71">
        <v>79453</v>
      </c>
      <c r="AA244" s="71">
        <v>13453</v>
      </c>
      <c r="AB244" s="71">
        <v>175601</v>
      </c>
      <c r="AC244" s="71">
        <v>0</v>
      </c>
      <c r="AD244" s="71">
        <v>20.89608153090359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1896</v>
      </c>
      <c r="B245" s="70">
        <v>142</v>
      </c>
      <c r="C245" s="70">
        <v>6</v>
      </c>
      <c r="D245" s="70">
        <v>9</v>
      </c>
      <c r="E245" s="70">
        <v>2009</v>
      </c>
      <c r="F245" s="70" t="s">
        <v>176</v>
      </c>
      <c r="G245" s="70" t="s">
        <v>1890</v>
      </c>
      <c r="H245" s="70" t="s">
        <v>1891</v>
      </c>
      <c r="I245" s="148"/>
      <c r="J245" s="71">
        <v>1090.0900924866939</v>
      </c>
      <c r="K245" s="71">
        <v>4.9307569298114284</v>
      </c>
      <c r="L245" s="71">
        <v>7.9843619334921963</v>
      </c>
      <c r="M245" s="71">
        <v>178.83384042733061</v>
      </c>
      <c r="N245" s="71">
        <v>191.9280576750393</v>
      </c>
      <c r="O245" s="71">
        <v>157.89543728577229</v>
      </c>
      <c r="P245" s="71">
        <v>65.136469675548327</v>
      </c>
      <c r="Q245" s="71">
        <v>10.2553214979419</v>
      </c>
      <c r="R245" s="71">
        <v>0</v>
      </c>
      <c r="S245" s="71">
        <v>20.387949060602828</v>
      </c>
      <c r="T245" s="72"/>
      <c r="U245" s="71">
        <v>31036576</v>
      </c>
      <c r="V245" s="71">
        <v>3320</v>
      </c>
      <c r="W245" s="71">
        <v>144</v>
      </c>
      <c r="X245" s="71">
        <v>40413</v>
      </c>
      <c r="Y245" s="71">
        <v>70144</v>
      </c>
      <c r="Z245" s="71">
        <v>79820</v>
      </c>
      <c r="AA245" s="71">
        <v>13110</v>
      </c>
      <c r="AB245" s="71">
        <v>175914</v>
      </c>
      <c r="AC245" s="71">
        <v>0</v>
      </c>
      <c r="AD245" s="71">
        <v>20.387949060602828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106.3</v>
      </c>
      <c r="BK245" s="71">
        <v>0</v>
      </c>
      <c r="BL245" s="71">
        <v>33.769999999999996</v>
      </c>
      <c r="BM245" s="71">
        <v>0</v>
      </c>
      <c r="BN245" s="72"/>
      <c r="BO245" s="71">
        <v>0</v>
      </c>
      <c r="BP245" s="71">
        <v>0</v>
      </c>
      <c r="BQ245" s="71">
        <v>11</v>
      </c>
      <c r="BR245" s="71">
        <v>0</v>
      </c>
      <c r="BS245" s="71">
        <v>8</v>
      </c>
      <c r="BT245" s="71">
        <v>0</v>
      </c>
      <c r="BU245"/>
      <c r="BV245" s="70">
        <v>140.07</v>
      </c>
      <c r="BW245" s="70">
        <v>0</v>
      </c>
      <c r="BX245" s="70">
        <v>0</v>
      </c>
      <c r="BY245" s="70">
        <v>0</v>
      </c>
      <c r="BZ245" s="70">
        <v>0</v>
      </c>
      <c r="CA245" s="70">
        <v>0</v>
      </c>
      <c r="CB245" s="70">
        <v>0</v>
      </c>
      <c r="CC245" s="70">
        <v>0</v>
      </c>
      <c r="CD245" s="70">
        <v>0</v>
      </c>
    </row>
    <row r="246" spans="1:82">
      <c r="A246" s="70" t="s">
        <v>1897</v>
      </c>
      <c r="B246" s="70">
        <v>143</v>
      </c>
      <c r="C246" s="70">
        <v>7</v>
      </c>
      <c r="D246" s="70">
        <v>9</v>
      </c>
      <c r="E246" s="70">
        <v>2010</v>
      </c>
      <c r="F246" s="70" t="s">
        <v>177</v>
      </c>
      <c r="G246" s="70" t="s">
        <v>1890</v>
      </c>
      <c r="H246" s="70" t="s">
        <v>1891</v>
      </c>
      <c r="I246" s="148"/>
      <c r="J246" s="71">
        <v>911.45149574192828</v>
      </c>
      <c r="K246" s="71">
        <v>5.254832033670743</v>
      </c>
      <c r="L246" s="71">
        <v>7.559247880481073</v>
      </c>
      <c r="M246" s="71">
        <v>178.512514023302</v>
      </c>
      <c r="N246" s="71">
        <v>198.47945820499311</v>
      </c>
      <c r="O246" s="71">
        <v>158.08661178549329</v>
      </c>
      <c r="P246" s="71">
        <v>66.871077132184752</v>
      </c>
      <c r="Q246" s="71">
        <v>10.7179398366708</v>
      </c>
      <c r="R246" s="71">
        <v>0</v>
      </c>
      <c r="S246" s="71">
        <v>18.173041833771091</v>
      </c>
      <c r="T246" s="72"/>
      <c r="U246" s="71">
        <v>23548892</v>
      </c>
      <c r="V246" s="71">
        <v>3320</v>
      </c>
      <c r="W246" s="71">
        <v>144</v>
      </c>
      <c r="X246" s="71">
        <v>40413</v>
      </c>
      <c r="Y246" s="71">
        <v>71010</v>
      </c>
      <c r="Z246" s="71">
        <v>80288</v>
      </c>
      <c r="AA246" s="71">
        <v>13123</v>
      </c>
      <c r="AB246" s="71">
        <v>176169</v>
      </c>
      <c r="AC246" s="71">
        <v>0</v>
      </c>
      <c r="AD246" s="71">
        <v>18.173041833771091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128.61099999999999</v>
      </c>
      <c r="BK246" s="71">
        <v>0</v>
      </c>
      <c r="BL246" s="71">
        <v>27.651</v>
      </c>
      <c r="BM246" s="71">
        <v>0</v>
      </c>
      <c r="BN246" s="72"/>
      <c r="BO246" s="71">
        <v>0</v>
      </c>
      <c r="BP246" s="71">
        <v>0</v>
      </c>
      <c r="BQ246" s="71">
        <v>13</v>
      </c>
      <c r="BR246" s="71">
        <v>0</v>
      </c>
      <c r="BS246" s="71">
        <v>6</v>
      </c>
      <c r="BT246" s="71">
        <v>0</v>
      </c>
      <c r="BU246"/>
      <c r="BV246" s="70">
        <v>156.262</v>
      </c>
      <c r="BW246" s="70">
        <v>0</v>
      </c>
      <c r="BX246" s="70">
        <v>0</v>
      </c>
      <c r="BY246" s="70">
        <v>0</v>
      </c>
      <c r="BZ246" s="70">
        <v>0</v>
      </c>
      <c r="CA246" s="70">
        <v>0</v>
      </c>
      <c r="CB246" s="70">
        <v>0</v>
      </c>
      <c r="CC246" s="70">
        <v>0</v>
      </c>
      <c r="CD246" s="70">
        <v>0</v>
      </c>
    </row>
    <row r="247" spans="1:82">
      <c r="A247" s="70" t="s">
        <v>1898</v>
      </c>
      <c r="B247" s="70">
        <v>144</v>
      </c>
      <c r="C247" s="70">
        <v>8</v>
      </c>
      <c r="D247" s="70">
        <v>9</v>
      </c>
      <c r="E247" s="70">
        <v>2011</v>
      </c>
      <c r="F247" s="70" t="s">
        <v>178</v>
      </c>
      <c r="G247" s="70" t="s">
        <v>1890</v>
      </c>
      <c r="H247" s="70" t="s">
        <v>1891</v>
      </c>
      <c r="I247" s="148"/>
      <c r="J247" s="71">
        <v>939.79572642032497</v>
      </c>
      <c r="K247" s="71">
        <v>8.2952585842018305</v>
      </c>
      <c r="L247" s="71">
        <v>7.3698270111327346</v>
      </c>
      <c r="M247" s="71">
        <v>206.81561915337929</v>
      </c>
      <c r="N247" s="71">
        <v>210.48303461485949</v>
      </c>
      <c r="O247" s="71">
        <v>156.2996700116943</v>
      </c>
      <c r="P247" s="71">
        <v>65.49283816498685</v>
      </c>
      <c r="Q247" s="71">
        <v>12.3562121044514</v>
      </c>
      <c r="R247" s="71">
        <v>0</v>
      </c>
      <c r="S247" s="71">
        <v>18.847472764430719</v>
      </c>
      <c r="T247" s="72"/>
      <c r="U247" s="71">
        <v>25420920</v>
      </c>
      <c r="V247" s="71">
        <v>3320</v>
      </c>
      <c r="W247" s="71">
        <v>144</v>
      </c>
      <c r="X247" s="71">
        <v>40413</v>
      </c>
      <c r="Y247" s="71">
        <v>71665</v>
      </c>
      <c r="Z247" s="71">
        <v>81105</v>
      </c>
      <c r="AA247" s="71">
        <v>13235</v>
      </c>
      <c r="AB247" s="71">
        <v>176072</v>
      </c>
      <c r="AC247" s="71">
        <v>0</v>
      </c>
      <c r="AD247" s="71">
        <v>18.847472764430719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130.53399999999999</v>
      </c>
      <c r="BK247" s="71">
        <v>0</v>
      </c>
      <c r="BL247" s="71">
        <v>28.534999999999997</v>
      </c>
      <c r="BM247" s="71">
        <v>0</v>
      </c>
      <c r="BN247" s="72"/>
      <c r="BO247" s="71">
        <v>0</v>
      </c>
      <c r="BP247" s="71">
        <v>0</v>
      </c>
      <c r="BQ247" s="71">
        <v>13</v>
      </c>
      <c r="BR247" s="71">
        <v>0</v>
      </c>
      <c r="BS247" s="71">
        <v>7</v>
      </c>
      <c r="BT247" s="71">
        <v>0</v>
      </c>
      <c r="BU247"/>
      <c r="BV247" s="70">
        <v>159.06899999999999</v>
      </c>
      <c r="BW247" s="70">
        <v>0</v>
      </c>
      <c r="BX247" s="70">
        <v>0</v>
      </c>
      <c r="BY247" s="70">
        <v>0</v>
      </c>
      <c r="BZ247" s="70">
        <v>0</v>
      </c>
      <c r="CA247" s="70">
        <v>0</v>
      </c>
      <c r="CB247" s="70">
        <v>0</v>
      </c>
      <c r="CC247" s="70">
        <v>0</v>
      </c>
      <c r="CD247" s="70">
        <v>0</v>
      </c>
    </row>
    <row r="248" spans="1:82">
      <c r="A248" s="70" t="s">
        <v>1899</v>
      </c>
      <c r="B248" s="70">
        <v>145</v>
      </c>
      <c r="C248" s="70">
        <v>9</v>
      </c>
      <c r="D248" s="70">
        <v>9</v>
      </c>
      <c r="E248" s="70">
        <v>2012</v>
      </c>
      <c r="F248" s="70" t="s">
        <v>179</v>
      </c>
      <c r="G248" s="70" t="s">
        <v>1890</v>
      </c>
      <c r="H248" s="70" t="s">
        <v>1891</v>
      </c>
      <c r="I248" s="148"/>
      <c r="J248" s="71">
        <v>860.5358854647684</v>
      </c>
      <c r="K248" s="71">
        <v>8.2303407310418333</v>
      </c>
      <c r="L248" s="71">
        <v>7.3992380926152546</v>
      </c>
      <c r="M248" s="71">
        <v>231.1170353609352</v>
      </c>
      <c r="N248" s="71">
        <v>238.4617814149909</v>
      </c>
      <c r="O248" s="71">
        <v>156.65091700682405</v>
      </c>
      <c r="P248" s="71">
        <v>66.900595246992296</v>
      </c>
      <c r="Q248" s="71">
        <v>13.551953704953901</v>
      </c>
      <c r="R248" s="71">
        <v>0</v>
      </c>
      <c r="S248" s="71">
        <v>19.021284396435991</v>
      </c>
      <c r="T248" s="72"/>
      <c r="U248" s="71">
        <v>23388962</v>
      </c>
      <c r="V248" s="71">
        <v>3320</v>
      </c>
      <c r="W248" s="71">
        <v>144</v>
      </c>
      <c r="X248" s="71">
        <v>40413</v>
      </c>
      <c r="Y248" s="71">
        <v>73855</v>
      </c>
      <c r="Z248" s="71">
        <v>81932</v>
      </c>
      <c r="AA248" s="71">
        <v>13443</v>
      </c>
      <c r="AB248" s="71">
        <v>177740</v>
      </c>
      <c r="AC248" s="71">
        <v>0</v>
      </c>
      <c r="AD248" s="71">
        <v>19.021284396435991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152.84399999999999</v>
      </c>
      <c r="BK248" s="71">
        <v>0</v>
      </c>
      <c r="BL248" s="71">
        <v>32.460999999999999</v>
      </c>
      <c r="BM248" s="71">
        <v>0</v>
      </c>
      <c r="BN248" s="72"/>
      <c r="BO248" s="71">
        <v>0</v>
      </c>
      <c r="BP248" s="71">
        <v>0</v>
      </c>
      <c r="BQ248" s="71">
        <v>12</v>
      </c>
      <c r="BR248" s="71">
        <v>0</v>
      </c>
      <c r="BS248" s="71">
        <v>7</v>
      </c>
      <c r="BT248" s="71">
        <v>0</v>
      </c>
      <c r="BU248"/>
      <c r="BV248" s="70">
        <v>185.30500000000001</v>
      </c>
      <c r="BW248" s="70">
        <v>0</v>
      </c>
      <c r="BX248" s="70">
        <v>0</v>
      </c>
      <c r="BY248" s="70">
        <v>0</v>
      </c>
      <c r="BZ248" s="70">
        <v>0</v>
      </c>
      <c r="CA248" s="70">
        <v>0</v>
      </c>
      <c r="CB248" s="70">
        <v>0</v>
      </c>
      <c r="CC248" s="70">
        <v>0</v>
      </c>
      <c r="CD248" s="70">
        <v>0</v>
      </c>
    </row>
    <row r="249" spans="1:82">
      <c r="A249" s="70" t="s">
        <v>1900</v>
      </c>
      <c r="B249" s="70">
        <v>146</v>
      </c>
      <c r="C249" s="70">
        <v>10</v>
      </c>
      <c r="D249" s="70">
        <v>9</v>
      </c>
      <c r="E249" s="70">
        <v>2013</v>
      </c>
      <c r="F249" s="70" t="s">
        <v>180</v>
      </c>
      <c r="G249" s="70" t="s">
        <v>1890</v>
      </c>
      <c r="H249" s="70" t="s">
        <v>1891</v>
      </c>
      <c r="I249" s="148"/>
      <c r="J249" s="71">
        <v>957.3128798947763</v>
      </c>
      <c r="K249" s="71">
        <v>7.3355963422609607</v>
      </c>
      <c r="L249" s="71">
        <v>7.4011170269125497</v>
      </c>
      <c r="M249" s="71">
        <v>229.1494402705205</v>
      </c>
      <c r="N249" s="71">
        <v>249.92797723578749</v>
      </c>
      <c r="O249" s="71">
        <v>151.88109084176591</v>
      </c>
      <c r="P249" s="71">
        <v>67.752120845431861</v>
      </c>
      <c r="Q249" s="71">
        <v>13.7422515930025</v>
      </c>
      <c r="R249" s="71">
        <v>0</v>
      </c>
      <c r="S249" s="71">
        <v>17.33553295685682</v>
      </c>
      <c r="T249" s="72"/>
      <c r="U249" s="71">
        <v>25345701</v>
      </c>
      <c r="V249" s="71">
        <v>3320</v>
      </c>
      <c r="W249" s="71">
        <v>144</v>
      </c>
      <c r="X249" s="71">
        <v>40413</v>
      </c>
      <c r="Y249" s="71">
        <v>73651</v>
      </c>
      <c r="Z249" s="71">
        <v>82984</v>
      </c>
      <c r="AA249" s="71">
        <v>13563</v>
      </c>
      <c r="AB249" s="71">
        <v>177652</v>
      </c>
      <c r="AC249" s="71">
        <v>0</v>
      </c>
      <c r="AD249" s="71">
        <v>17.33553295685682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163.32400000000001</v>
      </c>
      <c r="BK249" s="71">
        <v>0</v>
      </c>
      <c r="BL249" s="71">
        <v>35.226999999999997</v>
      </c>
      <c r="BM249" s="71">
        <v>0</v>
      </c>
      <c r="BN249" s="72"/>
      <c r="BO249" s="71">
        <v>0</v>
      </c>
      <c r="BP249" s="71">
        <v>0</v>
      </c>
      <c r="BQ249" s="71">
        <v>13</v>
      </c>
      <c r="BR249" s="71">
        <v>0</v>
      </c>
      <c r="BS249" s="71">
        <v>8</v>
      </c>
      <c r="BT249" s="71">
        <v>0</v>
      </c>
      <c r="BU249"/>
      <c r="BV249" s="70">
        <v>198.55099999999999</v>
      </c>
      <c r="BW249" s="70">
        <v>0</v>
      </c>
      <c r="BX249" s="70">
        <v>0</v>
      </c>
      <c r="BY249" s="70">
        <v>0</v>
      </c>
      <c r="BZ249" s="70">
        <v>0</v>
      </c>
      <c r="CA249" s="70">
        <v>0</v>
      </c>
      <c r="CB249" s="70">
        <v>0</v>
      </c>
      <c r="CC249" s="70">
        <v>0</v>
      </c>
      <c r="CD249" s="70">
        <v>0</v>
      </c>
    </row>
    <row r="250" spans="1:82">
      <c r="A250" s="70" t="s">
        <v>1901</v>
      </c>
      <c r="B250" s="70">
        <v>147</v>
      </c>
      <c r="C250" s="70">
        <v>11</v>
      </c>
      <c r="D250" s="70">
        <v>9</v>
      </c>
      <c r="E250" s="70">
        <v>2014</v>
      </c>
      <c r="F250" s="70" t="s">
        <v>181</v>
      </c>
      <c r="G250" s="70" t="s">
        <v>1890</v>
      </c>
      <c r="H250" s="70" t="s">
        <v>1891</v>
      </c>
      <c r="I250" s="148"/>
      <c r="J250" s="71">
        <v>918.97491085355603</v>
      </c>
      <c r="K250" s="71">
        <v>6.2690084016681018</v>
      </c>
      <c r="L250" s="71">
        <v>10.65902729226571</v>
      </c>
      <c r="M250" s="71">
        <v>220.4060847830869</v>
      </c>
      <c r="N250" s="71">
        <v>208.03243149953619</v>
      </c>
      <c r="O250" s="71">
        <v>145.37558695402831</v>
      </c>
      <c r="P250" s="71">
        <v>68.586333611495419</v>
      </c>
      <c r="Q250" s="71">
        <v>13.181086781502399</v>
      </c>
      <c r="R250" s="71">
        <v>0</v>
      </c>
      <c r="S250" s="71">
        <v>17.740107547313912</v>
      </c>
      <c r="T250" s="72"/>
      <c r="U250" s="71">
        <v>26784315</v>
      </c>
      <c r="V250" s="71">
        <v>2622</v>
      </c>
      <c r="W250" s="71">
        <v>186</v>
      </c>
      <c r="X250" s="71">
        <v>42267</v>
      </c>
      <c r="Y250" s="71">
        <v>74518</v>
      </c>
      <c r="Z250" s="71">
        <v>83657</v>
      </c>
      <c r="AA250" s="71">
        <v>13659</v>
      </c>
      <c r="AB250" s="71">
        <v>177601</v>
      </c>
      <c r="AC250" s="71">
        <v>0</v>
      </c>
      <c r="AD250" s="71">
        <v>17.740107547313912</v>
      </c>
      <c r="AE250" s="72"/>
      <c r="AF250" s="71"/>
      <c r="AG250" s="71"/>
      <c r="AH250" s="71"/>
      <c r="AI250" s="71"/>
      <c r="AJ250" s="71"/>
      <c r="AK250" s="71"/>
      <c r="AL250" s="71"/>
      <c r="AM250" s="71"/>
      <c r="AN250" s="71"/>
      <c r="AO250" s="71"/>
      <c r="AP250" s="71"/>
      <c r="AQ250" s="72"/>
      <c r="AR250" s="71">
        <v>2693</v>
      </c>
      <c r="AS250" s="71">
        <v>193</v>
      </c>
      <c r="AT250" s="71">
        <v>0</v>
      </c>
      <c r="AU250" s="71">
        <v>0</v>
      </c>
      <c r="AV250" s="71">
        <v>0</v>
      </c>
      <c r="AW250" s="71">
        <v>0</v>
      </c>
      <c r="AX250" s="71"/>
      <c r="AY250" s="72"/>
      <c r="AZ250" s="71">
        <v>10071.299999999999</v>
      </c>
      <c r="BA250" s="71">
        <v>12497.4</v>
      </c>
      <c r="BB250" s="71">
        <v>0</v>
      </c>
      <c r="BC250" s="71">
        <v>0</v>
      </c>
      <c r="BD250" s="71">
        <v>0</v>
      </c>
      <c r="BE250" s="71">
        <v>0</v>
      </c>
      <c r="BF250" s="71"/>
      <c r="BG250" s="72"/>
      <c r="BH250" s="71">
        <v>0</v>
      </c>
      <c r="BI250" s="71">
        <v>0</v>
      </c>
      <c r="BJ250" s="71">
        <v>165.19</v>
      </c>
      <c r="BK250" s="71">
        <v>0</v>
      </c>
      <c r="BL250" s="71">
        <v>38.238</v>
      </c>
      <c r="BM250" s="71">
        <v>0</v>
      </c>
      <c r="BN250" s="72"/>
      <c r="BO250" s="71">
        <v>0</v>
      </c>
      <c r="BP250" s="71">
        <v>0</v>
      </c>
      <c r="BQ250" s="71">
        <v>12</v>
      </c>
      <c r="BR250" s="71">
        <v>0</v>
      </c>
      <c r="BS250" s="71">
        <v>8</v>
      </c>
      <c r="BT250" s="71">
        <v>0</v>
      </c>
      <c r="BU250"/>
      <c r="BV250" s="70">
        <v>203.428</v>
      </c>
      <c r="BW250" s="70">
        <v>0</v>
      </c>
      <c r="BX250" s="70">
        <v>0</v>
      </c>
      <c r="BY250" s="70">
        <v>0</v>
      </c>
      <c r="BZ250" s="70">
        <v>0</v>
      </c>
      <c r="CA250" s="70">
        <v>0</v>
      </c>
      <c r="CB250" s="70">
        <v>0</v>
      </c>
      <c r="CC250" s="70">
        <v>0</v>
      </c>
      <c r="CD250" s="70">
        <v>0</v>
      </c>
    </row>
    <row r="251" spans="1:82">
      <c r="A251" s="70" t="s">
        <v>1902</v>
      </c>
      <c r="B251" s="70">
        <v>148</v>
      </c>
      <c r="C251" s="70">
        <v>12</v>
      </c>
      <c r="D251" s="70">
        <v>9</v>
      </c>
      <c r="E251" s="70">
        <v>2015</v>
      </c>
      <c r="F251" s="70" t="s">
        <v>182</v>
      </c>
      <c r="G251" s="70" t="s">
        <v>1890</v>
      </c>
      <c r="H251" s="70" t="s">
        <v>1891</v>
      </c>
      <c r="I251" s="148"/>
      <c r="J251" s="71">
        <v>974.11587325173525</v>
      </c>
      <c r="K251" s="71">
        <v>6.2256463376654114</v>
      </c>
      <c r="L251" s="71">
        <v>11.196425322716911</v>
      </c>
      <c r="M251" s="71">
        <v>223.9246605429089</v>
      </c>
      <c r="N251" s="71">
        <v>195.30569622116889</v>
      </c>
      <c r="O251" s="71">
        <v>144.85560082350671</v>
      </c>
      <c r="P251" s="71">
        <v>68.811380893839399</v>
      </c>
      <c r="Q251" s="71">
        <v>12.863837988549299</v>
      </c>
      <c r="R251" s="71">
        <v>0</v>
      </c>
      <c r="S251" s="71">
        <v>20.626507359391439</v>
      </c>
      <c r="T251" s="72"/>
      <c r="U251" s="71">
        <v>28070092</v>
      </c>
      <c r="V251" s="71">
        <v>2622</v>
      </c>
      <c r="W251" s="71">
        <v>186</v>
      </c>
      <c r="X251" s="71">
        <v>42267</v>
      </c>
      <c r="Y251" s="71">
        <v>75271</v>
      </c>
      <c r="Z251" s="71">
        <v>84160</v>
      </c>
      <c r="AA251" s="71">
        <v>13693</v>
      </c>
      <c r="AB251" s="71">
        <v>177056</v>
      </c>
      <c r="AC251" s="71">
        <v>0</v>
      </c>
      <c r="AD251" s="71">
        <v>20.626507359391439</v>
      </c>
      <c r="AE251" s="72"/>
      <c r="AF251" s="71">
        <v>301472799.01363468</v>
      </c>
      <c r="AG251" s="71">
        <v>5357446.3784133662</v>
      </c>
      <c r="AH251" s="71">
        <v>2339747.2090713112</v>
      </c>
      <c r="AI251" s="71">
        <v>317709777.23664308</v>
      </c>
      <c r="AJ251" s="71">
        <v>269407269.05172938</v>
      </c>
      <c r="AK251" s="71">
        <v>0</v>
      </c>
      <c r="AL251" s="71">
        <v>0</v>
      </c>
      <c r="AM251" s="71">
        <v>24264782.07801431</v>
      </c>
      <c r="AN251" s="71">
        <v>0</v>
      </c>
      <c r="AO251" s="71">
        <v>0</v>
      </c>
      <c r="AP251" s="71">
        <v>920551820.96750605</v>
      </c>
      <c r="AQ251" s="72"/>
      <c r="AR251" s="71">
        <v>2978</v>
      </c>
      <c r="AS251" s="71">
        <v>314</v>
      </c>
      <c r="AT251" s="71">
        <v>0</v>
      </c>
      <c r="AU251" s="71">
        <v>0</v>
      </c>
      <c r="AV251" s="71">
        <v>0</v>
      </c>
      <c r="AW251" s="71">
        <v>0</v>
      </c>
      <c r="AX251" s="71"/>
      <c r="AY251" s="72"/>
      <c r="AZ251" s="71">
        <v>11307.9</v>
      </c>
      <c r="BA251" s="71">
        <v>22863.8</v>
      </c>
      <c r="BB251" s="71">
        <v>0</v>
      </c>
      <c r="BC251" s="71">
        <v>0</v>
      </c>
      <c r="BD251" s="71">
        <v>0</v>
      </c>
      <c r="BE251" s="71">
        <v>0</v>
      </c>
      <c r="BF251" s="71"/>
      <c r="BG251" s="72"/>
      <c r="BH251" s="71">
        <v>0</v>
      </c>
      <c r="BI251" s="71">
        <v>0</v>
      </c>
      <c r="BJ251" s="71">
        <v>116.068</v>
      </c>
      <c r="BK251" s="71">
        <v>0</v>
      </c>
      <c r="BL251" s="71">
        <v>35.033999999999999</v>
      </c>
      <c r="BM251" s="71">
        <v>0</v>
      </c>
      <c r="BN251" s="72"/>
      <c r="BO251" s="71">
        <v>0</v>
      </c>
      <c r="BP251" s="71">
        <v>0</v>
      </c>
      <c r="BQ251" s="71">
        <v>11</v>
      </c>
      <c r="BR251" s="71">
        <v>0</v>
      </c>
      <c r="BS251" s="71">
        <v>7</v>
      </c>
      <c r="BT251" s="71">
        <v>0</v>
      </c>
      <c r="BU251"/>
      <c r="BV251" s="70">
        <v>151.102</v>
      </c>
      <c r="BW251" s="70">
        <v>0</v>
      </c>
      <c r="BX251" s="70">
        <v>0</v>
      </c>
      <c r="BY251" s="70">
        <v>0</v>
      </c>
      <c r="BZ251" s="70">
        <v>0</v>
      </c>
      <c r="CA251" s="70">
        <v>0</v>
      </c>
      <c r="CB251" s="70">
        <v>0</v>
      </c>
      <c r="CC251" s="70">
        <v>0</v>
      </c>
      <c r="CD251" s="70">
        <v>0</v>
      </c>
    </row>
    <row r="252" spans="1:82">
      <c r="A252" s="70" t="s">
        <v>1903</v>
      </c>
      <c r="B252" s="70">
        <v>149</v>
      </c>
      <c r="C252" s="70">
        <v>13</v>
      </c>
      <c r="D252" s="70">
        <v>9</v>
      </c>
      <c r="E252" s="70">
        <v>2016</v>
      </c>
      <c r="F252" s="70" t="s">
        <v>155</v>
      </c>
      <c r="G252" s="70" t="s">
        <v>1890</v>
      </c>
      <c r="H252" s="70" t="s">
        <v>1891</v>
      </c>
      <c r="I252" s="148"/>
      <c r="J252" s="71">
        <v>1138.0750444910932</v>
      </c>
      <c r="K252" s="71">
        <v>5.9996868787190962</v>
      </c>
      <c r="L252" s="71">
        <v>13.023418709834566</v>
      </c>
      <c r="M252" s="71">
        <v>192.580680402773</v>
      </c>
      <c r="N252" s="71">
        <v>206.54220453402101</v>
      </c>
      <c r="O252" s="71">
        <v>144.11672458676904</v>
      </c>
      <c r="P252" s="71">
        <v>68.303912949025573</v>
      </c>
      <c r="Q252" s="71">
        <v>12.48378713055124</v>
      </c>
      <c r="R252" s="71">
        <v>0</v>
      </c>
      <c r="S252" s="71">
        <v>23.429672682875001</v>
      </c>
      <c r="T252" s="72"/>
      <c r="U252" s="71">
        <v>30983658</v>
      </c>
      <c r="V252" s="71">
        <v>2622</v>
      </c>
      <c r="W252" s="71">
        <v>186</v>
      </c>
      <c r="X252" s="71">
        <v>42267</v>
      </c>
      <c r="Y252" s="71">
        <v>75953</v>
      </c>
      <c r="Z252" s="71">
        <v>84760</v>
      </c>
      <c r="AA252" s="71">
        <v>14058</v>
      </c>
      <c r="AB252" s="71">
        <v>176744</v>
      </c>
      <c r="AC252" s="71">
        <v>0</v>
      </c>
      <c r="AD252" s="71">
        <v>23.429672682875001</v>
      </c>
      <c r="AE252" s="72"/>
      <c r="AF252" s="71">
        <v>365517160.55522257</v>
      </c>
      <c r="AG252" s="71">
        <v>5104800.9628994204</v>
      </c>
      <c r="AH252" s="71">
        <v>2154499.625548685</v>
      </c>
      <c r="AI252" s="71">
        <v>295645977.1450122</v>
      </c>
      <c r="AJ252" s="71">
        <v>285333958.69860739</v>
      </c>
      <c r="AK252" s="71">
        <v>0</v>
      </c>
      <c r="AL252" s="71">
        <v>0</v>
      </c>
      <c r="AM252" s="71">
        <v>24240841.922643758</v>
      </c>
      <c r="AN252" s="71">
        <v>0</v>
      </c>
      <c r="AO252" s="71">
        <v>0</v>
      </c>
      <c r="AP252" s="71">
        <v>977997238.90993416</v>
      </c>
      <c r="AQ252" s="72"/>
      <c r="AR252" s="71">
        <v>3244</v>
      </c>
      <c r="AS252" s="71">
        <v>372</v>
      </c>
      <c r="AT252" s="71">
        <v>0</v>
      </c>
      <c r="AU252" s="71">
        <v>0</v>
      </c>
      <c r="AV252" s="71">
        <v>0</v>
      </c>
      <c r="AW252" s="71">
        <v>0</v>
      </c>
      <c r="AX252" s="71"/>
      <c r="AY252" s="72"/>
      <c r="AZ252" s="71">
        <v>12467.9</v>
      </c>
      <c r="BA252" s="71">
        <v>28635.200000000001</v>
      </c>
      <c r="BB252" s="71">
        <v>0</v>
      </c>
      <c r="BC252" s="71">
        <v>0</v>
      </c>
      <c r="BD252" s="71">
        <v>0</v>
      </c>
      <c r="BE252" s="71">
        <v>0</v>
      </c>
      <c r="BF252" s="71"/>
      <c r="BG252" s="72"/>
      <c r="BH252" s="71">
        <v>0</v>
      </c>
      <c r="BI252" s="71">
        <v>0</v>
      </c>
      <c r="BJ252" s="71">
        <v>157.42099999999999</v>
      </c>
      <c r="BK252" s="71">
        <v>0</v>
      </c>
      <c r="BL252" s="71">
        <v>34.346999999999994</v>
      </c>
      <c r="BM252" s="71">
        <v>0</v>
      </c>
      <c r="BN252" s="72"/>
      <c r="BO252" s="71">
        <v>0</v>
      </c>
      <c r="BP252" s="71">
        <v>0</v>
      </c>
      <c r="BQ252" s="71">
        <v>12</v>
      </c>
      <c r="BR252" s="71">
        <v>0</v>
      </c>
      <c r="BS252" s="71">
        <v>8</v>
      </c>
      <c r="BT252" s="71">
        <v>0</v>
      </c>
      <c r="BU252"/>
      <c r="BV252" s="70">
        <v>191.768</v>
      </c>
      <c r="BW252" s="70">
        <v>0</v>
      </c>
      <c r="BX252" s="70">
        <v>0</v>
      </c>
      <c r="BY252" s="70">
        <v>0</v>
      </c>
      <c r="BZ252" s="70">
        <v>0</v>
      </c>
      <c r="CA252" s="70">
        <v>0</v>
      </c>
      <c r="CB252" s="70">
        <v>0</v>
      </c>
      <c r="CC252" s="70">
        <v>0</v>
      </c>
      <c r="CD252" s="70">
        <v>0</v>
      </c>
    </row>
    <row r="253" spans="1:82">
      <c r="A253" s="70" t="s">
        <v>1904</v>
      </c>
      <c r="B253" s="70">
        <v>150</v>
      </c>
      <c r="C253" s="70">
        <v>14</v>
      </c>
      <c r="D253" s="70">
        <v>9</v>
      </c>
      <c r="E253" s="70">
        <v>2017</v>
      </c>
      <c r="F253" s="70" t="s">
        <v>156</v>
      </c>
      <c r="G253" s="70" t="s">
        <v>1890</v>
      </c>
      <c r="H253" s="70" t="s">
        <v>1891</v>
      </c>
      <c r="I253" s="148"/>
      <c r="J253" s="71">
        <v>1087.6678122593428</v>
      </c>
      <c r="K253" s="71">
        <v>6.0055224550241864</v>
      </c>
      <c r="L253" s="71">
        <v>11.945991832383051</v>
      </c>
      <c r="M253" s="71">
        <v>195.39530656876005</v>
      </c>
      <c r="N253" s="71">
        <v>230.45055591339735</v>
      </c>
      <c r="O253" s="71">
        <v>142.44748220744972</v>
      </c>
      <c r="P253" s="71">
        <v>68.440929403479629</v>
      </c>
      <c r="Q253" s="71">
        <v>12.0411588891702</v>
      </c>
      <c r="R253" s="71">
        <v>0</v>
      </c>
      <c r="S253" s="71">
        <v>18.738623615466953</v>
      </c>
      <c r="T253" s="72"/>
      <c r="U253" s="71">
        <v>31545989</v>
      </c>
      <c r="V253" s="71">
        <v>2622</v>
      </c>
      <c r="W253" s="71">
        <v>186</v>
      </c>
      <c r="X253" s="71">
        <v>42267</v>
      </c>
      <c r="Y253" s="71">
        <v>76596</v>
      </c>
      <c r="Z253" s="71">
        <v>85168</v>
      </c>
      <c r="AA253" s="71">
        <v>14176</v>
      </c>
      <c r="AB253" s="71">
        <v>176291</v>
      </c>
      <c r="AC253" s="71">
        <v>0</v>
      </c>
      <c r="AD253" s="71">
        <v>18.738623615466949</v>
      </c>
      <c r="AE253" s="72"/>
      <c r="AF253" s="71">
        <v>348924518.73782438</v>
      </c>
      <c r="AG253" s="71">
        <v>5158433.3209756408</v>
      </c>
      <c r="AH253" s="71">
        <v>2649225.2911319239</v>
      </c>
      <c r="AI253" s="71">
        <v>314442149.46614611</v>
      </c>
      <c r="AJ253" s="71">
        <v>322641831.51998591</v>
      </c>
      <c r="AK253" s="71">
        <v>0</v>
      </c>
      <c r="AL253" s="71">
        <v>0</v>
      </c>
      <c r="AM253" s="71">
        <v>24216545.025588568</v>
      </c>
      <c r="AN253" s="71">
        <v>0</v>
      </c>
      <c r="AO253" s="71">
        <v>0</v>
      </c>
      <c r="AP253" s="71">
        <v>1018032703.3616525</v>
      </c>
      <c r="AQ253" s="72"/>
      <c r="AR253" s="71">
        <v>3423</v>
      </c>
      <c r="AS253" s="71">
        <v>427</v>
      </c>
      <c r="AT253" s="71">
        <v>0</v>
      </c>
      <c r="AU253" s="71">
        <v>0</v>
      </c>
      <c r="AV253" s="71">
        <v>0</v>
      </c>
      <c r="AW253" s="71">
        <v>0</v>
      </c>
      <c r="AX253" s="71"/>
      <c r="AY253" s="72"/>
      <c r="AZ253" s="71">
        <v>13318.6</v>
      </c>
      <c r="BA253" s="71">
        <v>34563.300000000003</v>
      </c>
      <c r="BB253" s="71">
        <v>0</v>
      </c>
      <c r="BC253" s="71">
        <v>0</v>
      </c>
      <c r="BD253" s="71">
        <v>0</v>
      </c>
      <c r="BE253" s="71">
        <v>0</v>
      </c>
      <c r="BF253" s="71"/>
      <c r="BG253" s="72"/>
      <c r="BH253" s="71">
        <v>0</v>
      </c>
      <c r="BI253" s="71">
        <v>0</v>
      </c>
      <c r="BJ253" s="71">
        <v>156.27099999999999</v>
      </c>
      <c r="BK253" s="71">
        <v>0</v>
      </c>
      <c r="BL253" s="71">
        <v>39.062000000000005</v>
      </c>
      <c r="BM253" s="71">
        <v>0</v>
      </c>
      <c r="BN253" s="72"/>
      <c r="BO253" s="71">
        <v>0</v>
      </c>
      <c r="BP253" s="71">
        <v>0</v>
      </c>
      <c r="BQ253" s="71">
        <v>12</v>
      </c>
      <c r="BR253" s="71">
        <v>0</v>
      </c>
      <c r="BS253" s="71">
        <v>8</v>
      </c>
      <c r="BT253" s="71">
        <v>0</v>
      </c>
      <c r="BU253"/>
      <c r="BV253" s="70">
        <v>195.333</v>
      </c>
      <c r="BW253" s="70">
        <v>0</v>
      </c>
      <c r="BX253" s="70">
        <v>0</v>
      </c>
      <c r="BY253" s="70">
        <v>0</v>
      </c>
      <c r="BZ253" s="70">
        <v>0</v>
      </c>
      <c r="CA253" s="70">
        <v>0</v>
      </c>
      <c r="CB253" s="70">
        <v>0</v>
      </c>
      <c r="CC253" s="70">
        <v>0</v>
      </c>
      <c r="CD253" s="70">
        <v>0</v>
      </c>
    </row>
    <row r="254" spans="1:82">
      <c r="A254" s="70" t="s">
        <v>1905</v>
      </c>
      <c r="B254" s="70">
        <v>151</v>
      </c>
      <c r="C254" s="70">
        <v>15</v>
      </c>
      <c r="D254" s="70">
        <v>9</v>
      </c>
      <c r="E254" s="70">
        <v>2018</v>
      </c>
      <c r="F254" s="70" t="s">
        <v>183</v>
      </c>
      <c r="G254" s="1064" t="s">
        <v>1890</v>
      </c>
      <c r="H254" s="70" t="s">
        <v>1891</v>
      </c>
      <c r="I254" s="148"/>
      <c r="J254" s="71">
        <v>1009.153039625903</v>
      </c>
      <c r="K254" s="71">
        <v>5.6707530427683013</v>
      </c>
      <c r="L254" s="71">
        <v>11.17184032522977</v>
      </c>
      <c r="M254" s="71">
        <v>199.35342308224102</v>
      </c>
      <c r="N254" s="71">
        <v>195.00325608953685</v>
      </c>
      <c r="O254" s="71">
        <v>139.99439769419644</v>
      </c>
      <c r="P254" s="71">
        <v>69.179278042286214</v>
      </c>
      <c r="Q254" s="71">
        <v>11.1444420757405</v>
      </c>
      <c r="R254" s="71">
        <v>0</v>
      </c>
      <c r="S254" s="71">
        <v>22.503998868211703</v>
      </c>
      <c r="T254" s="72"/>
      <c r="U254" s="71">
        <v>32469819</v>
      </c>
      <c r="V254" s="71">
        <v>2622</v>
      </c>
      <c r="W254" s="71">
        <v>186</v>
      </c>
      <c r="X254" s="71">
        <v>42267</v>
      </c>
      <c r="Y254" s="71">
        <v>77399</v>
      </c>
      <c r="Z254" s="71">
        <v>85304</v>
      </c>
      <c r="AA254" s="71">
        <v>14473</v>
      </c>
      <c r="AB254" s="71">
        <v>175833</v>
      </c>
      <c r="AC254" s="71">
        <v>0</v>
      </c>
      <c r="AD254" s="71">
        <v>22.503998868211699</v>
      </c>
      <c r="AE254" s="72"/>
      <c r="AF254" s="71">
        <v>334268647.70308411</v>
      </c>
      <c r="AG254" s="71">
        <v>4703648.457784662</v>
      </c>
      <c r="AH254" s="71">
        <v>2501905.830988531</v>
      </c>
      <c r="AI254" s="71">
        <v>313610151.82939148</v>
      </c>
      <c r="AJ254" s="71">
        <v>292668639.26169711</v>
      </c>
      <c r="AK254" s="71">
        <v>0</v>
      </c>
      <c r="AL254" s="71">
        <v>0</v>
      </c>
      <c r="AM254" s="71">
        <v>24203607.74976135</v>
      </c>
      <c r="AN254" s="71">
        <v>0</v>
      </c>
      <c r="AO254" s="71">
        <v>0</v>
      </c>
      <c r="AP254" s="71">
        <v>971956600.83270717</v>
      </c>
      <c r="AQ254" s="72"/>
      <c r="AR254" s="71">
        <v>3588</v>
      </c>
      <c r="AS254" s="71">
        <v>524</v>
      </c>
      <c r="AT254" s="71">
        <v>0</v>
      </c>
      <c r="AU254" s="71">
        <v>0</v>
      </c>
      <c r="AV254" s="71">
        <v>0</v>
      </c>
      <c r="AW254" s="71">
        <v>0</v>
      </c>
      <c r="AX254" s="71"/>
      <c r="AY254" s="72"/>
      <c r="AZ254" s="71">
        <v>14145.800000000001</v>
      </c>
      <c r="BA254" s="71">
        <v>39813.1</v>
      </c>
      <c r="BB254" s="71">
        <v>0</v>
      </c>
      <c r="BC254" s="71">
        <v>0</v>
      </c>
      <c r="BD254" s="71">
        <v>0</v>
      </c>
      <c r="BE254" s="71">
        <v>0</v>
      </c>
      <c r="BF254" s="71"/>
      <c r="BG254" s="72"/>
      <c r="BH254" s="71">
        <v>0</v>
      </c>
      <c r="BI254" s="71">
        <v>0</v>
      </c>
      <c r="BJ254" s="71">
        <v>166.20699999999999</v>
      </c>
      <c r="BK254" s="71">
        <v>0</v>
      </c>
      <c r="BL254" s="71">
        <v>34.984999999999999</v>
      </c>
      <c r="BM254" s="71">
        <v>0</v>
      </c>
      <c r="BN254" s="72"/>
      <c r="BO254" s="71">
        <v>0</v>
      </c>
      <c r="BP254" s="71">
        <v>0</v>
      </c>
      <c r="BQ254" s="71">
        <v>13</v>
      </c>
      <c r="BR254" s="71">
        <v>0</v>
      </c>
      <c r="BS254" s="71">
        <v>7</v>
      </c>
      <c r="BT254" s="71">
        <v>0</v>
      </c>
      <c r="BU254"/>
      <c r="BV254" s="70">
        <v>201.19200000000001</v>
      </c>
      <c r="BW254" s="70">
        <v>0</v>
      </c>
      <c r="BX254" s="70">
        <v>0</v>
      </c>
      <c r="BY254" s="70">
        <v>0</v>
      </c>
      <c r="BZ254" s="70">
        <v>0</v>
      </c>
      <c r="CA254" s="70">
        <v>0</v>
      </c>
      <c r="CB254" s="70">
        <v>0</v>
      </c>
      <c r="CC254" s="70">
        <v>0</v>
      </c>
      <c r="CD254" s="70">
        <v>0</v>
      </c>
    </row>
    <row r="255" spans="1:82">
      <c r="A255" s="70" t="s">
        <v>1906</v>
      </c>
      <c r="B255" s="70">
        <v>152</v>
      </c>
      <c r="C255" s="70">
        <v>16</v>
      </c>
      <c r="D255" s="70">
        <v>9</v>
      </c>
      <c r="E255" s="70">
        <v>2019</v>
      </c>
      <c r="F255" s="70" t="s">
        <v>158</v>
      </c>
      <c r="G255" s="1064" t="s">
        <v>1890</v>
      </c>
      <c r="H255" s="70" t="s">
        <v>1891</v>
      </c>
      <c r="I255" s="148"/>
      <c r="J255" s="71">
        <v>1037.8886950495801</v>
      </c>
      <c r="K255" s="71">
        <v>5.1676816897778233</v>
      </c>
      <c r="L255" s="71">
        <v>11.264701563824898</v>
      </c>
      <c r="M255" s="71">
        <v>181.98263118862207</v>
      </c>
      <c r="N255" s="71">
        <v>187.06752609248881</v>
      </c>
      <c r="O255" s="71">
        <v>136.35281532711053</v>
      </c>
      <c r="P255" s="71">
        <v>69.903264049833211</v>
      </c>
      <c r="Q255" s="71">
        <v>10.802065380075</v>
      </c>
      <c r="R255" s="71">
        <v>0</v>
      </c>
      <c r="S255" s="71">
        <v>23.129193262033652</v>
      </c>
      <c r="T255" s="72"/>
      <c r="U255" s="71">
        <v>33525350</v>
      </c>
      <c r="V255" s="71">
        <v>2622</v>
      </c>
      <c r="W255" s="71">
        <v>186</v>
      </c>
      <c r="X255" s="71">
        <v>42267</v>
      </c>
      <c r="Y255" s="71">
        <v>78068</v>
      </c>
      <c r="Z255" s="71">
        <v>85366</v>
      </c>
      <c r="AA255" s="71">
        <v>14515</v>
      </c>
      <c r="AB255" s="71">
        <v>175045</v>
      </c>
      <c r="AC255" s="71">
        <v>0</v>
      </c>
      <c r="AD255" s="71">
        <v>23.129193262033649</v>
      </c>
      <c r="AE255" s="72"/>
      <c r="AF255" s="71">
        <v>347912432.83850759</v>
      </c>
      <c r="AG255" s="71">
        <v>4543027.8126823772</v>
      </c>
      <c r="AH255" s="71">
        <v>2607308.7745322832</v>
      </c>
      <c r="AI255" s="71">
        <v>297911326.77670938</v>
      </c>
      <c r="AJ255" s="71">
        <v>279149385.38604891</v>
      </c>
      <c r="AK255" s="71">
        <v>0</v>
      </c>
      <c r="AL255" s="71">
        <v>0</v>
      </c>
      <c r="AM255" s="71">
        <v>23839811.261945512</v>
      </c>
      <c r="AN255" s="71">
        <v>0</v>
      </c>
      <c r="AO255" s="71">
        <v>0</v>
      </c>
      <c r="AP255" s="71">
        <v>955963292.85042608</v>
      </c>
      <c r="AQ255" s="72"/>
      <c r="AR255" s="71">
        <v>3756</v>
      </c>
      <c r="AS255" s="71">
        <v>560</v>
      </c>
      <c r="AT255" s="71">
        <v>0</v>
      </c>
      <c r="AU255" s="71">
        <v>0</v>
      </c>
      <c r="AV255" s="71">
        <v>0</v>
      </c>
      <c r="AW255" s="71">
        <v>0</v>
      </c>
      <c r="AX255" s="71"/>
      <c r="AY255" s="72"/>
      <c r="AZ255" s="71">
        <v>14992.19999999999</v>
      </c>
      <c r="BA255" s="71">
        <v>41457.999999999993</v>
      </c>
      <c r="BB255" s="71">
        <v>0</v>
      </c>
      <c r="BC255" s="71">
        <v>0</v>
      </c>
      <c r="BD255" s="71">
        <v>0</v>
      </c>
      <c r="BE255" s="71">
        <v>0</v>
      </c>
      <c r="BF255" s="71"/>
      <c r="BG255" s="72"/>
      <c r="BH255" s="71">
        <v>0</v>
      </c>
      <c r="BI255" s="71">
        <v>0</v>
      </c>
      <c r="BJ255" s="71">
        <v>160.215</v>
      </c>
      <c r="BK255" s="71">
        <v>0</v>
      </c>
      <c r="BL255" s="71">
        <v>31.766000000000002</v>
      </c>
      <c r="BM255" s="71">
        <v>0</v>
      </c>
      <c r="BN255" s="72"/>
      <c r="BO255" s="71">
        <v>0</v>
      </c>
      <c r="BP255" s="71">
        <v>0</v>
      </c>
      <c r="BQ255" s="71">
        <v>14</v>
      </c>
      <c r="BR255" s="71">
        <v>0</v>
      </c>
      <c r="BS255" s="71">
        <v>6</v>
      </c>
      <c r="BT255" s="71">
        <v>0</v>
      </c>
      <c r="BU255"/>
      <c r="BV255" s="70">
        <v>191.98099999999999</v>
      </c>
      <c r="BW255" s="70">
        <v>0</v>
      </c>
      <c r="BX255" s="70">
        <v>0</v>
      </c>
      <c r="BY255" s="70">
        <v>0</v>
      </c>
      <c r="BZ255" s="70">
        <v>0</v>
      </c>
      <c r="CA255" s="70">
        <v>0</v>
      </c>
      <c r="CB255" s="70">
        <v>0</v>
      </c>
      <c r="CC255" s="70">
        <v>0</v>
      </c>
      <c r="CD255" s="70">
        <v>0</v>
      </c>
    </row>
    <row r="256" spans="1:82">
      <c r="A256" s="70" t="s">
        <v>1907</v>
      </c>
      <c r="B256" s="70">
        <v>153</v>
      </c>
      <c r="C256" s="70">
        <v>17</v>
      </c>
      <c r="D256" s="70">
        <v>9</v>
      </c>
      <c r="E256" s="70">
        <v>2020</v>
      </c>
      <c r="F256" s="70" t="s">
        <v>159</v>
      </c>
      <c r="G256" s="70" t="s">
        <v>1890</v>
      </c>
      <c r="H256" s="70" t="s">
        <v>1891</v>
      </c>
      <c r="I256" s="148"/>
      <c r="J256" s="71">
        <v>885.72310159642393</v>
      </c>
      <c r="K256" s="71">
        <v>5.7768779362185452</v>
      </c>
      <c r="L256" s="71">
        <v>18.463010649412798</v>
      </c>
      <c r="M256" s="71">
        <v>176.42690933509081</v>
      </c>
      <c r="N256" s="71">
        <v>183.82163524971472</v>
      </c>
      <c r="O256" s="71">
        <v>119.44895038708644</v>
      </c>
      <c r="P256" s="71">
        <v>67.488642652649986</v>
      </c>
      <c r="Q256" s="71">
        <v>10.236701835797</v>
      </c>
      <c r="R256" s="71">
        <v>0</v>
      </c>
      <c r="S256" s="71">
        <v>13.249114709937359</v>
      </c>
      <c r="T256" s="72"/>
      <c r="U256" s="71">
        <v>30390942</v>
      </c>
      <c r="V256" s="71">
        <v>2751</v>
      </c>
      <c r="W256" s="71">
        <v>324</v>
      </c>
      <c r="X256" s="71">
        <v>42997</v>
      </c>
      <c r="Y256" s="71">
        <v>78473</v>
      </c>
      <c r="Z256" s="71">
        <v>85355</v>
      </c>
      <c r="AA256" s="71">
        <v>14895</v>
      </c>
      <c r="AB256" s="71">
        <v>173619</v>
      </c>
      <c r="AC256" s="71">
        <v>0</v>
      </c>
      <c r="AD256" s="71">
        <v>13.249114709937359</v>
      </c>
      <c r="AE256" s="72"/>
      <c r="AF256" s="71">
        <v>308643025.46734262</v>
      </c>
      <c r="AG256" s="71">
        <v>4644524.5993872369</v>
      </c>
      <c r="AH256" s="71">
        <v>4521135.5777795715</v>
      </c>
      <c r="AI256" s="71">
        <v>295372676.75070155</v>
      </c>
      <c r="AJ256" s="71">
        <v>282356340.2257731</v>
      </c>
      <c r="AK256" s="71"/>
      <c r="AL256" s="71"/>
      <c r="AM256" s="71">
        <v>22659208.447322145</v>
      </c>
      <c r="AN256" s="71"/>
      <c r="AO256" s="71"/>
      <c r="AP256" s="71">
        <v>918196911.06830621</v>
      </c>
      <c r="AQ256" s="72"/>
      <c r="AR256" s="71">
        <v>3965</v>
      </c>
      <c r="AS256" s="71">
        <v>586</v>
      </c>
      <c r="AT256" s="71">
        <v>0</v>
      </c>
      <c r="AU256" s="71">
        <v>0</v>
      </c>
      <c r="AV256" s="71">
        <v>0</v>
      </c>
      <c r="AW256" s="71">
        <v>0</v>
      </c>
      <c r="AX256" s="71"/>
      <c r="AY256" s="72"/>
      <c r="AZ256" s="71">
        <v>16013.599999999969</v>
      </c>
      <c r="BA256" s="71">
        <v>43115.5</v>
      </c>
      <c r="BB256" s="71">
        <v>0</v>
      </c>
      <c r="BC256" s="71">
        <v>0</v>
      </c>
      <c r="BD256" s="71">
        <v>0</v>
      </c>
      <c r="BE256" s="71">
        <v>0</v>
      </c>
      <c r="BF256" s="71"/>
      <c r="BG256" s="72"/>
      <c r="BH256" s="71">
        <v>0</v>
      </c>
      <c r="BI256" s="71">
        <v>0</v>
      </c>
      <c r="BJ256" s="71">
        <v>150.77500000000001</v>
      </c>
      <c r="BK256" s="71">
        <v>0</v>
      </c>
      <c r="BL256" s="71">
        <v>34.467999999999996</v>
      </c>
      <c r="BM256" s="71">
        <v>0</v>
      </c>
      <c r="BN256" s="72"/>
      <c r="BO256" s="71">
        <v>0</v>
      </c>
      <c r="BP256" s="71">
        <v>0</v>
      </c>
      <c r="BQ256" s="71">
        <v>14</v>
      </c>
      <c r="BR256" s="71">
        <v>0</v>
      </c>
      <c r="BS256" s="71">
        <v>7</v>
      </c>
      <c r="BT256" s="71">
        <v>0</v>
      </c>
      <c r="BU256"/>
      <c r="BV256" s="70">
        <v>185.24299999999999</v>
      </c>
      <c r="BW256" s="70">
        <v>0</v>
      </c>
      <c r="BX256" s="70">
        <v>0</v>
      </c>
      <c r="BY256" s="70">
        <v>0</v>
      </c>
      <c r="BZ256" s="70">
        <v>0</v>
      </c>
      <c r="CA256" s="70">
        <v>0</v>
      </c>
      <c r="CB256" s="70">
        <v>0</v>
      </c>
      <c r="CC256" s="70">
        <v>0</v>
      </c>
      <c r="CD256" s="70">
        <v>0</v>
      </c>
    </row>
    <row r="257" spans="1:82">
      <c r="A257" s="70" t="s">
        <v>1908</v>
      </c>
      <c r="B257" s="70">
        <v>153</v>
      </c>
      <c r="C257" s="70">
        <v>18</v>
      </c>
      <c r="D257" s="70">
        <v>9</v>
      </c>
      <c r="E257" s="70">
        <v>2021</v>
      </c>
      <c r="F257" s="70" t="s">
        <v>160</v>
      </c>
      <c r="G257" s="70" t="s">
        <v>1890</v>
      </c>
      <c r="H257" s="70" t="s">
        <v>1891</v>
      </c>
      <c r="I257" s="148"/>
      <c r="J257" s="71">
        <v>972.89417893426321</v>
      </c>
      <c r="K257" s="71">
        <v>6.2857122574214985</v>
      </c>
      <c r="L257" s="71">
        <v>17.152565063576532</v>
      </c>
      <c r="M257" s="71">
        <v>194.53440608094164</v>
      </c>
      <c r="N257" s="71">
        <v>189.19906389494872</v>
      </c>
      <c r="O257" s="71">
        <v>115.84592859785326</v>
      </c>
      <c r="P257" s="71">
        <v>70.321794251237336</v>
      </c>
      <c r="Q257" s="71">
        <v>10.0561282812752</v>
      </c>
      <c r="R257" s="71">
        <v>0</v>
      </c>
      <c r="S257" s="71">
        <v>16.931726531098722</v>
      </c>
      <c r="T257" s="72"/>
      <c r="U257" s="71">
        <v>32350782</v>
      </c>
      <c r="V257" s="71">
        <v>2751</v>
      </c>
      <c r="W257" s="71">
        <v>324</v>
      </c>
      <c r="X257" s="71">
        <v>42997</v>
      </c>
      <c r="Y257" s="71">
        <v>78647</v>
      </c>
      <c r="Z257" s="71">
        <v>85235</v>
      </c>
      <c r="AA257" s="71">
        <v>15134</v>
      </c>
      <c r="AB257" s="71">
        <v>172232</v>
      </c>
      <c r="AC257" s="71">
        <v>0</v>
      </c>
      <c r="AD257" s="71">
        <v>16.931726531098722</v>
      </c>
      <c r="AE257" s="72"/>
      <c r="AF257" s="71">
        <v>323452143.58451384</v>
      </c>
      <c r="AG257" s="71">
        <v>5039986.5548073389</v>
      </c>
      <c r="AH257" s="71">
        <v>3686697.4597148323</v>
      </c>
      <c r="AI257" s="71">
        <v>322824272.04932737</v>
      </c>
      <c r="AJ257" s="71">
        <v>283568386.93445998</v>
      </c>
      <c r="AK257" s="71">
        <v>0</v>
      </c>
      <c r="AL257" s="71">
        <v>0</v>
      </c>
      <c r="AM257" s="71">
        <v>22607841.924913511</v>
      </c>
      <c r="AN257" s="71">
        <v>0</v>
      </c>
      <c r="AO257" s="71">
        <v>0</v>
      </c>
      <c r="AP257" s="71">
        <v>961179328.5077368</v>
      </c>
      <c r="AQ257" s="72"/>
      <c r="AR257" s="71">
        <v>4180</v>
      </c>
      <c r="AS257" s="71">
        <v>602</v>
      </c>
      <c r="AT257" s="71">
        <v>0</v>
      </c>
      <c r="AU257" s="71">
        <v>0</v>
      </c>
      <c r="AV257" s="71">
        <v>0</v>
      </c>
      <c r="AW257" s="71">
        <v>0</v>
      </c>
      <c r="AX257" s="71"/>
      <c r="AY257" s="72"/>
      <c r="AZ257" s="71">
        <v>17135.99999999996</v>
      </c>
      <c r="BA257" s="71">
        <v>44259.4</v>
      </c>
      <c r="BB257" s="71">
        <v>0</v>
      </c>
      <c r="BC257" s="71">
        <v>0</v>
      </c>
      <c r="BD257" s="71">
        <v>0</v>
      </c>
      <c r="BE257" s="71">
        <v>0</v>
      </c>
      <c r="BF257" s="71"/>
      <c r="BG257" s="72"/>
      <c r="BH257" s="71">
        <v>0</v>
      </c>
      <c r="BI257" s="71">
        <v>0</v>
      </c>
      <c r="BJ257" s="71">
        <v>150.45099999999999</v>
      </c>
      <c r="BK257" s="71">
        <v>0</v>
      </c>
      <c r="BL257" s="71">
        <v>31.102999999999998</v>
      </c>
      <c r="BM257" s="71">
        <v>0</v>
      </c>
      <c r="BN257" s="72"/>
      <c r="BO257" s="71">
        <v>0</v>
      </c>
      <c r="BP257" s="71">
        <v>0</v>
      </c>
      <c r="BQ257" s="71">
        <v>14</v>
      </c>
      <c r="BR257" s="71">
        <v>0</v>
      </c>
      <c r="BS257" s="71">
        <v>6</v>
      </c>
      <c r="BT257" s="71">
        <v>0</v>
      </c>
      <c r="BU257"/>
      <c r="BV257" s="70">
        <v>181.554</v>
      </c>
      <c r="BW257" s="70">
        <v>0</v>
      </c>
      <c r="BX257" s="70">
        <v>0</v>
      </c>
      <c r="BY257" s="70">
        <v>0</v>
      </c>
      <c r="BZ257" s="70">
        <v>0</v>
      </c>
      <c r="CA257" s="70">
        <v>0</v>
      </c>
      <c r="CB257" s="70">
        <v>0</v>
      </c>
      <c r="CC257" s="70">
        <v>0</v>
      </c>
      <c r="CD257" s="70">
        <v>0</v>
      </c>
    </row>
    <row r="258" spans="1:82">
      <c r="A258" s="70" t="s">
        <v>1909</v>
      </c>
      <c r="B258" s="70">
        <v>153</v>
      </c>
      <c r="C258" s="70">
        <v>19</v>
      </c>
      <c r="D258" s="70">
        <v>9</v>
      </c>
      <c r="E258" s="70">
        <v>2022</v>
      </c>
      <c r="F258" s="70" t="s">
        <v>161</v>
      </c>
      <c r="G258" s="70" t="s">
        <v>1890</v>
      </c>
      <c r="H258" s="70" t="s">
        <v>1891</v>
      </c>
      <c r="I258" s="148"/>
      <c r="J258" s="71">
        <v>799.06716729188258</v>
      </c>
      <c r="K258" s="71">
        <v>6.0272771809395866</v>
      </c>
      <c r="L258" s="71">
        <v>14.504850507508245</v>
      </c>
      <c r="M258" s="71">
        <v>192.12074924283846</v>
      </c>
      <c r="N258" s="71">
        <v>208.75467300953542</v>
      </c>
      <c r="O258" s="71">
        <v>122.05083213321723</v>
      </c>
      <c r="P258" s="71">
        <v>70.432969913859964</v>
      </c>
      <c r="Q258" s="71">
        <v>10.093823196264667</v>
      </c>
      <c r="R258" s="71">
        <v>0</v>
      </c>
      <c r="S258" s="71">
        <v>19.673423688297198</v>
      </c>
      <c r="T258" s="72"/>
      <c r="U258" s="71">
        <v>35824048</v>
      </c>
      <c r="V258" s="71">
        <v>2751</v>
      </c>
      <c r="W258" s="71">
        <v>324</v>
      </c>
      <c r="X258" s="71">
        <v>42997</v>
      </c>
      <c r="Y258" s="71">
        <v>81053</v>
      </c>
      <c r="Z258" s="71">
        <v>85320</v>
      </c>
      <c r="AA258" s="71">
        <v>15389</v>
      </c>
      <c r="AB258" s="71">
        <v>171460</v>
      </c>
      <c r="AC258" s="71">
        <v>0</v>
      </c>
      <c r="AD258" s="71">
        <v>19.673423688297198</v>
      </c>
      <c r="AE258" s="72"/>
      <c r="AF258" s="71">
        <v>280986846.39296484</v>
      </c>
      <c r="AG258" s="71">
        <v>4976259.658819071</v>
      </c>
      <c r="AH258" s="71">
        <v>3685653.3948866888</v>
      </c>
      <c r="AI258" s="71">
        <v>313529698.7128697</v>
      </c>
      <c r="AJ258" s="71">
        <v>329789390.02105898</v>
      </c>
      <c r="AK258" s="71">
        <v>0</v>
      </c>
      <c r="AL258" s="71">
        <v>0</v>
      </c>
      <c r="AM258" s="71">
        <v>22140165.899044037</v>
      </c>
      <c r="AN258" s="71">
        <v>0</v>
      </c>
      <c r="AO258" s="71">
        <v>0</v>
      </c>
      <c r="AP258" s="71">
        <v>955108014.07964325</v>
      </c>
      <c r="AQ258" s="72"/>
      <c r="AR258" s="71">
        <v>4405</v>
      </c>
      <c r="AS258" s="71">
        <v>616</v>
      </c>
      <c r="AT258" s="71">
        <v>0</v>
      </c>
      <c r="AU258" s="71">
        <v>0</v>
      </c>
      <c r="AV258" s="71">
        <v>0</v>
      </c>
      <c r="AW258" s="71">
        <v>0</v>
      </c>
      <c r="AX258" s="71"/>
      <c r="AY258" s="72"/>
      <c r="AZ258" s="71">
        <v>18398.399999999936</v>
      </c>
      <c r="BA258" s="71">
        <v>47092.100000000006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1910</v>
      </c>
      <c r="B259" s="70">
        <v>153</v>
      </c>
      <c r="C259" s="70">
        <v>20</v>
      </c>
      <c r="D259" s="70">
        <v>9</v>
      </c>
      <c r="E259" s="70">
        <v>2023</v>
      </c>
      <c r="F259" s="70" t="s">
        <v>1539</v>
      </c>
      <c r="G259" s="70" t="s">
        <v>1890</v>
      </c>
      <c r="H259" s="70" t="s">
        <v>1891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4638</v>
      </c>
      <c r="AS259" s="71">
        <v>622</v>
      </c>
      <c r="AT259" s="71">
        <v>0</v>
      </c>
      <c r="AU259" s="71">
        <v>0</v>
      </c>
      <c r="AV259" s="71">
        <v>0</v>
      </c>
      <c r="AW259" s="71">
        <v>0</v>
      </c>
      <c r="AX259" s="71"/>
      <c r="AY259" s="72"/>
      <c r="AZ259" s="71">
        <v>19660.299999999912</v>
      </c>
      <c r="BA259" s="71">
        <v>48600.600000000006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1911</v>
      </c>
      <c r="B260" s="70">
        <v>153</v>
      </c>
      <c r="C260" s="70">
        <v>21</v>
      </c>
      <c r="D260" s="70">
        <v>9</v>
      </c>
      <c r="E260" s="70">
        <v>2024</v>
      </c>
      <c r="F260" s="70" t="s">
        <v>1554</v>
      </c>
      <c r="G260" s="70" t="s">
        <v>1890</v>
      </c>
      <c r="H260" s="70" t="s">
        <v>1891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1912</v>
      </c>
      <c r="B261" s="70">
        <v>188</v>
      </c>
      <c r="C261" s="70">
        <v>1</v>
      </c>
      <c r="D261" s="70">
        <v>12</v>
      </c>
      <c r="E261" s="70">
        <v>1990</v>
      </c>
      <c r="F261" s="70" t="s">
        <v>787</v>
      </c>
      <c r="G261" s="70" t="s">
        <v>1913</v>
      </c>
      <c r="H261" s="70" t="s">
        <v>1914</v>
      </c>
      <c r="I261" s="148"/>
      <c r="J261" s="71">
        <v>1377.4571858822451</v>
      </c>
      <c r="K261" s="71">
        <v>17.77556374453086</v>
      </c>
      <c r="L261" s="71">
        <v>15.546091648444399</v>
      </c>
      <c r="M261" s="71">
        <v>89.001814453494518</v>
      </c>
      <c r="N261" s="71">
        <v>132.80149108705859</v>
      </c>
      <c r="O261" s="71">
        <v>142.62176566467099</v>
      </c>
      <c r="P261" s="71">
        <v>169.93869357237551</v>
      </c>
      <c r="Q261" s="71">
        <v>9.5807572501916507</v>
      </c>
      <c r="R261" s="71">
        <v>3.7217742562910061</v>
      </c>
      <c r="S261" s="71">
        <v>10.40355065786895</v>
      </c>
      <c r="T261" s="72"/>
      <c r="U261" s="71">
        <v>117231029</v>
      </c>
      <c r="V261" s="71">
        <v>6652</v>
      </c>
      <c r="W261" s="71">
        <v>179</v>
      </c>
      <c r="X261" s="71">
        <v>33843</v>
      </c>
      <c r="Y261" s="71">
        <v>42540</v>
      </c>
      <c r="Z261" s="71">
        <v>58662</v>
      </c>
      <c r="AA261" s="71">
        <v>41263</v>
      </c>
      <c r="AB261" s="71">
        <v>155559</v>
      </c>
      <c r="AC261" s="71">
        <v>644618</v>
      </c>
      <c r="AD261" s="71">
        <v>10.40355065786895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1915</v>
      </c>
      <c r="B262" s="70">
        <v>189</v>
      </c>
      <c r="C262" s="70">
        <v>2</v>
      </c>
      <c r="D262" s="70">
        <v>12</v>
      </c>
      <c r="E262" s="70">
        <v>2005</v>
      </c>
      <c r="F262" s="70" t="s">
        <v>789</v>
      </c>
      <c r="G262" s="70" t="s">
        <v>1913</v>
      </c>
      <c r="H262" s="70" t="s">
        <v>1914</v>
      </c>
      <c r="I262" s="148"/>
      <c r="J262" s="71">
        <v>1298.151141047065</v>
      </c>
      <c r="K262" s="71">
        <v>14.048148555552199</v>
      </c>
      <c r="L262" s="71">
        <v>20.047015282827228</v>
      </c>
      <c r="M262" s="71">
        <v>162.19762563790539</v>
      </c>
      <c r="N262" s="71">
        <v>181.62664469414759</v>
      </c>
      <c r="O262" s="71">
        <v>212.32396519741101</v>
      </c>
      <c r="P262" s="71">
        <v>171.98532063827841</v>
      </c>
      <c r="Q262" s="71">
        <v>9.4887988007501498</v>
      </c>
      <c r="R262" s="71">
        <v>0.59919936077668157</v>
      </c>
      <c r="S262" s="71">
        <v>14.05486412</v>
      </c>
      <c r="T262" s="72"/>
      <c r="U262" s="71">
        <v>131950680</v>
      </c>
      <c r="V262" s="71">
        <v>6130</v>
      </c>
      <c r="W262" s="71">
        <v>265</v>
      </c>
      <c r="X262" s="71">
        <v>32734</v>
      </c>
      <c r="Y262" s="71">
        <v>49403</v>
      </c>
      <c r="Z262" s="71">
        <v>101059</v>
      </c>
      <c r="AA262" s="71">
        <v>34201</v>
      </c>
      <c r="AB262" s="71">
        <v>161061</v>
      </c>
      <c r="AC262" s="71">
        <v>105956</v>
      </c>
      <c r="AD262" s="71">
        <v>14.05486412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1916</v>
      </c>
      <c r="B263" s="70">
        <v>190</v>
      </c>
      <c r="C263" s="70">
        <v>3</v>
      </c>
      <c r="D263" s="70">
        <v>12</v>
      </c>
      <c r="E263" s="70">
        <v>2006</v>
      </c>
      <c r="F263" s="70" t="s">
        <v>790</v>
      </c>
      <c r="G263" s="70" t="s">
        <v>1913</v>
      </c>
      <c r="H263" s="70" t="s">
        <v>1914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1917</v>
      </c>
      <c r="B264" s="70">
        <v>191</v>
      </c>
      <c r="C264" s="70">
        <v>4</v>
      </c>
      <c r="D264" s="70">
        <v>12</v>
      </c>
      <c r="E264" s="70">
        <v>2007</v>
      </c>
      <c r="F264" s="70" t="s">
        <v>791</v>
      </c>
      <c r="G264" s="70" t="s">
        <v>1913</v>
      </c>
      <c r="H264" s="70" t="s">
        <v>1914</v>
      </c>
      <c r="I264" s="148"/>
      <c r="J264" s="71">
        <v>1315.1291280731641</v>
      </c>
      <c r="K264" s="71">
        <v>12.989842810760321</v>
      </c>
      <c r="L264" s="71">
        <v>17.901688209778261</v>
      </c>
      <c r="M264" s="71">
        <v>182.14806128488809</v>
      </c>
      <c r="N264" s="71">
        <v>180.83198372714361</v>
      </c>
      <c r="O264" s="71">
        <v>210.4079118288951</v>
      </c>
      <c r="P264" s="71">
        <v>171.4865303636426</v>
      </c>
      <c r="Q264" s="71">
        <v>10.0848250099542</v>
      </c>
      <c r="R264" s="71">
        <v>0.62676267918168138</v>
      </c>
      <c r="S264" s="71">
        <v>15.269340642804</v>
      </c>
      <c r="T264" s="72"/>
      <c r="U264" s="71">
        <v>159528843</v>
      </c>
      <c r="V264" s="71">
        <v>5679</v>
      </c>
      <c r="W264" s="71">
        <v>203</v>
      </c>
      <c r="X264" s="71">
        <v>40235</v>
      </c>
      <c r="Y264" s="71">
        <v>51155</v>
      </c>
      <c r="Z264" s="71">
        <v>104108</v>
      </c>
      <c r="AA264" s="71">
        <v>33582</v>
      </c>
      <c r="AB264" s="71">
        <v>162126</v>
      </c>
      <c r="AC264" s="71">
        <v>114010</v>
      </c>
      <c r="AD264" s="71">
        <v>15.269340642804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1918</v>
      </c>
      <c r="B265" s="70">
        <v>192</v>
      </c>
      <c r="C265" s="70">
        <v>5</v>
      </c>
      <c r="D265" s="70">
        <v>12</v>
      </c>
      <c r="E265" s="70">
        <v>2008</v>
      </c>
      <c r="F265" s="70" t="s">
        <v>792</v>
      </c>
      <c r="G265" s="70" t="s">
        <v>1913</v>
      </c>
      <c r="H265" s="70" t="s">
        <v>1914</v>
      </c>
      <c r="I265" s="148"/>
      <c r="J265" s="71">
        <v>1124.830994874417</v>
      </c>
      <c r="K265" s="71">
        <v>9.7006077844197343</v>
      </c>
      <c r="L265" s="71">
        <v>15.952401228406289</v>
      </c>
      <c r="M265" s="71">
        <v>181.6254886617792</v>
      </c>
      <c r="N265" s="71">
        <v>182.25325143259309</v>
      </c>
      <c r="O265" s="71">
        <v>204.0543822965376</v>
      </c>
      <c r="P265" s="71">
        <v>167.28706086871179</v>
      </c>
      <c r="Q265" s="71">
        <v>9.9584759009519797</v>
      </c>
      <c r="R265" s="71">
        <v>0.90243735672871772</v>
      </c>
      <c r="S265" s="71">
        <v>13.864553772920001</v>
      </c>
      <c r="T265" s="72"/>
      <c r="U265" s="71">
        <v>145410099</v>
      </c>
      <c r="V265" s="71">
        <v>5679</v>
      </c>
      <c r="W265" s="71">
        <v>203</v>
      </c>
      <c r="X265" s="71">
        <v>40235</v>
      </c>
      <c r="Y265" s="71">
        <v>52128</v>
      </c>
      <c r="Z265" s="71">
        <v>104508</v>
      </c>
      <c r="AA265" s="71">
        <v>32797</v>
      </c>
      <c r="AB265" s="71">
        <v>162728</v>
      </c>
      <c r="AC265" s="71">
        <v>170458</v>
      </c>
      <c r="AD265" s="71">
        <v>13.864553772920001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1919</v>
      </c>
      <c r="B266" s="70">
        <v>193</v>
      </c>
      <c r="C266" s="70">
        <v>6</v>
      </c>
      <c r="D266" s="70">
        <v>12</v>
      </c>
      <c r="E266" s="70">
        <v>2009</v>
      </c>
      <c r="F266" s="70" t="s">
        <v>176</v>
      </c>
      <c r="G266" s="70" t="s">
        <v>1913</v>
      </c>
      <c r="H266" s="70" t="s">
        <v>1914</v>
      </c>
      <c r="I266" s="148"/>
      <c r="J266" s="71">
        <v>1136.386238411244</v>
      </c>
      <c r="K266" s="71">
        <v>9.3872302327576964</v>
      </c>
      <c r="L266" s="71">
        <v>18.36189364572067</v>
      </c>
      <c r="M266" s="71">
        <v>180.85997296268059</v>
      </c>
      <c r="N266" s="71">
        <v>179.20870849265259</v>
      </c>
      <c r="O266" s="71">
        <v>208.00181947630861</v>
      </c>
      <c r="P266" s="71">
        <v>158.47886904965409</v>
      </c>
      <c r="Q266" s="71">
        <v>9.52456411094205</v>
      </c>
      <c r="R266" s="71">
        <v>0.71869193949224774</v>
      </c>
      <c r="S266" s="71">
        <v>16.0183610184</v>
      </c>
      <c r="T266" s="72"/>
      <c r="U266" s="71">
        <v>115489156</v>
      </c>
      <c r="V266" s="71">
        <v>5774</v>
      </c>
      <c r="W266" s="71">
        <v>397</v>
      </c>
      <c r="X266" s="71">
        <v>42386</v>
      </c>
      <c r="Y266" s="71">
        <v>52953</v>
      </c>
      <c r="Z266" s="71">
        <v>105150</v>
      </c>
      <c r="AA266" s="71">
        <v>31897</v>
      </c>
      <c r="AB266" s="71">
        <v>163379</v>
      </c>
      <c r="AC266" s="71">
        <v>132436</v>
      </c>
      <c r="AD266" s="71">
        <v>16.0183610184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716.86599999999999</v>
      </c>
      <c r="BK266" s="71">
        <v>0</v>
      </c>
      <c r="BL266" s="71">
        <v>43.143999999999998</v>
      </c>
      <c r="BM266" s="71">
        <v>0</v>
      </c>
      <c r="BN266" s="72"/>
      <c r="BO266" s="71">
        <v>0</v>
      </c>
      <c r="BP266" s="71">
        <v>0</v>
      </c>
      <c r="BQ266" s="71">
        <v>27</v>
      </c>
      <c r="BR266" s="71">
        <v>0</v>
      </c>
      <c r="BS266" s="71">
        <v>2</v>
      </c>
      <c r="BT266" s="71">
        <v>0</v>
      </c>
      <c r="BU266"/>
      <c r="BV266" s="70">
        <v>732.649</v>
      </c>
      <c r="BW266" s="70">
        <v>0</v>
      </c>
      <c r="BX266" s="70">
        <v>0</v>
      </c>
      <c r="BY266" s="70">
        <v>0</v>
      </c>
      <c r="BZ266" s="70">
        <v>15.411</v>
      </c>
      <c r="CA266" s="70">
        <v>0</v>
      </c>
      <c r="CB266" s="70">
        <v>0</v>
      </c>
      <c r="CC266" s="70">
        <v>11.95</v>
      </c>
      <c r="CD266" s="70">
        <v>0</v>
      </c>
    </row>
    <row r="267" spans="1:82">
      <c r="A267" s="70" t="s">
        <v>1920</v>
      </c>
      <c r="B267" s="70">
        <v>194</v>
      </c>
      <c r="C267" s="70">
        <v>7</v>
      </c>
      <c r="D267" s="70">
        <v>12</v>
      </c>
      <c r="E267" s="70">
        <v>2010</v>
      </c>
      <c r="F267" s="70" t="s">
        <v>177</v>
      </c>
      <c r="G267" s="70" t="s">
        <v>1913</v>
      </c>
      <c r="H267" s="70" t="s">
        <v>1914</v>
      </c>
      <c r="I267" s="148"/>
      <c r="J267" s="71">
        <v>1224.6851504826841</v>
      </c>
      <c r="K267" s="71">
        <v>10.015173449270121</v>
      </c>
      <c r="L267" s="71">
        <v>17.321346659984549</v>
      </c>
      <c r="M267" s="71">
        <v>185.67463079307711</v>
      </c>
      <c r="N267" s="71">
        <v>199.61644139627779</v>
      </c>
      <c r="O267" s="71">
        <v>208.68188849484019</v>
      </c>
      <c r="P267" s="71">
        <v>158.8742240971772</v>
      </c>
      <c r="Q267" s="71">
        <v>9.9672478327161897</v>
      </c>
      <c r="R267" s="71">
        <v>0.8929925021325722</v>
      </c>
      <c r="S267" s="71">
        <v>15.037603850889999</v>
      </c>
      <c r="T267" s="72"/>
      <c r="U267" s="71">
        <v>126095369</v>
      </c>
      <c r="V267" s="71">
        <v>5774</v>
      </c>
      <c r="W267" s="71">
        <v>397</v>
      </c>
      <c r="X267" s="71">
        <v>42386</v>
      </c>
      <c r="Y267" s="71">
        <v>53727</v>
      </c>
      <c r="Z267" s="71">
        <v>105984</v>
      </c>
      <c r="AA267" s="71">
        <v>31178</v>
      </c>
      <c r="AB267" s="71">
        <v>163830</v>
      </c>
      <c r="AC267" s="71">
        <v>155942</v>
      </c>
      <c r="AD267" s="71">
        <v>15.037603850889999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764.57500000000005</v>
      </c>
      <c r="BK267" s="71">
        <v>0</v>
      </c>
      <c r="BL267" s="71">
        <v>45.37</v>
      </c>
      <c r="BM267" s="71">
        <v>0</v>
      </c>
      <c r="BN267" s="72"/>
      <c r="BO267" s="71">
        <v>0</v>
      </c>
      <c r="BP267" s="71">
        <v>0</v>
      </c>
      <c r="BQ267" s="71">
        <v>28</v>
      </c>
      <c r="BR267" s="71">
        <v>0</v>
      </c>
      <c r="BS267" s="71">
        <v>2</v>
      </c>
      <c r="BT267" s="71">
        <v>0</v>
      </c>
      <c r="BU267"/>
      <c r="BV267" s="70">
        <v>786.35900000000004</v>
      </c>
      <c r="BW267" s="70">
        <v>0</v>
      </c>
      <c r="BX267" s="70">
        <v>0</v>
      </c>
      <c r="BY267" s="70">
        <v>0</v>
      </c>
      <c r="BZ267" s="70">
        <v>16.056999999999999</v>
      </c>
      <c r="CA267" s="70">
        <v>0</v>
      </c>
      <c r="CB267" s="70">
        <v>0</v>
      </c>
      <c r="CC267" s="70">
        <v>7.5289999999999999</v>
      </c>
      <c r="CD267" s="70">
        <v>0</v>
      </c>
    </row>
    <row r="268" spans="1:82">
      <c r="A268" s="70" t="s">
        <v>1921</v>
      </c>
      <c r="B268" s="70">
        <v>195</v>
      </c>
      <c r="C268" s="70">
        <v>8</v>
      </c>
      <c r="D268" s="70">
        <v>12</v>
      </c>
      <c r="E268" s="70">
        <v>2011</v>
      </c>
      <c r="F268" s="70" t="s">
        <v>178</v>
      </c>
      <c r="G268" s="70" t="s">
        <v>1913</v>
      </c>
      <c r="H268" s="70" t="s">
        <v>1914</v>
      </c>
      <c r="I268" s="148"/>
      <c r="J268" s="71">
        <v>1110.089487421882</v>
      </c>
      <c r="K268" s="71">
        <v>13.600220565567881</v>
      </c>
      <c r="L268" s="71">
        <v>17.986378567192411</v>
      </c>
      <c r="M268" s="71">
        <v>201.08989321807391</v>
      </c>
      <c r="N268" s="71">
        <v>204.34369396267351</v>
      </c>
      <c r="O268" s="71">
        <v>206.47050546061175</v>
      </c>
      <c r="P268" s="71">
        <v>152.22445694229887</v>
      </c>
      <c r="Q268" s="71">
        <v>11.5162630911036</v>
      </c>
      <c r="R268" s="71">
        <v>0.57602468103932358</v>
      </c>
      <c r="S268" s="71">
        <v>15.500749428300001</v>
      </c>
      <c r="T268" s="72"/>
      <c r="U268" s="71">
        <v>112536272</v>
      </c>
      <c r="V268" s="71">
        <v>5774</v>
      </c>
      <c r="W268" s="71">
        <v>397</v>
      </c>
      <c r="X268" s="71">
        <v>42386</v>
      </c>
      <c r="Y268" s="71">
        <v>54604</v>
      </c>
      <c r="Z268" s="71">
        <v>107139</v>
      </c>
      <c r="AA268" s="71">
        <v>30762</v>
      </c>
      <c r="AB268" s="71">
        <v>164103</v>
      </c>
      <c r="AC268" s="71">
        <v>100424</v>
      </c>
      <c r="AD268" s="71">
        <v>15.500749428300001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800.79</v>
      </c>
      <c r="BK268" s="71">
        <v>0</v>
      </c>
      <c r="BL268" s="71">
        <v>45.282000000000004</v>
      </c>
      <c r="BM268" s="71">
        <v>0</v>
      </c>
      <c r="BN268" s="72"/>
      <c r="BO268" s="71">
        <v>0</v>
      </c>
      <c r="BP268" s="71">
        <v>0</v>
      </c>
      <c r="BQ268" s="71">
        <v>31</v>
      </c>
      <c r="BR268" s="71">
        <v>0</v>
      </c>
      <c r="BS268" s="71">
        <v>2</v>
      </c>
      <c r="BT268" s="71">
        <v>0</v>
      </c>
      <c r="BU268"/>
      <c r="BV268" s="70">
        <v>811.90599999999995</v>
      </c>
      <c r="BW268" s="70">
        <v>0</v>
      </c>
      <c r="BX268" s="70">
        <v>0</v>
      </c>
      <c r="BY268" s="70">
        <v>0</v>
      </c>
      <c r="BZ268" s="70">
        <v>16.529</v>
      </c>
      <c r="CA268" s="70">
        <v>4.7309999999999999</v>
      </c>
      <c r="CB268" s="70">
        <v>0</v>
      </c>
      <c r="CC268" s="70">
        <v>12.906000000000001</v>
      </c>
      <c r="CD268" s="70">
        <v>0</v>
      </c>
    </row>
    <row r="269" spans="1:82">
      <c r="A269" s="70" t="s">
        <v>1922</v>
      </c>
      <c r="B269" s="70">
        <v>196</v>
      </c>
      <c r="C269" s="70">
        <v>9</v>
      </c>
      <c r="D269" s="70">
        <v>12</v>
      </c>
      <c r="E269" s="70">
        <v>2012</v>
      </c>
      <c r="F269" s="70" t="s">
        <v>179</v>
      </c>
      <c r="G269" s="70" t="s">
        <v>1913</v>
      </c>
      <c r="H269" s="70" t="s">
        <v>1914</v>
      </c>
      <c r="I269" s="148"/>
      <c r="J269" s="71">
        <v>1030.4687618881801</v>
      </c>
      <c r="K269" s="71">
        <v>12.162656208633569</v>
      </c>
      <c r="L269" s="71">
        <v>17.520838282406579</v>
      </c>
      <c r="M269" s="71">
        <v>212.44357934085369</v>
      </c>
      <c r="N269" s="71">
        <v>220.85991352905569</v>
      </c>
      <c r="O269" s="71">
        <v>208.25861060454159</v>
      </c>
      <c r="P269" s="71">
        <v>150.0249456457509</v>
      </c>
      <c r="Q269" s="71">
        <v>12.9446547780946</v>
      </c>
      <c r="R269" s="71">
        <v>0.48140956675585839</v>
      </c>
      <c r="S269" s="71">
        <v>16.039200531380001</v>
      </c>
      <c r="T269" s="72"/>
      <c r="U269" s="71">
        <v>112483308</v>
      </c>
      <c r="V269" s="71">
        <v>5774</v>
      </c>
      <c r="W269" s="71">
        <v>397</v>
      </c>
      <c r="X269" s="71">
        <v>42386</v>
      </c>
      <c r="Y269" s="71">
        <v>58382</v>
      </c>
      <c r="Z269" s="71">
        <v>108924</v>
      </c>
      <c r="AA269" s="71">
        <v>30146</v>
      </c>
      <c r="AB269" s="71">
        <v>169775</v>
      </c>
      <c r="AC269" s="71">
        <v>81755</v>
      </c>
      <c r="AD269" s="71">
        <v>16.039200531380001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870.46600000000001</v>
      </c>
      <c r="BK269" s="71">
        <v>0</v>
      </c>
      <c r="BL269" s="71">
        <v>50.485999999999997</v>
      </c>
      <c r="BM269" s="71">
        <v>0</v>
      </c>
      <c r="BN269" s="72"/>
      <c r="BO269" s="71">
        <v>0</v>
      </c>
      <c r="BP269" s="71">
        <v>0</v>
      </c>
      <c r="BQ269" s="71">
        <v>30</v>
      </c>
      <c r="BR269" s="71">
        <v>0</v>
      </c>
      <c r="BS269" s="71">
        <v>2</v>
      </c>
      <c r="BT269" s="71">
        <v>0</v>
      </c>
      <c r="BU269"/>
      <c r="BV269" s="70">
        <v>869.71299999999997</v>
      </c>
      <c r="BW269" s="70">
        <v>10.117000000000001</v>
      </c>
      <c r="BX269" s="70">
        <v>0</v>
      </c>
      <c r="BY269" s="70">
        <v>0</v>
      </c>
      <c r="BZ269" s="70">
        <v>17.707000000000001</v>
      </c>
      <c r="CA269" s="70">
        <v>7.1630000000000003</v>
      </c>
      <c r="CB269" s="70">
        <v>0</v>
      </c>
      <c r="CC269" s="70">
        <v>16.251999999999999</v>
      </c>
      <c r="CD269" s="70">
        <v>0</v>
      </c>
    </row>
    <row r="270" spans="1:82">
      <c r="A270" s="70" t="s">
        <v>1923</v>
      </c>
      <c r="B270" s="70">
        <v>197</v>
      </c>
      <c r="C270" s="70">
        <v>10</v>
      </c>
      <c r="D270" s="70">
        <v>12</v>
      </c>
      <c r="E270" s="70">
        <v>2013</v>
      </c>
      <c r="F270" s="70" t="s">
        <v>180</v>
      </c>
      <c r="G270" s="70" t="s">
        <v>1913</v>
      </c>
      <c r="H270" s="70" t="s">
        <v>1914</v>
      </c>
      <c r="I270" s="148"/>
      <c r="J270" s="71">
        <v>1199.598128894437</v>
      </c>
      <c r="K270" s="71">
        <v>10.335594118490199</v>
      </c>
      <c r="L270" s="71">
        <v>16.166798987931941</v>
      </c>
      <c r="M270" s="71">
        <v>211.50151650428191</v>
      </c>
      <c r="N270" s="71">
        <v>201.45805776758411</v>
      </c>
      <c r="O270" s="71">
        <v>202.32448649261318</v>
      </c>
      <c r="P270" s="71">
        <v>147.29829590571771</v>
      </c>
      <c r="Q270" s="71">
        <v>13.132153545617699</v>
      </c>
      <c r="R270" s="71">
        <v>0.88168790725160562</v>
      </c>
      <c r="S270" s="71">
        <v>16.781856642400001</v>
      </c>
      <c r="T270" s="72"/>
      <c r="U270" s="71">
        <v>135069586</v>
      </c>
      <c r="V270" s="71">
        <v>5774</v>
      </c>
      <c r="W270" s="71">
        <v>397</v>
      </c>
      <c r="X270" s="71">
        <v>42386</v>
      </c>
      <c r="Y270" s="71">
        <v>58932</v>
      </c>
      <c r="Z270" s="71">
        <v>110545</v>
      </c>
      <c r="AA270" s="71">
        <v>29487</v>
      </c>
      <c r="AB270" s="71">
        <v>169765</v>
      </c>
      <c r="AC270" s="71">
        <v>146159</v>
      </c>
      <c r="AD270" s="71">
        <v>16.781856642400001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875.47699999999998</v>
      </c>
      <c r="BK270" s="71">
        <v>0</v>
      </c>
      <c r="BL270" s="71">
        <v>51.572000000000003</v>
      </c>
      <c r="BM270" s="71">
        <v>0</v>
      </c>
      <c r="BN270" s="72"/>
      <c r="BO270" s="71">
        <v>0</v>
      </c>
      <c r="BP270" s="71">
        <v>0</v>
      </c>
      <c r="BQ270" s="71">
        <v>30</v>
      </c>
      <c r="BR270" s="71">
        <v>0</v>
      </c>
      <c r="BS270" s="71">
        <v>2</v>
      </c>
      <c r="BT270" s="71">
        <v>0</v>
      </c>
      <c r="BU270"/>
      <c r="BV270" s="70">
        <v>879.2</v>
      </c>
      <c r="BW270" s="70">
        <v>10.382</v>
      </c>
      <c r="BX270" s="70">
        <v>0</v>
      </c>
      <c r="BY270" s="70">
        <v>0</v>
      </c>
      <c r="BZ270" s="70">
        <v>18.588000000000001</v>
      </c>
      <c r="CA270" s="70">
        <v>11.351000000000001</v>
      </c>
      <c r="CB270" s="70">
        <v>0</v>
      </c>
      <c r="CC270" s="70">
        <v>7.5279999999999996</v>
      </c>
      <c r="CD270" s="70">
        <v>0</v>
      </c>
    </row>
    <row r="271" spans="1:82">
      <c r="A271" s="70" t="s">
        <v>1924</v>
      </c>
      <c r="B271" s="70">
        <v>198</v>
      </c>
      <c r="C271" s="70">
        <v>11</v>
      </c>
      <c r="D271" s="70">
        <v>12</v>
      </c>
      <c r="E271" s="70">
        <v>2014</v>
      </c>
      <c r="F271" s="70" t="s">
        <v>181</v>
      </c>
      <c r="G271" s="70" t="s">
        <v>1913</v>
      </c>
      <c r="H271" s="70" t="s">
        <v>1914</v>
      </c>
      <c r="I271" s="148"/>
      <c r="J271" s="71">
        <v>1096.4948809934281</v>
      </c>
      <c r="K271" s="71">
        <v>10.3099353650596</v>
      </c>
      <c r="L271" s="71">
        <v>18.493667604954059</v>
      </c>
      <c r="M271" s="71">
        <v>199.1433057208319</v>
      </c>
      <c r="N271" s="71">
        <v>196.06026052132989</v>
      </c>
      <c r="O271" s="71">
        <v>195.21273696245055</v>
      </c>
      <c r="P271" s="71">
        <v>148.08903659639961</v>
      </c>
      <c r="Q271" s="71">
        <v>12.628760793315699</v>
      </c>
      <c r="R271" s="71">
        <v>0.81223474549511854</v>
      </c>
      <c r="S271" s="71">
        <v>15.943525310180011</v>
      </c>
      <c r="T271" s="72"/>
      <c r="U271" s="71">
        <v>134814852</v>
      </c>
      <c r="V271" s="71">
        <v>4989</v>
      </c>
      <c r="W271" s="71">
        <v>388</v>
      </c>
      <c r="X271" s="71">
        <v>42754</v>
      </c>
      <c r="Y271" s="71">
        <v>59811</v>
      </c>
      <c r="Z271" s="71">
        <v>112336</v>
      </c>
      <c r="AA271" s="71">
        <v>29492</v>
      </c>
      <c r="AB271" s="71">
        <v>170159</v>
      </c>
      <c r="AC271" s="71">
        <v>135069</v>
      </c>
      <c r="AD271" s="71">
        <v>15.943525310180011</v>
      </c>
      <c r="AE271" s="72"/>
      <c r="AF271" s="71"/>
      <c r="AG271" s="71"/>
      <c r="AH271" s="71"/>
      <c r="AI271" s="71"/>
      <c r="AJ271" s="71"/>
      <c r="AK271" s="71"/>
      <c r="AL271" s="71"/>
      <c r="AM271" s="71"/>
      <c r="AN271" s="71"/>
      <c r="AO271" s="71"/>
      <c r="AP271" s="71"/>
      <c r="AQ271" s="72"/>
      <c r="AR271" s="71">
        <v>4458</v>
      </c>
      <c r="AS271" s="71">
        <v>715</v>
      </c>
      <c r="AT271" s="71">
        <v>0</v>
      </c>
      <c r="AU271" s="71">
        <v>0</v>
      </c>
      <c r="AV271" s="71">
        <v>0</v>
      </c>
      <c r="AW271" s="71">
        <v>1</v>
      </c>
      <c r="AX271" s="71"/>
      <c r="AY271" s="72"/>
      <c r="AZ271" s="71">
        <v>19188.2</v>
      </c>
      <c r="BA271" s="71">
        <v>27658.799999999999</v>
      </c>
      <c r="BB271" s="71">
        <v>0</v>
      </c>
      <c r="BC271" s="71">
        <v>0</v>
      </c>
      <c r="BD271" s="71">
        <v>0</v>
      </c>
      <c r="BE271" s="71">
        <v>1116</v>
      </c>
      <c r="BF271" s="71"/>
      <c r="BG271" s="72"/>
      <c r="BH271" s="71">
        <v>0</v>
      </c>
      <c r="BI271" s="71">
        <v>0</v>
      </c>
      <c r="BJ271" s="71">
        <v>806.31700000000001</v>
      </c>
      <c r="BK271" s="71">
        <v>0</v>
      </c>
      <c r="BL271" s="71">
        <v>47.683000000000007</v>
      </c>
      <c r="BM271" s="71">
        <v>0</v>
      </c>
      <c r="BN271" s="72"/>
      <c r="BO271" s="71">
        <v>0</v>
      </c>
      <c r="BP271" s="71">
        <v>0</v>
      </c>
      <c r="BQ271" s="71">
        <v>31</v>
      </c>
      <c r="BR271" s="71">
        <v>0</v>
      </c>
      <c r="BS271" s="71">
        <v>2</v>
      </c>
      <c r="BT271" s="71">
        <v>0</v>
      </c>
      <c r="BU271"/>
      <c r="BV271" s="70">
        <v>813.03399999999999</v>
      </c>
      <c r="BW271" s="70">
        <v>8.9860000000000007</v>
      </c>
      <c r="BX271" s="70">
        <v>0</v>
      </c>
      <c r="BY271" s="70">
        <v>0</v>
      </c>
      <c r="BZ271" s="70">
        <v>17.027999999999999</v>
      </c>
      <c r="CA271" s="70">
        <v>11.725</v>
      </c>
      <c r="CB271" s="70">
        <v>0</v>
      </c>
      <c r="CC271" s="70">
        <v>3.2269999999999999</v>
      </c>
      <c r="CD271" s="70">
        <v>0</v>
      </c>
    </row>
    <row r="272" spans="1:82">
      <c r="A272" s="70" t="s">
        <v>1925</v>
      </c>
      <c r="B272" s="70">
        <v>199</v>
      </c>
      <c r="C272" s="70">
        <v>12</v>
      </c>
      <c r="D272" s="70">
        <v>12</v>
      </c>
      <c r="E272" s="70">
        <v>2015</v>
      </c>
      <c r="F272" s="70" t="s">
        <v>182</v>
      </c>
      <c r="G272" s="70" t="s">
        <v>1913</v>
      </c>
      <c r="H272" s="70" t="s">
        <v>1914</v>
      </c>
      <c r="I272" s="148"/>
      <c r="J272" s="71">
        <v>1033.091720417887</v>
      </c>
      <c r="K272" s="71">
        <v>9.9969383021854004</v>
      </c>
      <c r="L272" s="71">
        <v>21.73349073349182</v>
      </c>
      <c r="M272" s="71">
        <v>189.8324237585021</v>
      </c>
      <c r="N272" s="71">
        <v>180.0707648401546</v>
      </c>
      <c r="O272" s="71">
        <v>193.40529108525399</v>
      </c>
      <c r="P272" s="71">
        <v>144.86421361474538</v>
      </c>
      <c r="Q272" s="71">
        <v>12.404518994764199</v>
      </c>
      <c r="R272" s="71">
        <v>0.66279505545795581</v>
      </c>
      <c r="S272" s="71">
        <v>19.11166439578</v>
      </c>
      <c r="T272" s="72"/>
      <c r="U272" s="71">
        <v>145592650</v>
      </c>
      <c r="V272" s="71">
        <v>4989</v>
      </c>
      <c r="W272" s="71">
        <v>388</v>
      </c>
      <c r="X272" s="71">
        <v>42754</v>
      </c>
      <c r="Y272" s="71">
        <v>61087</v>
      </c>
      <c r="Z272" s="71">
        <v>112367</v>
      </c>
      <c r="AA272" s="71">
        <v>28827</v>
      </c>
      <c r="AB272" s="71">
        <v>170734</v>
      </c>
      <c r="AC272" s="71">
        <v>113294</v>
      </c>
      <c r="AD272" s="71">
        <v>19.11166439578</v>
      </c>
      <c r="AE272" s="72"/>
      <c r="AF272" s="71">
        <v>768246528.53523564</v>
      </c>
      <c r="AG272" s="71">
        <v>8294389.4296924574</v>
      </c>
      <c r="AH272" s="71">
        <v>4403222.0123518761</v>
      </c>
      <c r="AI272" s="71">
        <v>256963820.46557841</v>
      </c>
      <c r="AJ272" s="71">
        <v>267345729.1136705</v>
      </c>
      <c r="AK272" s="71">
        <v>0</v>
      </c>
      <c r="AL272" s="71">
        <v>0</v>
      </c>
      <c r="AM272" s="71">
        <v>23398378.497806881</v>
      </c>
      <c r="AN272" s="71">
        <v>0</v>
      </c>
      <c r="AO272" s="71">
        <v>0</v>
      </c>
      <c r="AP272" s="71">
        <v>1328652068.0543358</v>
      </c>
      <c r="AQ272" s="72"/>
      <c r="AR272" s="71">
        <v>4899</v>
      </c>
      <c r="AS272" s="71">
        <v>1081</v>
      </c>
      <c r="AT272" s="71">
        <v>0</v>
      </c>
      <c r="AU272" s="71">
        <v>0</v>
      </c>
      <c r="AV272" s="71">
        <v>0</v>
      </c>
      <c r="AW272" s="71">
        <v>1</v>
      </c>
      <c r="AX272" s="71"/>
      <c r="AY272" s="72"/>
      <c r="AZ272" s="71">
        <v>21359.200000000001</v>
      </c>
      <c r="BA272" s="71">
        <v>48893.8</v>
      </c>
      <c r="BB272" s="71">
        <v>0</v>
      </c>
      <c r="BC272" s="71">
        <v>0</v>
      </c>
      <c r="BD272" s="71">
        <v>0</v>
      </c>
      <c r="BE272" s="71">
        <v>1116</v>
      </c>
      <c r="BF272" s="71"/>
      <c r="BG272" s="72"/>
      <c r="BH272" s="71">
        <v>0</v>
      </c>
      <c r="BI272" s="71">
        <v>0</v>
      </c>
      <c r="BJ272" s="71">
        <v>852.7269</v>
      </c>
      <c r="BK272" s="71">
        <v>0</v>
      </c>
      <c r="BL272" s="71">
        <v>31.916</v>
      </c>
      <c r="BM272" s="71">
        <v>0</v>
      </c>
      <c r="BN272" s="72"/>
      <c r="BO272" s="71">
        <v>0</v>
      </c>
      <c r="BP272" s="71">
        <v>0</v>
      </c>
      <c r="BQ272" s="71">
        <v>31</v>
      </c>
      <c r="BR272" s="71">
        <v>0</v>
      </c>
      <c r="BS272" s="71">
        <v>2</v>
      </c>
      <c r="BT272" s="71">
        <v>0</v>
      </c>
      <c r="BU272"/>
      <c r="BV272" s="70">
        <v>858.72490000000005</v>
      </c>
      <c r="BW272" s="70">
        <v>8.6240000000000006</v>
      </c>
      <c r="BX272" s="70">
        <v>0</v>
      </c>
      <c r="BY272" s="70">
        <v>0</v>
      </c>
      <c r="BZ272" s="70">
        <v>0</v>
      </c>
      <c r="CA272" s="70">
        <v>5.8940000000000001</v>
      </c>
      <c r="CB272" s="70">
        <v>0</v>
      </c>
      <c r="CC272" s="70">
        <v>11.4</v>
      </c>
      <c r="CD272" s="70">
        <v>0</v>
      </c>
    </row>
    <row r="273" spans="1:82">
      <c r="A273" s="70" t="s">
        <v>1926</v>
      </c>
      <c r="B273" s="70">
        <v>200</v>
      </c>
      <c r="C273" s="70">
        <v>13</v>
      </c>
      <c r="D273" s="70">
        <v>12</v>
      </c>
      <c r="E273" s="70">
        <v>2016</v>
      </c>
      <c r="F273" s="70" t="s">
        <v>155</v>
      </c>
      <c r="G273" s="1064" t="s">
        <v>1913</v>
      </c>
      <c r="H273" s="70" t="s">
        <v>1914</v>
      </c>
      <c r="I273" s="148"/>
      <c r="J273" s="71">
        <v>1154.9395959321057</v>
      </c>
      <c r="K273" s="71">
        <v>10.060807089427261</v>
      </c>
      <c r="L273" s="71">
        <v>23.011227760377203</v>
      </c>
      <c r="M273" s="71">
        <v>164.68807361664452</v>
      </c>
      <c r="N273" s="71">
        <v>180.51016796005845</v>
      </c>
      <c r="O273" s="71">
        <v>192.82328065699775</v>
      </c>
      <c r="P273" s="71">
        <v>140.52881449883819</v>
      </c>
      <c r="Q273" s="71">
        <v>12.093050752477817</v>
      </c>
      <c r="R273" s="71">
        <v>0.68533088191364178</v>
      </c>
      <c r="S273" s="71">
        <v>17.441399019200002</v>
      </c>
      <c r="T273" s="72"/>
      <c r="U273" s="71">
        <v>150883621</v>
      </c>
      <c r="V273" s="71">
        <v>4989</v>
      </c>
      <c r="W273" s="71">
        <v>388</v>
      </c>
      <c r="X273" s="71">
        <v>42754</v>
      </c>
      <c r="Y273" s="71">
        <v>62160</v>
      </c>
      <c r="Z273" s="71">
        <v>113406</v>
      </c>
      <c r="AA273" s="71">
        <v>28923</v>
      </c>
      <c r="AB273" s="71">
        <v>171212</v>
      </c>
      <c r="AC273" s="71">
        <v>117047.768589988</v>
      </c>
      <c r="AD273" s="71">
        <v>17.441399019199999</v>
      </c>
      <c r="AE273" s="72"/>
      <c r="AF273" s="71">
        <v>813182274.4634608</v>
      </c>
      <c r="AG273" s="71">
        <v>7876690.1007672027</v>
      </c>
      <c r="AH273" s="71">
        <v>3541366.2086371612</v>
      </c>
      <c r="AI273" s="71">
        <v>254767371.11179191</v>
      </c>
      <c r="AJ273" s="71">
        <v>258789945.54787111</v>
      </c>
      <c r="AK273" s="71">
        <v>0</v>
      </c>
      <c r="AL273" s="71">
        <v>0</v>
      </c>
      <c r="AM273" s="71">
        <v>23482115.530143511</v>
      </c>
      <c r="AN273" s="71">
        <v>0</v>
      </c>
      <c r="AO273" s="71">
        <v>0</v>
      </c>
      <c r="AP273" s="71">
        <v>1361639762.9626718</v>
      </c>
      <c r="AQ273" s="72"/>
      <c r="AR273" s="71">
        <v>5328</v>
      </c>
      <c r="AS273" s="71">
        <v>1306</v>
      </c>
      <c r="AT273" s="71">
        <v>0</v>
      </c>
      <c r="AU273" s="71">
        <v>0</v>
      </c>
      <c r="AV273" s="71">
        <v>0</v>
      </c>
      <c r="AW273" s="71">
        <v>1</v>
      </c>
      <c r="AX273" s="71"/>
      <c r="AY273" s="72"/>
      <c r="AZ273" s="71">
        <v>23538.3</v>
      </c>
      <c r="BA273" s="71">
        <v>60053.8</v>
      </c>
      <c r="BB273" s="71">
        <v>0</v>
      </c>
      <c r="BC273" s="71">
        <v>0</v>
      </c>
      <c r="BD273" s="71">
        <v>0</v>
      </c>
      <c r="BE273" s="71">
        <v>1116</v>
      </c>
      <c r="BF273" s="71"/>
      <c r="BG273" s="72"/>
      <c r="BH273" s="71">
        <v>0</v>
      </c>
      <c r="BI273" s="71">
        <v>0</v>
      </c>
      <c r="BJ273" s="71">
        <v>866.16129999999998</v>
      </c>
      <c r="BK273" s="71">
        <v>0</v>
      </c>
      <c r="BL273" s="71">
        <v>48.996000000000002</v>
      </c>
      <c r="BM273" s="71">
        <v>0</v>
      </c>
      <c r="BN273" s="72"/>
      <c r="BO273" s="71">
        <v>0</v>
      </c>
      <c r="BP273" s="71">
        <v>0</v>
      </c>
      <c r="BQ273" s="71">
        <v>32</v>
      </c>
      <c r="BR273" s="71">
        <v>0</v>
      </c>
      <c r="BS273" s="71">
        <v>2</v>
      </c>
      <c r="BT273" s="71">
        <v>0</v>
      </c>
      <c r="BU273"/>
      <c r="BV273" s="70">
        <v>863.01430000000005</v>
      </c>
      <c r="BW273" s="70">
        <v>18.411000000000001</v>
      </c>
      <c r="BX273" s="70">
        <v>0</v>
      </c>
      <c r="BY273" s="70">
        <v>3.1949999999999998</v>
      </c>
      <c r="BZ273" s="70">
        <v>16.727</v>
      </c>
      <c r="CA273" s="70">
        <v>8.11</v>
      </c>
      <c r="CB273" s="70">
        <v>0</v>
      </c>
      <c r="CC273" s="70">
        <v>5.7</v>
      </c>
      <c r="CD273" s="70">
        <v>0</v>
      </c>
    </row>
    <row r="274" spans="1:82">
      <c r="A274" s="70" t="s">
        <v>1927</v>
      </c>
      <c r="B274" s="70">
        <v>201</v>
      </c>
      <c r="C274" s="70">
        <v>14</v>
      </c>
      <c r="D274" s="70">
        <v>12</v>
      </c>
      <c r="E274" s="70">
        <v>2017</v>
      </c>
      <c r="F274" s="70" t="s">
        <v>156</v>
      </c>
      <c r="G274" s="1064" t="s">
        <v>1913</v>
      </c>
      <c r="H274" s="70" t="s">
        <v>1914</v>
      </c>
      <c r="I274" s="148"/>
      <c r="J274" s="71">
        <v>1226.7336647049599</v>
      </c>
      <c r="K274" s="71">
        <v>10.271654991782233</v>
      </c>
      <c r="L274" s="71">
        <v>21.406518952138846</v>
      </c>
      <c r="M274" s="71">
        <v>163.21062748711807</v>
      </c>
      <c r="N274" s="71">
        <v>188.32678569223111</v>
      </c>
      <c r="O274" s="71">
        <v>192.18568465302951</v>
      </c>
      <c r="P274" s="71">
        <v>138.43162872361538</v>
      </c>
      <c r="Q274" s="71">
        <v>11.741173241342301</v>
      </c>
      <c r="R274" s="71">
        <v>0.54589247896461013</v>
      </c>
      <c r="S274" s="71">
        <v>25.827878039999995</v>
      </c>
      <c r="T274" s="72"/>
      <c r="U274" s="71">
        <v>170754452</v>
      </c>
      <c r="V274" s="71">
        <v>4989</v>
      </c>
      <c r="W274" s="71">
        <v>388</v>
      </c>
      <c r="X274" s="71">
        <v>42754</v>
      </c>
      <c r="Y274" s="71">
        <v>63397</v>
      </c>
      <c r="Z274" s="71">
        <v>114906</v>
      </c>
      <c r="AA274" s="71">
        <v>28673</v>
      </c>
      <c r="AB274" s="71">
        <v>171899</v>
      </c>
      <c r="AC274" s="71">
        <v>95082.999999999985</v>
      </c>
      <c r="AD274" s="71">
        <v>25.827878039999991</v>
      </c>
      <c r="AE274" s="72"/>
      <c r="AF274" s="71">
        <v>921300853.37500465</v>
      </c>
      <c r="AG274" s="71">
        <v>8152103.8412067154</v>
      </c>
      <c r="AH274" s="71">
        <v>4513027.0749408444</v>
      </c>
      <c r="AI274" s="71">
        <v>258872013.191477</v>
      </c>
      <c r="AJ274" s="71">
        <v>278667763.79907</v>
      </c>
      <c r="AK274" s="71">
        <v>0</v>
      </c>
      <c r="AL274" s="71">
        <v>0</v>
      </c>
      <c r="AM274" s="71">
        <v>23613229.679074079</v>
      </c>
      <c r="AN274" s="71">
        <v>0</v>
      </c>
      <c r="AO274" s="71">
        <v>0</v>
      </c>
      <c r="AP274" s="71">
        <v>1495118990.9607732</v>
      </c>
      <c r="AQ274" s="72"/>
      <c r="AR274" s="71">
        <v>5705</v>
      </c>
      <c r="AS274" s="71">
        <v>1481</v>
      </c>
      <c r="AT274" s="71">
        <v>4</v>
      </c>
      <c r="AU274" s="71">
        <v>1</v>
      </c>
      <c r="AV274" s="71">
        <v>0</v>
      </c>
      <c r="AW274" s="71">
        <v>1</v>
      </c>
      <c r="AX274" s="71"/>
      <c r="AY274" s="72"/>
      <c r="AZ274" s="71">
        <v>25440.1</v>
      </c>
      <c r="BA274" s="71">
        <v>70605.100000000035</v>
      </c>
      <c r="BB274" s="71">
        <v>79.2</v>
      </c>
      <c r="BC274" s="71">
        <v>18.5</v>
      </c>
      <c r="BD274" s="71">
        <v>0</v>
      </c>
      <c r="BE274" s="71">
        <v>1116</v>
      </c>
      <c r="BF274" s="71"/>
      <c r="BG274" s="72"/>
      <c r="BH274" s="71">
        <v>0</v>
      </c>
      <c r="BI274" s="71">
        <v>0</v>
      </c>
      <c r="BJ274" s="71">
        <v>914.15499999999997</v>
      </c>
      <c r="BK274" s="71">
        <v>0</v>
      </c>
      <c r="BL274" s="71">
        <v>45.37</v>
      </c>
      <c r="BM274" s="71">
        <v>0</v>
      </c>
      <c r="BN274" s="72"/>
      <c r="BO274" s="71">
        <v>0</v>
      </c>
      <c r="BP274" s="71">
        <v>0</v>
      </c>
      <c r="BQ274" s="71">
        <v>33</v>
      </c>
      <c r="BR274" s="71">
        <v>0</v>
      </c>
      <c r="BS274" s="71">
        <v>2</v>
      </c>
      <c r="BT274" s="71">
        <v>0</v>
      </c>
      <c r="BU274"/>
      <c r="BV274" s="70">
        <v>906.86</v>
      </c>
      <c r="BW274" s="70">
        <v>19.452000000000002</v>
      </c>
      <c r="BX274" s="70">
        <v>0</v>
      </c>
      <c r="BY274" s="70">
        <v>0</v>
      </c>
      <c r="BZ274" s="70">
        <v>16.058</v>
      </c>
      <c r="CA274" s="70">
        <v>12.595000000000001</v>
      </c>
      <c r="CB274" s="70">
        <v>0</v>
      </c>
      <c r="CC274" s="70">
        <v>4.5599999999999996</v>
      </c>
      <c r="CD274" s="70">
        <v>0</v>
      </c>
    </row>
    <row r="275" spans="1:82">
      <c r="A275" s="70" t="s">
        <v>1928</v>
      </c>
      <c r="B275" s="70">
        <v>202</v>
      </c>
      <c r="C275" s="70">
        <v>15</v>
      </c>
      <c r="D275" s="70">
        <v>12</v>
      </c>
      <c r="E275" s="70">
        <v>2018</v>
      </c>
      <c r="F275" s="70" t="s">
        <v>183</v>
      </c>
      <c r="G275" s="70" t="s">
        <v>1913</v>
      </c>
      <c r="H275" s="70" t="s">
        <v>1914</v>
      </c>
      <c r="I275" s="148"/>
      <c r="J275" s="71">
        <v>1256.2762042036259</v>
      </c>
      <c r="K275" s="71">
        <v>9.5896179815321752</v>
      </c>
      <c r="L275" s="71">
        <v>19.934529136010109</v>
      </c>
      <c r="M275" s="71">
        <v>165.74983089970004</v>
      </c>
      <c r="N275" s="71">
        <v>173.78654737349598</v>
      </c>
      <c r="O275" s="71">
        <v>191.09570074448587</v>
      </c>
      <c r="P275" s="71">
        <v>136.44660201721155</v>
      </c>
      <c r="Q275" s="71">
        <v>10.919123213073901</v>
      </c>
      <c r="R275" s="71">
        <v>0.40840050556117752</v>
      </c>
      <c r="S275" s="71">
        <v>25.852563849999999</v>
      </c>
      <c r="T275" s="72"/>
      <c r="U275" s="71">
        <v>182486921</v>
      </c>
      <c r="V275" s="71">
        <v>4989</v>
      </c>
      <c r="W275" s="71">
        <v>388</v>
      </c>
      <c r="X275" s="71">
        <v>42754</v>
      </c>
      <c r="Y275" s="71">
        <v>64493</v>
      </c>
      <c r="Z275" s="71">
        <v>116442</v>
      </c>
      <c r="AA275" s="71">
        <v>28546</v>
      </c>
      <c r="AB275" s="71">
        <v>172278</v>
      </c>
      <c r="AC275" s="71">
        <v>70856</v>
      </c>
      <c r="AD275" s="71">
        <v>25.852563849999999</v>
      </c>
      <c r="AE275" s="72"/>
      <c r="AF275" s="71">
        <v>949245434.02623761</v>
      </c>
      <c r="AG275" s="71">
        <v>7242354.6773505248</v>
      </c>
      <c r="AH275" s="71">
        <v>4256065.9190557627</v>
      </c>
      <c r="AI275" s="71">
        <v>249780470.478874</v>
      </c>
      <c r="AJ275" s="71">
        <v>253955944.23172331</v>
      </c>
      <c r="AK275" s="71">
        <v>0</v>
      </c>
      <c r="AL275" s="71">
        <v>0</v>
      </c>
      <c r="AM275" s="71">
        <v>23714258.051181439</v>
      </c>
      <c r="AN275" s="71">
        <v>0</v>
      </c>
      <c r="AO275" s="71">
        <v>0</v>
      </c>
      <c r="AP275" s="71">
        <v>1488194527.3844228</v>
      </c>
      <c r="AQ275" s="72"/>
      <c r="AR275" s="71">
        <v>6140</v>
      </c>
      <c r="AS275" s="71">
        <v>1674</v>
      </c>
      <c r="AT275" s="71">
        <v>5</v>
      </c>
      <c r="AU275" s="71">
        <v>1</v>
      </c>
      <c r="AV275" s="71">
        <v>0</v>
      </c>
      <c r="AW275" s="71">
        <v>1</v>
      </c>
      <c r="AX275" s="71"/>
      <c r="AY275" s="72"/>
      <c r="AZ275" s="71">
        <v>27774.400000000005</v>
      </c>
      <c r="BA275" s="71">
        <v>76437</v>
      </c>
      <c r="BB275" s="71">
        <v>99</v>
      </c>
      <c r="BC275" s="71">
        <v>19</v>
      </c>
      <c r="BD275" s="71">
        <v>0</v>
      </c>
      <c r="BE275" s="71">
        <v>1116</v>
      </c>
      <c r="BF275" s="71"/>
      <c r="BG275" s="72"/>
      <c r="BH275" s="71">
        <v>0</v>
      </c>
      <c r="BI275" s="71">
        <v>0</v>
      </c>
      <c r="BJ275" s="71">
        <v>868.51700000000005</v>
      </c>
      <c r="BK275" s="71">
        <v>0</v>
      </c>
      <c r="BL275" s="71">
        <v>43.97</v>
      </c>
      <c r="BM275" s="71">
        <v>0</v>
      </c>
      <c r="BN275" s="72"/>
      <c r="BO275" s="71">
        <v>0</v>
      </c>
      <c r="BP275" s="71">
        <v>0</v>
      </c>
      <c r="BQ275" s="71">
        <v>32</v>
      </c>
      <c r="BR275" s="71">
        <v>0</v>
      </c>
      <c r="BS275" s="71">
        <v>2</v>
      </c>
      <c r="BT275" s="71">
        <v>0</v>
      </c>
      <c r="BU275"/>
      <c r="BV275" s="70">
        <v>853.41600000000005</v>
      </c>
      <c r="BW275" s="70">
        <v>19.8</v>
      </c>
      <c r="BX275" s="70">
        <v>0</v>
      </c>
      <c r="BY275" s="70">
        <v>3.113</v>
      </c>
      <c r="BZ275" s="70">
        <v>16.527999999999999</v>
      </c>
      <c r="CA275" s="70">
        <v>17.350000000000001</v>
      </c>
      <c r="CB275" s="70">
        <v>0</v>
      </c>
      <c r="CC275" s="70">
        <v>2.2799999999999998</v>
      </c>
      <c r="CD275" s="70">
        <v>0</v>
      </c>
    </row>
    <row r="276" spans="1:82">
      <c r="A276" s="70" t="s">
        <v>1929</v>
      </c>
      <c r="B276" s="70">
        <v>203</v>
      </c>
      <c r="C276" s="70">
        <v>16</v>
      </c>
      <c r="D276" s="70">
        <v>12</v>
      </c>
      <c r="E276" s="70">
        <v>2019</v>
      </c>
      <c r="F276" s="70" t="s">
        <v>158</v>
      </c>
      <c r="G276" s="70" t="s">
        <v>1913</v>
      </c>
      <c r="H276" s="70" t="s">
        <v>1914</v>
      </c>
      <c r="I276" s="148"/>
      <c r="J276" s="71">
        <v>1148.6566384065177</v>
      </c>
      <c r="K276" s="71">
        <v>8.6040621392573122</v>
      </c>
      <c r="L276" s="71">
        <v>20.041677228519426</v>
      </c>
      <c r="M276" s="71">
        <v>158.0023132441676</v>
      </c>
      <c r="N276" s="71">
        <v>171.57563711474185</v>
      </c>
      <c r="O276" s="71">
        <v>186.7356006733028</v>
      </c>
      <c r="P276" s="71">
        <v>134.79795802651267</v>
      </c>
      <c r="Q276" s="71">
        <v>10.635756338403899</v>
      </c>
      <c r="R276" s="71">
        <v>2.9595595633492997</v>
      </c>
      <c r="S276" s="71">
        <v>17.677566511849999</v>
      </c>
      <c r="T276" s="72"/>
      <c r="U276" s="71">
        <v>174608236</v>
      </c>
      <c r="V276" s="71">
        <v>4989</v>
      </c>
      <c r="W276" s="71">
        <v>388</v>
      </c>
      <c r="X276" s="71">
        <v>42754</v>
      </c>
      <c r="Y276" s="71">
        <v>65599</v>
      </c>
      <c r="Z276" s="71">
        <v>116909</v>
      </c>
      <c r="AA276" s="71">
        <v>27990</v>
      </c>
      <c r="AB276" s="71">
        <v>172350</v>
      </c>
      <c r="AC276" s="71">
        <v>521882.875</v>
      </c>
      <c r="AD276" s="71">
        <v>17.677566511849999</v>
      </c>
      <c r="AE276" s="72"/>
      <c r="AF276" s="71">
        <v>882605968.91542304</v>
      </c>
      <c r="AG276" s="71">
        <v>6982527.6914376374</v>
      </c>
      <c r="AH276" s="71">
        <v>4571360.4437003806</v>
      </c>
      <c r="AI276" s="71">
        <v>257866874.53983501</v>
      </c>
      <c r="AJ276" s="71">
        <v>279462838.41909802</v>
      </c>
      <c r="AK276" s="71">
        <v>0</v>
      </c>
      <c r="AL276" s="71">
        <v>0</v>
      </c>
      <c r="AM276" s="71">
        <v>23472772.54989465</v>
      </c>
      <c r="AN276" s="71">
        <v>0</v>
      </c>
      <c r="AO276" s="71">
        <v>0</v>
      </c>
      <c r="AP276" s="71">
        <v>1454962342.5593889</v>
      </c>
      <c r="AQ276" s="72"/>
      <c r="AR276" s="71">
        <v>6556</v>
      </c>
      <c r="AS276" s="71">
        <v>1842</v>
      </c>
      <c r="AT276" s="71">
        <v>6</v>
      </c>
      <c r="AU276" s="71">
        <v>1</v>
      </c>
      <c r="AV276" s="71">
        <v>0</v>
      </c>
      <c r="AW276" s="71">
        <v>1</v>
      </c>
      <c r="AX276" s="71"/>
      <c r="AY276" s="72"/>
      <c r="AZ276" s="71">
        <v>30007.299999999948</v>
      </c>
      <c r="BA276" s="71">
        <v>82780.200000000012</v>
      </c>
      <c r="BB276" s="71">
        <v>118.5</v>
      </c>
      <c r="BC276" s="71">
        <v>18.5</v>
      </c>
      <c r="BD276" s="71">
        <v>0</v>
      </c>
      <c r="BE276" s="71">
        <v>1116</v>
      </c>
      <c r="BF276" s="71"/>
      <c r="BG276" s="72"/>
      <c r="BH276" s="71">
        <v>0</v>
      </c>
      <c r="BI276" s="71">
        <v>0</v>
      </c>
      <c r="BJ276" s="71">
        <v>818.37300000000005</v>
      </c>
      <c r="BK276" s="71">
        <v>0</v>
      </c>
      <c r="BL276" s="71">
        <v>38.545000000000002</v>
      </c>
      <c r="BM276" s="71">
        <v>0</v>
      </c>
      <c r="BN276" s="72"/>
      <c r="BO276" s="71">
        <v>0</v>
      </c>
      <c r="BP276" s="71">
        <v>0</v>
      </c>
      <c r="BQ276" s="71">
        <v>30</v>
      </c>
      <c r="BR276" s="71">
        <v>0</v>
      </c>
      <c r="BS276" s="71">
        <v>2</v>
      </c>
      <c r="BT276" s="71">
        <v>0</v>
      </c>
      <c r="BU276"/>
      <c r="BV276" s="70">
        <v>817.61699999999996</v>
      </c>
      <c r="BW276" s="70">
        <v>15.978999999999999</v>
      </c>
      <c r="BX276" s="70">
        <v>0</v>
      </c>
      <c r="BY276" s="70">
        <v>3.3639999999999999</v>
      </c>
      <c r="BZ276" s="70">
        <v>16.538</v>
      </c>
      <c r="CA276" s="70">
        <v>0</v>
      </c>
      <c r="CB276" s="70">
        <v>0</v>
      </c>
      <c r="CC276" s="70">
        <v>3.42</v>
      </c>
      <c r="CD276" s="70">
        <v>0</v>
      </c>
    </row>
    <row r="277" spans="1:82">
      <c r="A277" s="70" t="s">
        <v>1930</v>
      </c>
      <c r="B277" s="70">
        <v>204</v>
      </c>
      <c r="C277" s="70">
        <v>17</v>
      </c>
      <c r="D277" s="70">
        <v>12</v>
      </c>
      <c r="E277" s="70">
        <v>2020</v>
      </c>
      <c r="F277" s="70" t="s">
        <v>159</v>
      </c>
      <c r="G277" s="70" t="s">
        <v>1913</v>
      </c>
      <c r="H277" s="70" t="s">
        <v>1914</v>
      </c>
      <c r="I277" s="148"/>
      <c r="J277" s="71">
        <v>1051.3011215112799</v>
      </c>
      <c r="K277" s="71">
        <v>8.4331245660911058</v>
      </c>
      <c r="L277" s="71">
        <v>27.964596791682617</v>
      </c>
      <c r="M277" s="71">
        <v>142.18728202460488</v>
      </c>
      <c r="N277" s="71">
        <v>170.55031432915737</v>
      </c>
      <c r="O277" s="71">
        <v>163.75092944401339</v>
      </c>
      <c r="P277" s="71">
        <v>126.95295592377309</v>
      </c>
      <c r="Q277" s="71">
        <v>10.107224087213</v>
      </c>
      <c r="R277" s="71">
        <v>0.49785139163220965</v>
      </c>
      <c r="S277" s="71">
        <v>17.434211151140001</v>
      </c>
      <c r="T277" s="72"/>
      <c r="U277" s="71">
        <v>156656454</v>
      </c>
      <c r="V277" s="71">
        <v>4559</v>
      </c>
      <c r="W277" s="71">
        <v>599</v>
      </c>
      <c r="X277" s="71">
        <v>43463</v>
      </c>
      <c r="Y277" s="71">
        <v>65843</v>
      </c>
      <c r="Z277" s="71">
        <v>117012</v>
      </c>
      <c r="AA277" s="71">
        <v>28019</v>
      </c>
      <c r="AB277" s="71">
        <v>171423</v>
      </c>
      <c r="AC277" s="71">
        <v>88254</v>
      </c>
      <c r="AD277" s="71">
        <v>17.434211151140001</v>
      </c>
      <c r="AE277" s="72"/>
      <c r="AF277" s="71">
        <v>819510183.12696218</v>
      </c>
      <c r="AG277" s="71">
        <v>6504134.6118136337</v>
      </c>
      <c r="AH277" s="71">
        <v>6720359.0942505868</v>
      </c>
      <c r="AI277" s="71">
        <v>242064904.60614005</v>
      </c>
      <c r="AJ277" s="71">
        <v>289094790.87818527</v>
      </c>
      <c r="AK277" s="71"/>
      <c r="AL277" s="71"/>
      <c r="AM277" s="71">
        <v>22372606.04925327</v>
      </c>
      <c r="AN277" s="71"/>
      <c r="AO277" s="71"/>
      <c r="AP277" s="71">
        <v>1386266978.366605</v>
      </c>
      <c r="AQ277" s="72"/>
      <c r="AR277" s="71">
        <v>6983</v>
      </c>
      <c r="AS277" s="71">
        <v>1922</v>
      </c>
      <c r="AT277" s="71">
        <v>7</v>
      </c>
      <c r="AU277" s="71">
        <v>1</v>
      </c>
      <c r="AV277" s="71">
        <v>0</v>
      </c>
      <c r="AW277" s="71">
        <v>1</v>
      </c>
      <c r="AX277" s="71"/>
      <c r="AY277" s="72"/>
      <c r="AZ277" s="71">
        <v>32448.700000000059</v>
      </c>
      <c r="BA277" s="71">
        <v>90628.29999999977</v>
      </c>
      <c r="BB277" s="71">
        <v>138</v>
      </c>
      <c r="BC277" s="71">
        <v>18.5</v>
      </c>
      <c r="BD277" s="71">
        <v>0</v>
      </c>
      <c r="BE277" s="71">
        <v>1116</v>
      </c>
      <c r="BF277" s="71"/>
      <c r="BG277" s="72"/>
      <c r="BH277" s="71">
        <v>0</v>
      </c>
      <c r="BI277" s="71">
        <v>0</v>
      </c>
      <c r="BJ277" s="71">
        <v>707.82500000000005</v>
      </c>
      <c r="BK277" s="71">
        <v>0</v>
      </c>
      <c r="BL277" s="71">
        <v>39.957999999999998</v>
      </c>
      <c r="BM277" s="71">
        <v>0</v>
      </c>
      <c r="BN277" s="72"/>
      <c r="BO277" s="71">
        <v>0</v>
      </c>
      <c r="BP277" s="71">
        <v>0</v>
      </c>
      <c r="BQ277" s="71">
        <v>32</v>
      </c>
      <c r="BR277" s="71">
        <v>0</v>
      </c>
      <c r="BS277" s="71">
        <v>2</v>
      </c>
      <c r="BT277" s="71">
        <v>0</v>
      </c>
      <c r="BU277"/>
      <c r="BV277" s="70">
        <v>719.649</v>
      </c>
      <c r="BW277" s="70">
        <v>10.964</v>
      </c>
      <c r="BX277" s="70">
        <v>0</v>
      </c>
      <c r="BY277" s="70">
        <v>0</v>
      </c>
      <c r="BZ277" s="70">
        <v>17.170000000000002</v>
      </c>
      <c r="CA277" s="70">
        <v>0</v>
      </c>
      <c r="CB277" s="70">
        <v>0</v>
      </c>
      <c r="CC277" s="70">
        <v>0</v>
      </c>
      <c r="CD277" s="70">
        <v>0</v>
      </c>
    </row>
    <row r="278" spans="1:82">
      <c r="A278" s="70" t="s">
        <v>1931</v>
      </c>
      <c r="B278" s="70">
        <v>204</v>
      </c>
      <c r="C278" s="70">
        <v>18</v>
      </c>
      <c r="D278" s="70">
        <v>12</v>
      </c>
      <c r="E278" s="70">
        <v>2021</v>
      </c>
      <c r="F278" s="70" t="s">
        <v>160</v>
      </c>
      <c r="G278" s="70" t="s">
        <v>1913</v>
      </c>
      <c r="H278" s="70" t="s">
        <v>1914</v>
      </c>
      <c r="I278" s="148"/>
      <c r="J278" s="71">
        <v>1125.692719041688</v>
      </c>
      <c r="K278" s="71">
        <v>9.5556007168237524</v>
      </c>
      <c r="L278" s="71">
        <v>26.662315831588611</v>
      </c>
      <c r="M278" s="71">
        <v>160.92705707842504</v>
      </c>
      <c r="N278" s="71">
        <v>169.41186576475278</v>
      </c>
      <c r="O278" s="71">
        <v>159.15206836336506</v>
      </c>
      <c r="P278" s="71">
        <v>129.91921284951738</v>
      </c>
      <c r="Q278" s="71">
        <v>9.9764882667851005</v>
      </c>
      <c r="R278" s="71">
        <v>0.48259469946604983</v>
      </c>
      <c r="S278" s="71">
        <v>18.432229278400001</v>
      </c>
      <c r="T278" s="72"/>
      <c r="U278" s="71">
        <v>176656346</v>
      </c>
      <c r="V278" s="71">
        <v>4559</v>
      </c>
      <c r="W278" s="71">
        <v>599</v>
      </c>
      <c r="X278" s="71">
        <v>43463</v>
      </c>
      <c r="Y278" s="71">
        <v>66490</v>
      </c>
      <c r="Z278" s="71">
        <v>117098</v>
      </c>
      <c r="AA278" s="71">
        <v>27960</v>
      </c>
      <c r="AB278" s="71">
        <v>170868</v>
      </c>
      <c r="AC278" s="71">
        <v>82992.999999999985</v>
      </c>
      <c r="AD278" s="71">
        <v>18.432229278400001</v>
      </c>
      <c r="AE278" s="72"/>
      <c r="AF278" s="71">
        <v>866691080.90129697</v>
      </c>
      <c r="AG278" s="71">
        <v>7242794.5336408531</v>
      </c>
      <c r="AH278" s="71">
        <v>6183046.7404646855</v>
      </c>
      <c r="AI278" s="71">
        <v>258296018.68657675</v>
      </c>
      <c r="AJ278" s="71">
        <v>266435778.56211039</v>
      </c>
      <c r="AK278" s="71">
        <v>0</v>
      </c>
      <c r="AL278" s="71">
        <v>0</v>
      </c>
      <c r="AM278" s="71">
        <v>22428797.981943671</v>
      </c>
      <c r="AN278" s="71">
        <v>0</v>
      </c>
      <c r="AO278" s="71">
        <v>0</v>
      </c>
      <c r="AP278" s="71">
        <v>1427277517.4060333</v>
      </c>
      <c r="AQ278" s="72"/>
      <c r="AR278" s="71">
        <v>7479</v>
      </c>
      <c r="AS278" s="71">
        <v>1946</v>
      </c>
      <c r="AT278" s="71">
        <v>7</v>
      </c>
      <c r="AU278" s="71">
        <v>1</v>
      </c>
      <c r="AV278" s="71">
        <v>0</v>
      </c>
      <c r="AW278" s="71">
        <v>1</v>
      </c>
      <c r="AX278" s="71"/>
      <c r="AY278" s="72"/>
      <c r="AZ278" s="71">
        <v>35273.500000000211</v>
      </c>
      <c r="BA278" s="71">
        <v>94231.899999999747</v>
      </c>
      <c r="BB278" s="71">
        <v>138</v>
      </c>
      <c r="BC278" s="71">
        <v>18.5</v>
      </c>
      <c r="BD278" s="71">
        <v>0</v>
      </c>
      <c r="BE278" s="71">
        <v>1116</v>
      </c>
      <c r="BF278" s="71"/>
      <c r="BG278" s="72"/>
      <c r="BH278" s="71">
        <v>0</v>
      </c>
      <c r="BI278" s="71">
        <v>0</v>
      </c>
      <c r="BJ278" s="71">
        <v>772.83299999999997</v>
      </c>
      <c r="BK278" s="71">
        <v>0</v>
      </c>
      <c r="BL278" s="71">
        <v>39.024000000000001</v>
      </c>
      <c r="BM278" s="71">
        <v>0</v>
      </c>
      <c r="BN278" s="72"/>
      <c r="BO278" s="71">
        <v>0</v>
      </c>
      <c r="BP278" s="71">
        <v>0</v>
      </c>
      <c r="BQ278" s="71">
        <v>34</v>
      </c>
      <c r="BR278" s="71">
        <v>0</v>
      </c>
      <c r="BS278" s="71">
        <v>2</v>
      </c>
      <c r="BT278" s="71">
        <v>0</v>
      </c>
      <c r="BU278"/>
      <c r="BV278" s="70">
        <v>777.54100000000005</v>
      </c>
      <c r="BW278" s="70">
        <v>11.456</v>
      </c>
      <c r="BX278" s="70">
        <v>0</v>
      </c>
      <c r="BY278" s="70">
        <v>0</v>
      </c>
      <c r="BZ278" s="70">
        <v>16.02</v>
      </c>
      <c r="CA278" s="70">
        <v>0</v>
      </c>
      <c r="CB278" s="70">
        <v>0</v>
      </c>
      <c r="CC278" s="70">
        <v>6.84</v>
      </c>
      <c r="CD278" s="70">
        <v>0</v>
      </c>
    </row>
    <row r="279" spans="1:82">
      <c r="A279" s="70" t="s">
        <v>1932</v>
      </c>
      <c r="B279" s="70">
        <v>204</v>
      </c>
      <c r="C279" s="70">
        <v>19</v>
      </c>
      <c r="D279" s="70">
        <v>12</v>
      </c>
      <c r="E279" s="70">
        <v>2022</v>
      </c>
      <c r="F279" s="70" t="s">
        <v>161</v>
      </c>
      <c r="G279" s="70" t="s">
        <v>1913</v>
      </c>
      <c r="H279" s="70" t="s">
        <v>1914</v>
      </c>
      <c r="I279" s="148"/>
      <c r="J279" s="71">
        <v>869.42815930218296</v>
      </c>
      <c r="K279" s="71">
        <v>8.6062265969924319</v>
      </c>
      <c r="L279" s="71">
        <v>24.944541961956006</v>
      </c>
      <c r="M279" s="71">
        <v>151.98599386366939</v>
      </c>
      <c r="N279" s="71">
        <v>168.65673302893026</v>
      </c>
      <c r="O279" s="71">
        <v>167.38215913121914</v>
      </c>
      <c r="P279" s="71">
        <v>128.39863135768582</v>
      </c>
      <c r="Q279" s="71">
        <v>10.027418013916677</v>
      </c>
      <c r="R279" s="71">
        <v>0.32637819514046884</v>
      </c>
      <c r="S279" s="71">
        <v>21.842189518360001</v>
      </c>
      <c r="T279" s="72"/>
      <c r="U279" s="71">
        <v>165202376</v>
      </c>
      <c r="V279" s="71">
        <v>4559</v>
      </c>
      <c r="W279" s="71">
        <v>599</v>
      </c>
      <c r="X279" s="71">
        <v>43463</v>
      </c>
      <c r="Y279" s="71">
        <v>67116</v>
      </c>
      <c r="Z279" s="71">
        <v>117009</v>
      </c>
      <c r="AA279" s="71">
        <v>28054</v>
      </c>
      <c r="AB279" s="71">
        <v>170332</v>
      </c>
      <c r="AC279" s="71">
        <v>56832.999999999985</v>
      </c>
      <c r="AD279" s="71">
        <v>21.842189518360001</v>
      </c>
      <c r="AE279" s="72"/>
      <c r="AF279" s="71">
        <v>688780880.15514398</v>
      </c>
      <c r="AG279" s="71">
        <v>6961214.5451689977</v>
      </c>
      <c r="AH279" s="71">
        <v>6796033.3767364062</v>
      </c>
      <c r="AI279" s="71">
        <v>252621223.79391491</v>
      </c>
      <c r="AJ279" s="71">
        <v>278072552.19623542</v>
      </c>
      <c r="AK279" s="71">
        <v>0</v>
      </c>
      <c r="AL279" s="71">
        <v>0</v>
      </c>
      <c r="AM279" s="71">
        <v>21994510.310952809</v>
      </c>
      <c r="AN279" s="71">
        <v>0</v>
      </c>
      <c r="AO279" s="71">
        <v>0</v>
      </c>
      <c r="AP279" s="71">
        <v>1255226414.3781526</v>
      </c>
      <c r="AQ279" s="72"/>
      <c r="AR279" s="71">
        <v>8044</v>
      </c>
      <c r="AS279" s="71">
        <v>1967</v>
      </c>
      <c r="AT279" s="71">
        <v>8</v>
      </c>
      <c r="AU279" s="71">
        <v>1</v>
      </c>
      <c r="AV279" s="71">
        <v>0</v>
      </c>
      <c r="AW279" s="71">
        <v>1</v>
      </c>
      <c r="AX279" s="71"/>
      <c r="AY279" s="72"/>
      <c r="AZ279" s="71">
        <v>38574.000000000349</v>
      </c>
      <c r="BA279" s="71">
        <v>98517.499999999782</v>
      </c>
      <c r="BB279" s="71">
        <v>157.80000000000001</v>
      </c>
      <c r="BC279" s="71">
        <v>18.5</v>
      </c>
      <c r="BD279" s="71">
        <v>0</v>
      </c>
      <c r="BE279" s="71">
        <v>1116</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1933</v>
      </c>
      <c r="B280" s="70">
        <v>204</v>
      </c>
      <c r="C280" s="70">
        <v>20</v>
      </c>
      <c r="D280" s="70">
        <v>12</v>
      </c>
      <c r="E280" s="70">
        <v>2023</v>
      </c>
      <c r="F280" s="70" t="s">
        <v>1539</v>
      </c>
      <c r="G280" s="70" t="s">
        <v>1913</v>
      </c>
      <c r="H280" s="70" t="s">
        <v>1914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8618</v>
      </c>
      <c r="AS280" s="71">
        <v>1981</v>
      </c>
      <c r="AT280" s="71">
        <v>8</v>
      </c>
      <c r="AU280" s="71">
        <v>1</v>
      </c>
      <c r="AV280" s="71">
        <v>0</v>
      </c>
      <c r="AW280" s="71">
        <v>1</v>
      </c>
      <c r="AX280" s="71"/>
      <c r="AY280" s="72"/>
      <c r="AZ280" s="71">
        <v>41870.400000000562</v>
      </c>
      <c r="BA280" s="71">
        <v>99451.699999999779</v>
      </c>
      <c r="BB280" s="71">
        <v>157.80000000000001</v>
      </c>
      <c r="BC280" s="71">
        <v>18.5</v>
      </c>
      <c r="BD280" s="71">
        <v>0</v>
      </c>
      <c r="BE280" s="71">
        <v>1116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1934</v>
      </c>
      <c r="B281" s="70">
        <v>204</v>
      </c>
      <c r="C281" s="70">
        <v>21</v>
      </c>
      <c r="D281" s="70">
        <v>12</v>
      </c>
      <c r="E281" s="70">
        <v>2024</v>
      </c>
      <c r="F281" s="70" t="s">
        <v>1554</v>
      </c>
      <c r="G281" s="70" t="s">
        <v>1913</v>
      </c>
      <c r="H281" s="70" t="s">
        <v>1914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103</v>
      </c>
      <c r="C282" s="70">
        <v>1</v>
      </c>
      <c r="D282" s="70">
        <v>7</v>
      </c>
      <c r="E282" s="70">
        <v>1990</v>
      </c>
      <c r="F282" s="70" t="s">
        <v>787</v>
      </c>
      <c r="G282" s="70" t="s">
        <v>1936</v>
      </c>
      <c r="H282" s="70" t="s">
        <v>1937</v>
      </c>
      <c r="I282" s="148"/>
      <c r="J282" s="71">
        <v>3730.9731677369869</v>
      </c>
      <c r="K282" s="71">
        <v>22.146605286802401</v>
      </c>
      <c r="L282" s="71">
        <v>6.9701914684280037</v>
      </c>
      <c r="M282" s="71">
        <v>187.6412872014819</v>
      </c>
      <c r="N282" s="71">
        <v>217.22590107041901</v>
      </c>
      <c r="O282" s="71">
        <v>178.6115034358709</v>
      </c>
      <c r="P282" s="71">
        <v>137.59667867709729</v>
      </c>
      <c r="Q282" s="71">
        <v>13.2459316467801</v>
      </c>
      <c r="R282" s="71">
        <v>14.361161382150151</v>
      </c>
      <c r="S282" s="71">
        <v>12.91176655492303</v>
      </c>
      <c r="T282" s="72"/>
      <c r="U282" s="71">
        <v>157421692</v>
      </c>
      <c r="V282" s="71">
        <v>7834</v>
      </c>
      <c r="W282" s="71">
        <v>74</v>
      </c>
      <c r="X282" s="71">
        <v>67098</v>
      </c>
      <c r="Y282" s="71">
        <v>71642</v>
      </c>
      <c r="Z282" s="71">
        <v>73465</v>
      </c>
      <c r="AA282" s="71">
        <v>33410</v>
      </c>
      <c r="AB282" s="71">
        <v>215069</v>
      </c>
      <c r="AC282" s="71">
        <v>2487379</v>
      </c>
      <c r="AD282" s="71">
        <v>12.91176655492303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104</v>
      </c>
      <c r="C283" s="70">
        <v>2</v>
      </c>
      <c r="D283" s="70">
        <v>7</v>
      </c>
      <c r="E283" s="70">
        <v>2005</v>
      </c>
      <c r="F283" s="70" t="s">
        <v>789</v>
      </c>
      <c r="G283" s="70" t="s">
        <v>1936</v>
      </c>
      <c r="H283" s="70" t="s">
        <v>1937</v>
      </c>
      <c r="I283" s="148"/>
      <c r="J283" s="71">
        <v>2613.5476315824289</v>
      </c>
      <c r="K283" s="71">
        <v>13.678762241143581</v>
      </c>
      <c r="L283" s="71">
        <v>6.5923000946672028</v>
      </c>
      <c r="M283" s="71">
        <v>329.69598757442839</v>
      </c>
      <c r="N283" s="71">
        <v>297.27452883592139</v>
      </c>
      <c r="O283" s="71">
        <v>233.3380688388927</v>
      </c>
      <c r="P283" s="71">
        <v>131.07714300041999</v>
      </c>
      <c r="Q283" s="71">
        <v>11.8775386954187</v>
      </c>
      <c r="R283" s="71">
        <v>19.772888974696759</v>
      </c>
      <c r="S283" s="71">
        <v>34.445987290000012</v>
      </c>
      <c r="T283" s="72"/>
      <c r="U283" s="71">
        <v>115372700</v>
      </c>
      <c r="V283" s="71">
        <v>6207</v>
      </c>
      <c r="W283" s="71">
        <v>79</v>
      </c>
      <c r="X283" s="71">
        <v>55452</v>
      </c>
      <c r="Y283" s="71">
        <v>80273</v>
      </c>
      <c r="Z283" s="71">
        <v>111061</v>
      </c>
      <c r="AA283" s="71">
        <v>26066</v>
      </c>
      <c r="AB283" s="71">
        <v>201607</v>
      </c>
      <c r="AC283" s="71">
        <v>3496426</v>
      </c>
      <c r="AD283" s="71">
        <v>34.445987290000012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105</v>
      </c>
      <c r="C284" s="70">
        <v>3</v>
      </c>
      <c r="D284" s="70">
        <v>7</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106</v>
      </c>
      <c r="C285" s="70">
        <v>4</v>
      </c>
      <c r="D285" s="70">
        <v>7</v>
      </c>
      <c r="E285" s="70">
        <v>2007</v>
      </c>
      <c r="F285" s="70" t="s">
        <v>791</v>
      </c>
      <c r="G285" s="70" t="s">
        <v>1936</v>
      </c>
      <c r="H285" s="70" t="s">
        <v>1937</v>
      </c>
      <c r="I285" s="148"/>
      <c r="J285" s="71">
        <v>2854.8138610711781</v>
      </c>
      <c r="K285" s="71">
        <v>13.40249645709874</v>
      </c>
      <c r="L285" s="71">
        <v>9.9770542060094058</v>
      </c>
      <c r="M285" s="71">
        <v>295.35533876251299</v>
      </c>
      <c r="N285" s="71">
        <v>305.18380803257708</v>
      </c>
      <c r="O285" s="71">
        <v>226.23882946592329</v>
      </c>
      <c r="P285" s="71">
        <v>129.2506571983252</v>
      </c>
      <c r="Q285" s="71">
        <v>12.3492857976278</v>
      </c>
      <c r="R285" s="71">
        <v>37.013703385232702</v>
      </c>
      <c r="S285" s="71">
        <v>43.915684720460007</v>
      </c>
      <c r="T285" s="72"/>
      <c r="U285" s="71">
        <v>140141225</v>
      </c>
      <c r="V285" s="71">
        <v>5661</v>
      </c>
      <c r="W285" s="71">
        <v>117</v>
      </c>
      <c r="X285" s="71">
        <v>60040</v>
      </c>
      <c r="Y285" s="71">
        <v>80966</v>
      </c>
      <c r="Z285" s="71">
        <v>111941</v>
      </c>
      <c r="AA285" s="71">
        <v>25311</v>
      </c>
      <c r="AB285" s="71">
        <v>198530</v>
      </c>
      <c r="AC285" s="71">
        <v>6732903</v>
      </c>
      <c r="AD285" s="71">
        <v>43.915684720460007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107</v>
      </c>
      <c r="C286" s="70">
        <v>5</v>
      </c>
      <c r="D286" s="70">
        <v>7</v>
      </c>
      <c r="E286" s="70">
        <v>2008</v>
      </c>
      <c r="F286" s="70" t="s">
        <v>792</v>
      </c>
      <c r="G286" s="70" t="s">
        <v>1936</v>
      </c>
      <c r="H286" s="70" t="s">
        <v>1937</v>
      </c>
      <c r="I286" s="148"/>
      <c r="J286" s="71">
        <v>2816.1289285357661</v>
      </c>
      <c r="K286" s="71">
        <v>10.05785683180604</v>
      </c>
      <c r="L286" s="71">
        <v>8.9166518133050463</v>
      </c>
      <c r="M286" s="71">
        <v>304.57770100186718</v>
      </c>
      <c r="N286" s="71">
        <v>299.05806511152349</v>
      </c>
      <c r="O286" s="71">
        <v>218.7236954036097</v>
      </c>
      <c r="P286" s="71">
        <v>125.5481817307215</v>
      </c>
      <c r="Q286" s="71">
        <v>12.0728344770906</v>
      </c>
      <c r="R286" s="71">
        <v>35.179746109549733</v>
      </c>
      <c r="S286" s="71">
        <v>43.712328095549992</v>
      </c>
      <c r="T286" s="72"/>
      <c r="U286" s="71">
        <v>144914090</v>
      </c>
      <c r="V286" s="71">
        <v>5661</v>
      </c>
      <c r="W286" s="71">
        <v>117</v>
      </c>
      <c r="X286" s="71">
        <v>60040</v>
      </c>
      <c r="Y286" s="71">
        <v>81578</v>
      </c>
      <c r="Z286" s="71">
        <v>112021</v>
      </c>
      <c r="AA286" s="71">
        <v>24614</v>
      </c>
      <c r="AB286" s="71">
        <v>197278</v>
      </c>
      <c r="AC286" s="71">
        <v>6644970</v>
      </c>
      <c r="AD286" s="71">
        <v>43.712328095549992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108</v>
      </c>
      <c r="C287" s="70">
        <v>6</v>
      </c>
      <c r="D287" s="70">
        <v>7</v>
      </c>
      <c r="E287" s="70">
        <v>2009</v>
      </c>
      <c r="F287" s="70" t="s">
        <v>176</v>
      </c>
      <c r="G287" s="70" t="s">
        <v>1936</v>
      </c>
      <c r="H287" s="70" t="s">
        <v>1937</v>
      </c>
      <c r="I287" s="148"/>
      <c r="J287" s="71">
        <v>2728.6728314851912</v>
      </c>
      <c r="K287" s="71">
        <v>9.7594676460183578</v>
      </c>
      <c r="L287" s="71">
        <v>9.8965685687978358</v>
      </c>
      <c r="M287" s="71">
        <v>310.97728304063452</v>
      </c>
      <c r="N287" s="71">
        <v>259.69453184172357</v>
      </c>
      <c r="O287" s="71">
        <v>222.8913077806184</v>
      </c>
      <c r="P287" s="71">
        <v>119.28271273612241</v>
      </c>
      <c r="Q287" s="71">
        <v>11.4454620687918</v>
      </c>
      <c r="R287" s="71">
        <v>34.661170324537551</v>
      </c>
      <c r="S287" s="71">
        <v>40.536408920969997</v>
      </c>
      <c r="T287" s="72"/>
      <c r="U287" s="71">
        <v>122536960</v>
      </c>
      <c r="V287" s="71">
        <v>6045</v>
      </c>
      <c r="W287" s="71">
        <v>202</v>
      </c>
      <c r="X287" s="71">
        <v>66404</v>
      </c>
      <c r="Y287" s="71">
        <v>82073</v>
      </c>
      <c r="Z287" s="71">
        <v>112677</v>
      </c>
      <c r="AA287" s="71">
        <v>24008</v>
      </c>
      <c r="AB287" s="71">
        <v>196329</v>
      </c>
      <c r="AC287" s="71">
        <v>6387141</v>
      </c>
      <c r="AD287" s="71">
        <v>40.536408920969997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922.404</v>
      </c>
      <c r="BK287" s="71">
        <v>0</v>
      </c>
      <c r="BL287" s="71">
        <v>41.683</v>
      </c>
      <c r="BM287" s="71">
        <v>0</v>
      </c>
      <c r="BN287" s="72"/>
      <c r="BO287" s="71">
        <v>0</v>
      </c>
      <c r="BP287" s="71">
        <v>0</v>
      </c>
      <c r="BQ287" s="71">
        <v>12</v>
      </c>
      <c r="BR287" s="71">
        <v>0</v>
      </c>
      <c r="BS287" s="71">
        <v>2</v>
      </c>
      <c r="BT287" s="71">
        <v>0</v>
      </c>
      <c r="BU287"/>
      <c r="BV287" s="70">
        <v>518.20000000000005</v>
      </c>
      <c r="BW287" s="70">
        <v>28.327000000000002</v>
      </c>
      <c r="BX287" s="70">
        <v>336.63299999999998</v>
      </c>
      <c r="BY287" s="70">
        <v>0</v>
      </c>
      <c r="BZ287" s="70">
        <v>9.4269999999999996</v>
      </c>
      <c r="CA287" s="70">
        <v>0</v>
      </c>
      <c r="CB287" s="70">
        <v>0</v>
      </c>
      <c r="CC287" s="70">
        <v>71.5</v>
      </c>
      <c r="CD287" s="70">
        <v>0</v>
      </c>
    </row>
    <row r="288" spans="1:82">
      <c r="A288" s="70" t="s">
        <v>1943</v>
      </c>
      <c r="B288" s="70">
        <v>109</v>
      </c>
      <c r="C288" s="70">
        <v>7</v>
      </c>
      <c r="D288" s="70">
        <v>7</v>
      </c>
      <c r="E288" s="70">
        <v>2010</v>
      </c>
      <c r="F288" s="70" t="s">
        <v>177</v>
      </c>
      <c r="G288" s="70" t="s">
        <v>1936</v>
      </c>
      <c r="H288" s="70" t="s">
        <v>1937</v>
      </c>
      <c r="I288" s="148"/>
      <c r="J288" s="71">
        <v>2848.1214381406421</v>
      </c>
      <c r="K288" s="71">
        <v>10.450559494039091</v>
      </c>
      <c r="L288" s="71">
        <v>9.5046705704707843</v>
      </c>
      <c r="M288" s="71">
        <v>297.51077551600321</v>
      </c>
      <c r="N288" s="71">
        <v>289.57384970423482</v>
      </c>
      <c r="O288" s="71">
        <v>223.35286478536571</v>
      </c>
      <c r="P288" s="71">
        <v>118.7811329689268</v>
      </c>
      <c r="Q288" s="71">
        <v>11.8408446358433</v>
      </c>
      <c r="R288" s="71">
        <v>27.963484811593101</v>
      </c>
      <c r="S288" s="71">
        <v>28.505123999999999</v>
      </c>
      <c r="T288" s="72"/>
      <c r="U288" s="71">
        <v>139700189</v>
      </c>
      <c r="V288" s="71">
        <v>6045</v>
      </c>
      <c r="W288" s="71">
        <v>202</v>
      </c>
      <c r="X288" s="71">
        <v>66404</v>
      </c>
      <c r="Y288" s="71">
        <v>82256</v>
      </c>
      <c r="Z288" s="71">
        <v>113435</v>
      </c>
      <c r="AA288" s="71">
        <v>23310</v>
      </c>
      <c r="AB288" s="71">
        <v>194626</v>
      </c>
      <c r="AC288" s="71">
        <v>4883223.25</v>
      </c>
      <c r="AD288" s="71">
        <v>28.505123999999999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994.41700000000003</v>
      </c>
      <c r="BK288" s="71">
        <v>8.7159999999999993</v>
      </c>
      <c r="BL288" s="71">
        <v>43.555999999999997</v>
      </c>
      <c r="BM288" s="71">
        <v>0</v>
      </c>
      <c r="BN288" s="72"/>
      <c r="BO288" s="71">
        <v>0</v>
      </c>
      <c r="BP288" s="71">
        <v>0</v>
      </c>
      <c r="BQ288" s="71">
        <v>16</v>
      </c>
      <c r="BR288" s="71">
        <v>1</v>
      </c>
      <c r="BS288" s="71">
        <v>3</v>
      </c>
      <c r="BT288" s="71">
        <v>0</v>
      </c>
      <c r="BU288"/>
      <c r="BV288" s="70">
        <v>626.84299999999996</v>
      </c>
      <c r="BW288" s="70">
        <v>34.186</v>
      </c>
      <c r="BX288" s="70">
        <v>315.63499999999999</v>
      </c>
      <c r="BY288" s="70">
        <v>0</v>
      </c>
      <c r="BZ288" s="70">
        <v>8.7609999999999992</v>
      </c>
      <c r="CA288" s="70">
        <v>0</v>
      </c>
      <c r="CB288" s="70">
        <v>3.6640000000000001</v>
      </c>
      <c r="CC288" s="70">
        <v>57.6</v>
      </c>
      <c r="CD288" s="70">
        <v>0</v>
      </c>
    </row>
    <row r="289" spans="1:82">
      <c r="A289" s="70" t="s">
        <v>1944</v>
      </c>
      <c r="B289" s="70">
        <v>110</v>
      </c>
      <c r="C289" s="70">
        <v>8</v>
      </c>
      <c r="D289" s="70">
        <v>7</v>
      </c>
      <c r="E289" s="70">
        <v>2011</v>
      </c>
      <c r="F289" s="70" t="s">
        <v>178</v>
      </c>
      <c r="G289" s="70" t="s">
        <v>1936</v>
      </c>
      <c r="H289" s="70" t="s">
        <v>1937</v>
      </c>
      <c r="I289" s="148"/>
      <c r="J289" s="71">
        <v>3016.4209538857181</v>
      </c>
      <c r="K289" s="71">
        <v>15.007340930311059</v>
      </c>
      <c r="L289" s="71">
        <v>10.127019422403571</v>
      </c>
      <c r="M289" s="71">
        <v>362.20266101787013</v>
      </c>
      <c r="N289" s="71">
        <v>311.46077065610632</v>
      </c>
      <c r="O289" s="71">
        <v>221.20339464425521</v>
      </c>
      <c r="P289" s="71">
        <v>114.72009574453268</v>
      </c>
      <c r="Q289" s="71">
        <v>13.557502706046201</v>
      </c>
      <c r="R289" s="71">
        <v>22.66391890649205</v>
      </c>
      <c r="S289" s="71">
        <v>28.000695090000001</v>
      </c>
      <c r="T289" s="72"/>
      <c r="U289" s="71">
        <v>137234825</v>
      </c>
      <c r="V289" s="71">
        <v>6045</v>
      </c>
      <c r="W289" s="71">
        <v>202</v>
      </c>
      <c r="X289" s="71">
        <v>66404</v>
      </c>
      <c r="Y289" s="71">
        <v>82761</v>
      </c>
      <c r="Z289" s="71">
        <v>114784</v>
      </c>
      <c r="AA289" s="71">
        <v>23183</v>
      </c>
      <c r="AB289" s="71">
        <v>193190</v>
      </c>
      <c r="AC289" s="71">
        <v>3951222</v>
      </c>
      <c r="AD289" s="71">
        <v>28.000695090000001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1024.787</v>
      </c>
      <c r="BK289" s="71">
        <v>8.8480000000000008</v>
      </c>
      <c r="BL289" s="71">
        <v>98.765000000000001</v>
      </c>
      <c r="BM289" s="71">
        <v>0</v>
      </c>
      <c r="BN289" s="72"/>
      <c r="BO289" s="71">
        <v>0</v>
      </c>
      <c r="BP289" s="71">
        <v>0</v>
      </c>
      <c r="BQ289" s="71">
        <v>16</v>
      </c>
      <c r="BR289" s="71">
        <v>1</v>
      </c>
      <c r="BS289" s="71">
        <v>4</v>
      </c>
      <c r="BT289" s="71">
        <v>0</v>
      </c>
      <c r="BU289"/>
      <c r="BV289" s="70">
        <v>667.91600000000005</v>
      </c>
      <c r="BW289" s="70">
        <v>41.213999999999999</v>
      </c>
      <c r="BX289" s="70">
        <v>361.79700000000003</v>
      </c>
      <c r="BY289" s="70">
        <v>0</v>
      </c>
      <c r="BZ289" s="70">
        <v>8.9730000000000008</v>
      </c>
      <c r="CA289" s="70">
        <v>0</v>
      </c>
      <c r="CB289" s="70">
        <v>0</v>
      </c>
      <c r="CC289" s="70">
        <v>52.5</v>
      </c>
      <c r="CD289" s="70">
        <v>0</v>
      </c>
    </row>
    <row r="290" spans="1:82">
      <c r="A290" s="70" t="s">
        <v>1945</v>
      </c>
      <c r="B290" s="70">
        <v>111</v>
      </c>
      <c r="C290" s="70">
        <v>9</v>
      </c>
      <c r="D290" s="70">
        <v>7</v>
      </c>
      <c r="E290" s="70">
        <v>2012</v>
      </c>
      <c r="F290" s="70" t="s">
        <v>179</v>
      </c>
      <c r="G290" s="70" t="s">
        <v>1936</v>
      </c>
      <c r="H290" s="70" t="s">
        <v>1937</v>
      </c>
      <c r="I290" s="148"/>
      <c r="J290" s="71">
        <v>2875.1410759303458</v>
      </c>
      <c r="K290" s="71">
        <v>14.220291668903799</v>
      </c>
      <c r="L290" s="71">
        <v>10.14728487575738</v>
      </c>
      <c r="M290" s="71">
        <v>395.9662143205523</v>
      </c>
      <c r="N290" s="71">
        <v>342.98000907657519</v>
      </c>
      <c r="O290" s="71">
        <v>222.14519472577095</v>
      </c>
      <c r="P290" s="71">
        <v>113.92957873907568</v>
      </c>
      <c r="Q290" s="71">
        <v>14.6822235469829</v>
      </c>
      <c r="R290" s="71">
        <v>27.73137860129976</v>
      </c>
      <c r="S290" s="71">
        <v>35.429965790559997</v>
      </c>
      <c r="T290" s="72"/>
      <c r="U290" s="71">
        <v>128312284</v>
      </c>
      <c r="V290" s="71">
        <v>6045</v>
      </c>
      <c r="W290" s="71">
        <v>202</v>
      </c>
      <c r="X290" s="71">
        <v>66404</v>
      </c>
      <c r="Y290" s="71">
        <v>83457</v>
      </c>
      <c r="Z290" s="71">
        <v>116187</v>
      </c>
      <c r="AA290" s="71">
        <v>22893</v>
      </c>
      <c r="AB290" s="71">
        <v>192564</v>
      </c>
      <c r="AC290" s="71">
        <v>4709459.5</v>
      </c>
      <c r="AD290" s="71">
        <v>35.429965790559997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941.17200000000003</v>
      </c>
      <c r="BK290" s="71">
        <v>10.519</v>
      </c>
      <c r="BL290" s="71">
        <v>129.94499999999999</v>
      </c>
      <c r="BM290" s="71">
        <v>0</v>
      </c>
      <c r="BN290" s="72"/>
      <c r="BO290" s="71">
        <v>0</v>
      </c>
      <c r="BP290" s="71">
        <v>0</v>
      </c>
      <c r="BQ290" s="71">
        <v>12</v>
      </c>
      <c r="BR290" s="71">
        <v>1</v>
      </c>
      <c r="BS290" s="71">
        <v>4</v>
      </c>
      <c r="BT290" s="71">
        <v>0</v>
      </c>
      <c r="BU290"/>
      <c r="BV290" s="70">
        <v>583.69799999999998</v>
      </c>
      <c r="BW290" s="70">
        <v>45.59</v>
      </c>
      <c r="BX290" s="70">
        <v>415.327</v>
      </c>
      <c r="BY290" s="70">
        <v>0</v>
      </c>
      <c r="BZ290" s="70">
        <v>10.026</v>
      </c>
      <c r="CA290" s="70">
        <v>0</v>
      </c>
      <c r="CB290" s="70">
        <v>3.0950000000000002</v>
      </c>
      <c r="CC290" s="70">
        <v>23.9</v>
      </c>
      <c r="CD290" s="70">
        <v>0</v>
      </c>
    </row>
    <row r="291" spans="1:82">
      <c r="A291" s="70" t="s">
        <v>1946</v>
      </c>
      <c r="B291" s="70">
        <v>112</v>
      </c>
      <c r="C291" s="70">
        <v>10</v>
      </c>
      <c r="D291" s="70">
        <v>7</v>
      </c>
      <c r="E291" s="70">
        <v>2013</v>
      </c>
      <c r="F291" s="70" t="s">
        <v>180</v>
      </c>
      <c r="G291" s="70" t="s">
        <v>1936</v>
      </c>
      <c r="H291" s="70" t="s">
        <v>1937</v>
      </c>
      <c r="I291" s="148"/>
      <c r="J291" s="71">
        <v>2551.4417315950782</v>
      </c>
      <c r="K291" s="71">
        <v>12.67873908680839</v>
      </c>
      <c r="L291" s="71">
        <v>9.7368685167437796</v>
      </c>
      <c r="M291" s="71">
        <v>386.46205487193868</v>
      </c>
      <c r="N291" s="71">
        <v>339.11963811390308</v>
      </c>
      <c r="O291" s="71">
        <v>213.81476761071553</v>
      </c>
      <c r="P291" s="71">
        <v>112.2957809190672</v>
      </c>
      <c r="Q291" s="71">
        <v>14.797449699301101</v>
      </c>
      <c r="R291" s="71">
        <v>28.879118577929201</v>
      </c>
      <c r="S291" s="71">
        <v>35.140293360000001</v>
      </c>
      <c r="T291" s="72"/>
      <c r="U291" s="71">
        <v>106700207</v>
      </c>
      <c r="V291" s="71">
        <v>6045</v>
      </c>
      <c r="W291" s="71">
        <v>202</v>
      </c>
      <c r="X291" s="71">
        <v>66404</v>
      </c>
      <c r="Y291" s="71">
        <v>83487</v>
      </c>
      <c r="Z291" s="71">
        <v>116823</v>
      </c>
      <c r="AA291" s="71">
        <v>22480</v>
      </c>
      <c r="AB291" s="71">
        <v>191293</v>
      </c>
      <c r="AC291" s="71">
        <v>4787343.75</v>
      </c>
      <c r="AD291" s="71">
        <v>35.140293360000001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962.94</v>
      </c>
      <c r="BK291" s="71">
        <v>10.651999999999999</v>
      </c>
      <c r="BL291" s="71">
        <v>42.95</v>
      </c>
      <c r="BM291" s="71">
        <v>0</v>
      </c>
      <c r="BN291" s="72"/>
      <c r="BO291" s="71">
        <v>0</v>
      </c>
      <c r="BP291" s="71">
        <v>0</v>
      </c>
      <c r="BQ291" s="71">
        <v>14</v>
      </c>
      <c r="BR291" s="71">
        <v>1</v>
      </c>
      <c r="BS291" s="71">
        <v>3</v>
      </c>
      <c r="BT291" s="71">
        <v>0</v>
      </c>
      <c r="BU291"/>
      <c r="BV291" s="70">
        <v>535.928</v>
      </c>
      <c r="BW291" s="70">
        <v>43.296999999999997</v>
      </c>
      <c r="BX291" s="70">
        <v>386.29899999999998</v>
      </c>
      <c r="BY291" s="70">
        <v>0</v>
      </c>
      <c r="BZ291" s="70">
        <v>10.914</v>
      </c>
      <c r="CA291" s="70">
        <v>0</v>
      </c>
      <c r="CB291" s="70">
        <v>0</v>
      </c>
      <c r="CC291" s="70">
        <v>40.103999999999999</v>
      </c>
      <c r="CD291" s="70">
        <v>0</v>
      </c>
    </row>
    <row r="292" spans="1:82">
      <c r="A292" s="70" t="s">
        <v>1947</v>
      </c>
      <c r="B292" s="70">
        <v>113</v>
      </c>
      <c r="C292" s="70">
        <v>11</v>
      </c>
      <c r="D292" s="70">
        <v>7</v>
      </c>
      <c r="E292" s="70">
        <v>2014</v>
      </c>
      <c r="F292" s="70" t="s">
        <v>181</v>
      </c>
      <c r="G292" s="1064" t="s">
        <v>1936</v>
      </c>
      <c r="H292" s="70" t="s">
        <v>1937</v>
      </c>
      <c r="I292" s="148"/>
      <c r="J292" s="71">
        <v>2137.9407424957571</v>
      </c>
      <c r="K292" s="71">
        <v>13.169416314790389</v>
      </c>
      <c r="L292" s="71">
        <v>13.601424942402041</v>
      </c>
      <c r="M292" s="71">
        <v>352.27079295469821</v>
      </c>
      <c r="N292" s="71">
        <v>328.60086933467198</v>
      </c>
      <c r="O292" s="71">
        <v>204.50626456958614</v>
      </c>
      <c r="P292" s="71">
        <v>112.16644851113438</v>
      </c>
      <c r="Q292" s="71">
        <v>14.0224895936593</v>
      </c>
      <c r="R292" s="71">
        <v>28.73853421675329</v>
      </c>
      <c r="S292" s="71">
        <v>0</v>
      </c>
      <c r="T292" s="72"/>
      <c r="U292" s="71">
        <v>99381857</v>
      </c>
      <c r="V292" s="71">
        <v>5436</v>
      </c>
      <c r="W292" s="71">
        <v>239</v>
      </c>
      <c r="X292" s="71">
        <v>62487</v>
      </c>
      <c r="Y292" s="71">
        <v>83312</v>
      </c>
      <c r="Z292" s="71">
        <v>117684</v>
      </c>
      <c r="AA292" s="71">
        <v>22338</v>
      </c>
      <c r="AB292" s="71">
        <v>188938</v>
      </c>
      <c r="AC292" s="71">
        <v>4779018.75</v>
      </c>
      <c r="AD292" s="71">
        <v>0</v>
      </c>
      <c r="AE292" s="72"/>
      <c r="AF292" s="71"/>
      <c r="AG292" s="71"/>
      <c r="AH292" s="71"/>
      <c r="AI292" s="71"/>
      <c r="AJ292" s="71"/>
      <c r="AK292" s="71"/>
      <c r="AL292" s="71"/>
      <c r="AM292" s="71"/>
      <c r="AN292" s="71"/>
      <c r="AO292" s="71"/>
      <c r="AP292" s="71"/>
      <c r="AQ292" s="72"/>
      <c r="AR292" s="71">
        <v>3444</v>
      </c>
      <c r="AS292" s="71">
        <v>306</v>
      </c>
      <c r="AT292" s="71">
        <v>1</v>
      </c>
      <c r="AU292" s="71">
        <v>1</v>
      </c>
      <c r="AV292" s="71">
        <v>0</v>
      </c>
      <c r="AW292" s="71">
        <v>0</v>
      </c>
      <c r="AX292" s="71"/>
      <c r="AY292" s="72"/>
      <c r="AZ292" s="71">
        <v>13550.7</v>
      </c>
      <c r="BA292" s="71">
        <v>23573</v>
      </c>
      <c r="BB292" s="71">
        <v>600</v>
      </c>
      <c r="BC292" s="71">
        <v>850</v>
      </c>
      <c r="BD292" s="71">
        <v>0</v>
      </c>
      <c r="BE292" s="71">
        <v>0</v>
      </c>
      <c r="BF292" s="71"/>
      <c r="BG292" s="72"/>
      <c r="BH292" s="71">
        <v>0</v>
      </c>
      <c r="BI292" s="71">
        <v>0</v>
      </c>
      <c r="BJ292" s="71">
        <v>1100.174</v>
      </c>
      <c r="BK292" s="71">
        <v>2.99</v>
      </c>
      <c r="BL292" s="71">
        <v>59.311</v>
      </c>
      <c r="BM292" s="71">
        <v>0</v>
      </c>
      <c r="BN292" s="72"/>
      <c r="BO292" s="71">
        <v>0</v>
      </c>
      <c r="BP292" s="71">
        <v>0</v>
      </c>
      <c r="BQ292" s="71">
        <v>20</v>
      </c>
      <c r="BR292" s="71">
        <v>1</v>
      </c>
      <c r="BS292" s="71">
        <v>4</v>
      </c>
      <c r="BT292" s="71">
        <v>0</v>
      </c>
      <c r="BU292"/>
      <c r="BV292" s="70">
        <v>692.56</v>
      </c>
      <c r="BW292" s="70">
        <v>45.347000000000001</v>
      </c>
      <c r="BX292" s="70">
        <v>384.23700000000002</v>
      </c>
      <c r="BY292" s="70">
        <v>0</v>
      </c>
      <c r="BZ292" s="70">
        <v>13.862</v>
      </c>
      <c r="CA292" s="70">
        <v>0</v>
      </c>
      <c r="CB292" s="70">
        <v>0</v>
      </c>
      <c r="CC292" s="70">
        <v>26.469000000000001</v>
      </c>
      <c r="CD292" s="70">
        <v>0</v>
      </c>
    </row>
    <row r="293" spans="1:82">
      <c r="A293" s="70" t="s">
        <v>1948</v>
      </c>
      <c r="B293" s="70">
        <v>114</v>
      </c>
      <c r="C293" s="70">
        <v>12</v>
      </c>
      <c r="D293" s="70">
        <v>7</v>
      </c>
      <c r="E293" s="70">
        <v>2015</v>
      </c>
      <c r="F293" s="70" t="s">
        <v>182</v>
      </c>
      <c r="G293" s="1064" t="s">
        <v>1936</v>
      </c>
      <c r="H293" s="70" t="s">
        <v>1937</v>
      </c>
      <c r="I293" s="148"/>
      <c r="J293" s="71">
        <v>2382.3967542984878</v>
      </c>
      <c r="K293" s="71">
        <v>12.600657737179869</v>
      </c>
      <c r="L293" s="71">
        <v>13.696271302360881</v>
      </c>
      <c r="M293" s="71">
        <v>391.96790836355012</v>
      </c>
      <c r="N293" s="71">
        <v>309.82905670861987</v>
      </c>
      <c r="O293" s="71">
        <v>203.50180907991523</v>
      </c>
      <c r="P293" s="71">
        <v>110.14444215520133</v>
      </c>
      <c r="Q293" s="71">
        <v>13.562697431956201</v>
      </c>
      <c r="R293" s="71">
        <v>27.977649940015301</v>
      </c>
      <c r="S293" s="71">
        <v>32.406094419139997</v>
      </c>
      <c r="T293" s="72"/>
      <c r="U293" s="71">
        <v>123734148</v>
      </c>
      <c r="V293" s="71">
        <v>5436</v>
      </c>
      <c r="W293" s="71">
        <v>239</v>
      </c>
      <c r="X293" s="71">
        <v>62487</v>
      </c>
      <c r="Y293" s="71">
        <v>83286</v>
      </c>
      <c r="Z293" s="71">
        <v>118233</v>
      </c>
      <c r="AA293" s="71">
        <v>21918</v>
      </c>
      <c r="AB293" s="71">
        <v>186675</v>
      </c>
      <c r="AC293" s="71">
        <v>4782322.75</v>
      </c>
      <c r="AD293" s="71">
        <v>32.406094419139997</v>
      </c>
      <c r="AE293" s="72"/>
      <c r="AF293" s="71">
        <v>1336951490.9940491</v>
      </c>
      <c r="AG293" s="71">
        <v>9871783.0924537182</v>
      </c>
      <c r="AH293" s="71">
        <v>2621548.2834159322</v>
      </c>
      <c r="AI293" s="71">
        <v>479254590.00882351</v>
      </c>
      <c r="AJ293" s="71">
        <v>456607454.66116989</v>
      </c>
      <c r="AK293" s="71">
        <v>0</v>
      </c>
      <c r="AL293" s="71">
        <v>0</v>
      </c>
      <c r="AM293" s="71">
        <v>25583025.677826911</v>
      </c>
      <c r="AN293" s="71">
        <v>0</v>
      </c>
      <c r="AO293" s="71">
        <v>0</v>
      </c>
      <c r="AP293" s="71">
        <v>2310889892.7177391</v>
      </c>
      <c r="AQ293" s="72"/>
      <c r="AR293" s="71">
        <v>3762</v>
      </c>
      <c r="AS293" s="71">
        <v>450</v>
      </c>
      <c r="AT293" s="71">
        <v>1</v>
      </c>
      <c r="AU293" s="71">
        <v>1</v>
      </c>
      <c r="AV293" s="71">
        <v>0</v>
      </c>
      <c r="AW293" s="71">
        <v>0</v>
      </c>
      <c r="AX293" s="71"/>
      <c r="AY293" s="72"/>
      <c r="AZ293" s="71">
        <v>14992.6</v>
      </c>
      <c r="BA293" s="71">
        <v>33713.800000000003</v>
      </c>
      <c r="BB293" s="71">
        <v>600</v>
      </c>
      <c r="BC293" s="71">
        <v>850</v>
      </c>
      <c r="BD293" s="71">
        <v>0</v>
      </c>
      <c r="BE293" s="71">
        <v>0</v>
      </c>
      <c r="BF293" s="71"/>
      <c r="BG293" s="72"/>
      <c r="BH293" s="71">
        <v>0</v>
      </c>
      <c r="BI293" s="71">
        <v>0</v>
      </c>
      <c r="BJ293" s="71">
        <v>1024.5329999999999</v>
      </c>
      <c r="BK293" s="71">
        <v>7.3630000000000004</v>
      </c>
      <c r="BL293" s="71">
        <v>115.839</v>
      </c>
      <c r="BM293" s="71">
        <v>0</v>
      </c>
      <c r="BN293" s="72"/>
      <c r="BO293" s="71">
        <v>0</v>
      </c>
      <c r="BP293" s="71">
        <v>0</v>
      </c>
      <c r="BQ293" s="71">
        <v>20</v>
      </c>
      <c r="BR293" s="71">
        <v>1</v>
      </c>
      <c r="BS293" s="71">
        <v>4</v>
      </c>
      <c r="BT293" s="71">
        <v>0</v>
      </c>
      <c r="BU293"/>
      <c r="BV293" s="70">
        <v>673.13800000000003</v>
      </c>
      <c r="BW293" s="70">
        <v>44.933999999999997</v>
      </c>
      <c r="BX293" s="70">
        <v>385.858</v>
      </c>
      <c r="BY293" s="70">
        <v>0</v>
      </c>
      <c r="BZ293" s="70">
        <v>3.0390000000000001</v>
      </c>
      <c r="CA293" s="70">
        <v>0</v>
      </c>
      <c r="CB293" s="70">
        <v>0</v>
      </c>
      <c r="CC293" s="70">
        <v>40.765999999999998</v>
      </c>
      <c r="CD293" s="70">
        <v>0</v>
      </c>
    </row>
    <row r="294" spans="1:82">
      <c r="A294" s="70" t="s">
        <v>1949</v>
      </c>
      <c r="B294" s="70">
        <v>115</v>
      </c>
      <c r="C294" s="70">
        <v>13</v>
      </c>
      <c r="D294" s="70">
        <v>7</v>
      </c>
      <c r="E294" s="70">
        <v>2016</v>
      </c>
      <c r="F294" s="70" t="s">
        <v>155</v>
      </c>
      <c r="G294" s="70" t="s">
        <v>1936</v>
      </c>
      <c r="H294" s="70" t="s">
        <v>1937</v>
      </c>
      <c r="I294" s="148"/>
      <c r="J294" s="71">
        <v>2152.5660898119527</v>
      </c>
      <c r="K294" s="71">
        <v>11.706027920623239</v>
      </c>
      <c r="L294" s="71">
        <v>13.599874190345087</v>
      </c>
      <c r="M294" s="71">
        <v>286.71440579096628</v>
      </c>
      <c r="N294" s="71">
        <v>273.01351774812713</v>
      </c>
      <c r="O294" s="71">
        <v>202.15448151273384</v>
      </c>
      <c r="P294" s="71">
        <v>106.6586638965009</v>
      </c>
      <c r="Q294" s="71">
        <v>13.036835908626967</v>
      </c>
      <c r="R294" s="71">
        <v>28.360196644477263</v>
      </c>
      <c r="S294" s="71">
        <v>32.717323891840003</v>
      </c>
      <c r="T294" s="72"/>
      <c r="U294" s="71">
        <v>100743418</v>
      </c>
      <c r="V294" s="71">
        <v>5436</v>
      </c>
      <c r="W294" s="71">
        <v>239</v>
      </c>
      <c r="X294" s="71">
        <v>62487</v>
      </c>
      <c r="Y294" s="71">
        <v>83355</v>
      </c>
      <c r="Z294" s="71">
        <v>118894</v>
      </c>
      <c r="AA294" s="71">
        <v>21952</v>
      </c>
      <c r="AB294" s="71">
        <v>184574</v>
      </c>
      <c r="AC294" s="71">
        <v>4843642.4238469061</v>
      </c>
      <c r="AD294" s="71">
        <v>32.717323891840003</v>
      </c>
      <c r="AE294" s="72"/>
      <c r="AF294" s="71">
        <v>1209982610.2743969</v>
      </c>
      <c r="AG294" s="71">
        <v>8801282.6113936026</v>
      </c>
      <c r="AH294" s="71">
        <v>2350748.6366952579</v>
      </c>
      <c r="AI294" s="71">
        <v>446015472.1648345</v>
      </c>
      <c r="AJ294" s="71">
        <v>392271305.46251839</v>
      </c>
      <c r="AK294" s="71">
        <v>0</v>
      </c>
      <c r="AL294" s="71">
        <v>0</v>
      </c>
      <c r="AM294" s="71">
        <v>25314744.24608501</v>
      </c>
      <c r="AN294" s="71">
        <v>0</v>
      </c>
      <c r="AO294" s="71">
        <v>0</v>
      </c>
      <c r="AP294" s="71">
        <v>2084736163.3959236</v>
      </c>
      <c r="AQ294" s="72"/>
      <c r="AR294" s="71">
        <v>4012</v>
      </c>
      <c r="AS294" s="71">
        <v>502</v>
      </c>
      <c r="AT294" s="71">
        <v>1</v>
      </c>
      <c r="AU294" s="71">
        <v>1</v>
      </c>
      <c r="AV294" s="71">
        <v>0</v>
      </c>
      <c r="AW294" s="71">
        <v>0</v>
      </c>
      <c r="AX294" s="71"/>
      <c r="AY294" s="72"/>
      <c r="AZ294" s="71">
        <v>16151.2</v>
      </c>
      <c r="BA294" s="71">
        <v>47756.1</v>
      </c>
      <c r="BB294" s="71">
        <v>600</v>
      </c>
      <c r="BC294" s="71">
        <v>850</v>
      </c>
      <c r="BD294" s="71">
        <v>0</v>
      </c>
      <c r="BE294" s="71">
        <v>0</v>
      </c>
      <c r="BF294" s="71"/>
      <c r="BG294" s="72"/>
      <c r="BH294" s="71">
        <v>0</v>
      </c>
      <c r="BI294" s="71">
        <v>0</v>
      </c>
      <c r="BJ294" s="71">
        <v>961.46500000000003</v>
      </c>
      <c r="BK294" s="71">
        <v>17.100999999999999</v>
      </c>
      <c r="BL294" s="71">
        <v>103.41200000000001</v>
      </c>
      <c r="BM294" s="71">
        <v>0</v>
      </c>
      <c r="BN294" s="72"/>
      <c r="BO294" s="71">
        <v>0</v>
      </c>
      <c r="BP294" s="71">
        <v>0</v>
      </c>
      <c r="BQ294" s="71">
        <v>22</v>
      </c>
      <c r="BR294" s="71">
        <v>1</v>
      </c>
      <c r="BS294" s="71">
        <v>4</v>
      </c>
      <c r="BT294" s="71">
        <v>0</v>
      </c>
      <c r="BU294"/>
      <c r="BV294" s="70">
        <v>630.85400000000004</v>
      </c>
      <c r="BW294" s="70">
        <v>39.344000000000001</v>
      </c>
      <c r="BX294" s="70">
        <v>368.38099999999997</v>
      </c>
      <c r="BY294" s="70">
        <v>0</v>
      </c>
      <c r="BZ294" s="70">
        <v>0</v>
      </c>
      <c r="CA294" s="70">
        <v>0</v>
      </c>
      <c r="CB294" s="70">
        <v>0</v>
      </c>
      <c r="CC294" s="70">
        <v>43.399000000000001</v>
      </c>
      <c r="CD294" s="70">
        <v>0</v>
      </c>
    </row>
    <row r="295" spans="1:82">
      <c r="A295" s="70" t="s">
        <v>1950</v>
      </c>
      <c r="B295" s="70">
        <v>116</v>
      </c>
      <c r="C295" s="70">
        <v>14</v>
      </c>
      <c r="D295" s="70">
        <v>7</v>
      </c>
      <c r="E295" s="70">
        <v>2017</v>
      </c>
      <c r="F295" s="70" t="s">
        <v>156</v>
      </c>
      <c r="G295" s="70" t="s">
        <v>1936</v>
      </c>
      <c r="H295" s="70" t="s">
        <v>1937</v>
      </c>
      <c r="I295" s="148"/>
      <c r="J295" s="71">
        <v>1910.0848619076794</v>
      </c>
      <c r="K295" s="71">
        <v>11.65502845101728</v>
      </c>
      <c r="L295" s="71">
        <v>13.542660454650081</v>
      </c>
      <c r="M295" s="71">
        <v>260.75718539739108</v>
      </c>
      <c r="N295" s="71">
        <v>293.72941633514824</v>
      </c>
      <c r="O295" s="71">
        <v>198.26539296864195</v>
      </c>
      <c r="P295" s="71">
        <v>104.38979793750258</v>
      </c>
      <c r="Q295" s="71">
        <v>12.457805622264599</v>
      </c>
      <c r="R295" s="71">
        <v>28.106334941293973</v>
      </c>
      <c r="S295" s="71">
        <v>35.046820618840002</v>
      </c>
      <c r="T295" s="72"/>
      <c r="U295" s="71">
        <v>105471313</v>
      </c>
      <c r="V295" s="71">
        <v>5436</v>
      </c>
      <c r="W295" s="71">
        <v>239</v>
      </c>
      <c r="X295" s="71">
        <v>62487</v>
      </c>
      <c r="Y295" s="71">
        <v>83218</v>
      </c>
      <c r="Z295" s="71">
        <v>118541</v>
      </c>
      <c r="AA295" s="71">
        <v>21622</v>
      </c>
      <c r="AB295" s="71">
        <v>182391</v>
      </c>
      <c r="AC295" s="71">
        <v>4895532.9999999991</v>
      </c>
      <c r="AD295" s="71">
        <v>35.046820618840002</v>
      </c>
      <c r="AE295" s="72"/>
      <c r="AF295" s="71">
        <v>1181708255.6581631</v>
      </c>
      <c r="AG295" s="71">
        <v>8868971.2374252751</v>
      </c>
      <c r="AH295" s="71">
        <v>2813754.3461777922</v>
      </c>
      <c r="AI295" s="71">
        <v>422059515.47172558</v>
      </c>
      <c r="AJ295" s="71">
        <v>432254799.96084458</v>
      </c>
      <c r="AK295" s="71">
        <v>0</v>
      </c>
      <c r="AL295" s="71">
        <v>0</v>
      </c>
      <c r="AM295" s="71">
        <v>25054483.006858692</v>
      </c>
      <c r="AN295" s="71">
        <v>0</v>
      </c>
      <c r="AO295" s="71">
        <v>0</v>
      </c>
      <c r="AP295" s="71">
        <v>2072759779.681195</v>
      </c>
      <c r="AQ295" s="72"/>
      <c r="AR295" s="71">
        <v>4235</v>
      </c>
      <c r="AS295" s="71">
        <v>541</v>
      </c>
      <c r="AT295" s="71">
        <v>1</v>
      </c>
      <c r="AU295" s="71">
        <v>1</v>
      </c>
      <c r="AV295" s="71">
        <v>0</v>
      </c>
      <c r="AW295" s="71">
        <v>0</v>
      </c>
      <c r="AX295" s="71"/>
      <c r="AY295" s="72"/>
      <c r="AZ295" s="71">
        <v>17288.7</v>
      </c>
      <c r="BA295" s="71">
        <v>110798</v>
      </c>
      <c r="BB295" s="71">
        <v>600</v>
      </c>
      <c r="BC295" s="71">
        <v>850</v>
      </c>
      <c r="BD295" s="71">
        <v>0</v>
      </c>
      <c r="BE295" s="71">
        <v>0</v>
      </c>
      <c r="BF295" s="71"/>
      <c r="BG295" s="72"/>
      <c r="BH295" s="71">
        <v>0</v>
      </c>
      <c r="BI295" s="71">
        <v>0</v>
      </c>
      <c r="BJ295" s="71">
        <v>981.505</v>
      </c>
      <c r="BK295" s="71">
        <v>22.164000000000001</v>
      </c>
      <c r="BL295" s="71">
        <v>107.831</v>
      </c>
      <c r="BM295" s="71">
        <v>0</v>
      </c>
      <c r="BN295" s="72"/>
      <c r="BO295" s="71">
        <v>0</v>
      </c>
      <c r="BP295" s="71">
        <v>0</v>
      </c>
      <c r="BQ295" s="71">
        <v>23</v>
      </c>
      <c r="BR295" s="71">
        <v>2</v>
      </c>
      <c r="BS295" s="71">
        <v>5</v>
      </c>
      <c r="BT295" s="71">
        <v>0</v>
      </c>
      <c r="BU295"/>
      <c r="BV295" s="70">
        <v>646.76</v>
      </c>
      <c r="BW295" s="70">
        <v>44.890999999999998</v>
      </c>
      <c r="BX295" s="70">
        <v>377.59199999999998</v>
      </c>
      <c r="BY295" s="70">
        <v>1.0999999999999999E-2</v>
      </c>
      <c r="BZ295" s="70">
        <v>0.02</v>
      </c>
      <c r="CA295" s="70">
        <v>0</v>
      </c>
      <c r="CB295" s="70">
        <v>0</v>
      </c>
      <c r="CC295" s="70">
        <v>42.225999999999999</v>
      </c>
      <c r="CD295" s="70">
        <v>0</v>
      </c>
    </row>
    <row r="296" spans="1:82">
      <c r="A296" s="70" t="s">
        <v>1951</v>
      </c>
      <c r="B296" s="70">
        <v>117</v>
      </c>
      <c r="C296" s="70">
        <v>15</v>
      </c>
      <c r="D296" s="70">
        <v>7</v>
      </c>
      <c r="E296" s="70">
        <v>2018</v>
      </c>
      <c r="F296" s="70" t="s">
        <v>183</v>
      </c>
      <c r="G296" s="70" t="s">
        <v>1936</v>
      </c>
      <c r="H296" s="70" t="s">
        <v>1937</v>
      </c>
      <c r="I296" s="148"/>
      <c r="J296" s="71">
        <v>1954.1925602799272</v>
      </c>
      <c r="K296" s="71">
        <v>10.997383564108505</v>
      </c>
      <c r="L296" s="71">
        <v>12.702643838840045</v>
      </c>
      <c r="M296" s="71">
        <v>276.7357036254615</v>
      </c>
      <c r="N296" s="71">
        <v>279.04999279557092</v>
      </c>
      <c r="O296" s="71">
        <v>195.26087214732593</v>
      </c>
      <c r="P296" s="71">
        <v>102.53809663256574</v>
      </c>
      <c r="Q296" s="71">
        <v>11.4278177817834</v>
      </c>
      <c r="R296" s="71">
        <v>28.217243742516359</v>
      </c>
      <c r="S296" s="71">
        <v>29.945077875500001</v>
      </c>
      <c r="T296" s="72"/>
      <c r="U296" s="71">
        <v>107526145</v>
      </c>
      <c r="V296" s="71">
        <v>5436</v>
      </c>
      <c r="W296" s="71">
        <v>239</v>
      </c>
      <c r="X296" s="71">
        <v>62487</v>
      </c>
      <c r="Y296" s="71">
        <v>83244</v>
      </c>
      <c r="Z296" s="71">
        <v>118980</v>
      </c>
      <c r="AA296" s="71">
        <v>21452</v>
      </c>
      <c r="AB296" s="71">
        <v>180304</v>
      </c>
      <c r="AC296" s="71">
        <v>4895589</v>
      </c>
      <c r="AD296" s="71">
        <v>29.945077875500001</v>
      </c>
      <c r="AE296" s="72"/>
      <c r="AF296" s="71">
        <v>1189210785.5923359</v>
      </c>
      <c r="AG296" s="71">
        <v>7875693.4889564048</v>
      </c>
      <c r="AH296" s="71">
        <v>2703109.8943819739</v>
      </c>
      <c r="AI296" s="71">
        <v>437363862.82333207</v>
      </c>
      <c r="AJ296" s="71">
        <v>411280447.72195852</v>
      </c>
      <c r="AK296" s="71">
        <v>0</v>
      </c>
      <c r="AL296" s="71">
        <v>0</v>
      </c>
      <c r="AM296" s="71">
        <v>24819045.86575314</v>
      </c>
      <c r="AN296" s="71">
        <v>0</v>
      </c>
      <c r="AO296" s="71">
        <v>0</v>
      </c>
      <c r="AP296" s="71">
        <v>2073252945.3867183</v>
      </c>
      <c r="AQ296" s="72"/>
      <c r="AR296" s="71">
        <v>4464</v>
      </c>
      <c r="AS296" s="71">
        <v>589</v>
      </c>
      <c r="AT296" s="71">
        <v>1</v>
      </c>
      <c r="AU296" s="71">
        <v>2</v>
      </c>
      <c r="AV296" s="71">
        <v>0</v>
      </c>
      <c r="AW296" s="71">
        <v>0</v>
      </c>
      <c r="AX296" s="71"/>
      <c r="AY296" s="72"/>
      <c r="AZ296" s="71">
        <v>18339.500000000015</v>
      </c>
      <c r="BA296" s="71">
        <v>131868.70000000001</v>
      </c>
      <c r="BB296" s="71">
        <v>600</v>
      </c>
      <c r="BC296" s="71">
        <v>1703</v>
      </c>
      <c r="BD296" s="71">
        <v>0</v>
      </c>
      <c r="BE296" s="71">
        <v>0</v>
      </c>
      <c r="BF296" s="71"/>
      <c r="BG296" s="72"/>
      <c r="BH296" s="71">
        <v>0</v>
      </c>
      <c r="BI296" s="71">
        <v>0</v>
      </c>
      <c r="BJ296" s="71">
        <v>992.93700000000001</v>
      </c>
      <c r="BK296" s="71">
        <v>21.190999999999999</v>
      </c>
      <c r="BL296" s="71">
        <v>95.575000000000003</v>
      </c>
      <c r="BM296" s="71">
        <v>0</v>
      </c>
      <c r="BN296" s="72"/>
      <c r="BO296" s="71">
        <v>0</v>
      </c>
      <c r="BP296" s="71">
        <v>0</v>
      </c>
      <c r="BQ296" s="71">
        <v>23</v>
      </c>
      <c r="BR296" s="71">
        <v>2</v>
      </c>
      <c r="BS296" s="71">
        <v>5</v>
      </c>
      <c r="BT296" s="71">
        <v>0</v>
      </c>
      <c r="BU296"/>
      <c r="BV296" s="70">
        <v>637.69299999999998</v>
      </c>
      <c r="BW296" s="70">
        <v>57.713999999999999</v>
      </c>
      <c r="BX296" s="70">
        <v>370.80500000000001</v>
      </c>
      <c r="BY296" s="70">
        <v>0</v>
      </c>
      <c r="BZ296" s="70">
        <v>0</v>
      </c>
      <c r="CA296" s="70">
        <v>0</v>
      </c>
      <c r="CB296" s="70">
        <v>0</v>
      </c>
      <c r="CC296" s="70">
        <v>43.491</v>
      </c>
      <c r="CD296" s="70">
        <v>0</v>
      </c>
    </row>
    <row r="297" spans="1:82">
      <c r="A297" s="70" t="s">
        <v>1952</v>
      </c>
      <c r="B297" s="70">
        <v>118</v>
      </c>
      <c r="C297" s="70">
        <v>16</v>
      </c>
      <c r="D297" s="70">
        <v>7</v>
      </c>
      <c r="E297" s="70">
        <v>2019</v>
      </c>
      <c r="F297" s="70" t="s">
        <v>158</v>
      </c>
      <c r="G297" s="70" t="s">
        <v>1936</v>
      </c>
      <c r="H297" s="70" t="s">
        <v>1937</v>
      </c>
      <c r="I297" s="148"/>
      <c r="J297" s="71">
        <v>1888.1037463141431</v>
      </c>
      <c r="K297" s="71">
        <v>10.042644147991092</v>
      </c>
      <c r="L297" s="71">
        <v>12.811936764644644</v>
      </c>
      <c r="M297" s="71">
        <v>270.50850341869557</v>
      </c>
      <c r="N297" s="71">
        <v>264.99984851760934</v>
      </c>
      <c r="O297" s="71">
        <v>187.88084548493197</v>
      </c>
      <c r="P297" s="71">
        <v>100.44590963054573</v>
      </c>
      <c r="Q297" s="71">
        <v>10.970164018112699</v>
      </c>
      <c r="R297" s="71">
        <v>28.416377451324408</v>
      </c>
      <c r="S297" s="71">
        <v>34.782863933249999</v>
      </c>
      <c r="T297" s="72"/>
      <c r="U297" s="71">
        <v>104204356</v>
      </c>
      <c r="V297" s="71">
        <v>5436</v>
      </c>
      <c r="W297" s="71">
        <v>239</v>
      </c>
      <c r="X297" s="71">
        <v>62487</v>
      </c>
      <c r="Y297" s="71">
        <v>82907</v>
      </c>
      <c r="Z297" s="71">
        <v>117626</v>
      </c>
      <c r="AA297" s="71">
        <v>20857</v>
      </c>
      <c r="AB297" s="71">
        <v>177769</v>
      </c>
      <c r="AC297" s="71">
        <v>5010887.75</v>
      </c>
      <c r="AD297" s="71">
        <v>34.782863933249999</v>
      </c>
      <c r="AE297" s="72"/>
      <c r="AF297" s="71">
        <v>1141615943.566539</v>
      </c>
      <c r="AG297" s="71">
        <v>7604726.7013161127</v>
      </c>
      <c r="AH297" s="71">
        <v>2861245.653754774</v>
      </c>
      <c r="AI297" s="71">
        <v>445011907.64914238</v>
      </c>
      <c r="AJ297" s="71">
        <v>393000077.52887022</v>
      </c>
      <c r="AK297" s="71">
        <v>0</v>
      </c>
      <c r="AL297" s="71">
        <v>0</v>
      </c>
      <c r="AM297" s="71">
        <v>24210799.555684492</v>
      </c>
      <c r="AN297" s="71">
        <v>0</v>
      </c>
      <c r="AO297" s="71">
        <v>0</v>
      </c>
      <c r="AP297" s="71">
        <v>2014304700.6553068</v>
      </c>
      <c r="AQ297" s="72"/>
      <c r="AR297" s="71">
        <v>4696</v>
      </c>
      <c r="AS297" s="71">
        <v>625</v>
      </c>
      <c r="AT297" s="71">
        <v>1</v>
      </c>
      <c r="AU297" s="71">
        <v>2</v>
      </c>
      <c r="AV297" s="71">
        <v>0</v>
      </c>
      <c r="AW297" s="71">
        <v>0</v>
      </c>
      <c r="AX297" s="71"/>
      <c r="AY297" s="72"/>
      <c r="AZ297" s="71">
        <v>19486.599999999951</v>
      </c>
      <c r="BA297" s="71">
        <v>163849.9</v>
      </c>
      <c r="BB297" s="71">
        <v>600</v>
      </c>
      <c r="BC297" s="71">
        <v>1703</v>
      </c>
      <c r="BD297" s="71">
        <v>0</v>
      </c>
      <c r="BE297" s="71">
        <v>0</v>
      </c>
      <c r="BF297" s="71"/>
      <c r="BG297" s="72"/>
      <c r="BH297" s="71">
        <v>0</v>
      </c>
      <c r="BI297" s="71">
        <v>0</v>
      </c>
      <c r="BJ297" s="71">
        <v>350.14</v>
      </c>
      <c r="BK297" s="71">
        <v>20.334</v>
      </c>
      <c r="BL297" s="71">
        <v>97.066000000000003</v>
      </c>
      <c r="BM297" s="71">
        <v>0</v>
      </c>
      <c r="BN297" s="72"/>
      <c r="BO297" s="71">
        <v>0</v>
      </c>
      <c r="BP297" s="71">
        <v>0</v>
      </c>
      <c r="BQ297" s="71">
        <v>23</v>
      </c>
      <c r="BR297" s="71">
        <v>2</v>
      </c>
      <c r="BS297" s="71">
        <v>5</v>
      </c>
      <c r="BT297" s="71">
        <v>0</v>
      </c>
      <c r="BU297"/>
      <c r="BV297" s="70">
        <v>376.40199999999999</v>
      </c>
      <c r="BW297" s="70">
        <v>22.547999999999998</v>
      </c>
      <c r="BX297" s="70">
        <v>52.173999999999999</v>
      </c>
      <c r="BY297" s="70">
        <v>0</v>
      </c>
      <c r="BZ297" s="70">
        <v>0</v>
      </c>
      <c r="CA297" s="70">
        <v>0</v>
      </c>
      <c r="CB297" s="70">
        <v>0</v>
      </c>
      <c r="CC297" s="70">
        <v>16.416</v>
      </c>
      <c r="CD297" s="70">
        <v>0</v>
      </c>
    </row>
    <row r="298" spans="1:82">
      <c r="A298" s="70" t="s">
        <v>1953</v>
      </c>
      <c r="B298" s="70">
        <v>119</v>
      </c>
      <c r="C298" s="70">
        <v>17</v>
      </c>
      <c r="D298" s="70">
        <v>7</v>
      </c>
      <c r="E298" s="70">
        <v>2020</v>
      </c>
      <c r="F298" s="70" t="s">
        <v>159</v>
      </c>
      <c r="G298" s="70" t="s">
        <v>1936</v>
      </c>
      <c r="H298" s="70" t="s">
        <v>1937</v>
      </c>
      <c r="I298" s="148"/>
      <c r="J298" s="71">
        <v>1808.6023425165861</v>
      </c>
      <c r="K298" s="71">
        <v>9.9643116743906237</v>
      </c>
      <c r="L298" s="71">
        <v>9.9372964771357548</v>
      </c>
      <c r="M298" s="71">
        <v>238.07500185608839</v>
      </c>
      <c r="N298" s="71">
        <v>252.21848619494344</v>
      </c>
      <c r="O298" s="71">
        <v>163.1547692558006</v>
      </c>
      <c r="P298" s="71">
        <v>93.47822669129387</v>
      </c>
      <c r="Q298" s="71">
        <v>10.3397062195749</v>
      </c>
      <c r="R298" s="71">
        <v>27.656382663646202</v>
      </c>
      <c r="S298" s="71">
        <v>29.154879307519991</v>
      </c>
      <c r="T298" s="72"/>
      <c r="U298" s="71">
        <v>120941413</v>
      </c>
      <c r="V298" s="71">
        <v>4590</v>
      </c>
      <c r="W298" s="71">
        <v>201</v>
      </c>
      <c r="X298" s="71">
        <v>61163</v>
      </c>
      <c r="Y298" s="71">
        <v>82699</v>
      </c>
      <c r="Z298" s="71">
        <v>116586</v>
      </c>
      <c r="AA298" s="71">
        <v>20631</v>
      </c>
      <c r="AB298" s="71">
        <v>175366</v>
      </c>
      <c r="AC298" s="71">
        <v>4902640.4999999991</v>
      </c>
      <c r="AD298" s="71">
        <v>29.154879307519991</v>
      </c>
      <c r="AE298" s="72"/>
      <c r="AF298" s="71">
        <v>1298842897.9643011</v>
      </c>
      <c r="AG298" s="71">
        <v>7117641.8417498227</v>
      </c>
      <c r="AH298" s="71">
        <v>1799096.8558197527</v>
      </c>
      <c r="AI298" s="71">
        <v>397858155.2933076</v>
      </c>
      <c r="AJ298" s="71">
        <v>391401202.36934757</v>
      </c>
      <c r="AK298" s="71"/>
      <c r="AL298" s="71"/>
      <c r="AM298" s="71">
        <v>22887211.35689697</v>
      </c>
      <c r="AN298" s="71"/>
      <c r="AO298" s="71"/>
      <c r="AP298" s="71">
        <v>2119906205.6814227</v>
      </c>
      <c r="AQ298" s="72"/>
      <c r="AR298" s="71">
        <v>4907</v>
      </c>
      <c r="AS298" s="71">
        <v>649</v>
      </c>
      <c r="AT298" s="71">
        <v>1</v>
      </c>
      <c r="AU298" s="71">
        <v>2</v>
      </c>
      <c r="AV298" s="71">
        <v>0</v>
      </c>
      <c r="AW298" s="71">
        <v>0</v>
      </c>
      <c r="AX298" s="71"/>
      <c r="AY298" s="72"/>
      <c r="AZ298" s="71">
        <v>20609.29999999989</v>
      </c>
      <c r="BA298" s="71">
        <v>164682.30000000019</v>
      </c>
      <c r="BB298" s="71">
        <v>600</v>
      </c>
      <c r="BC298" s="71">
        <v>1703</v>
      </c>
      <c r="BD298" s="71">
        <v>0</v>
      </c>
      <c r="BE298" s="71">
        <v>0</v>
      </c>
      <c r="BF298" s="71"/>
      <c r="BG298" s="72"/>
      <c r="BH298" s="71">
        <v>0</v>
      </c>
      <c r="BI298" s="71">
        <v>0</v>
      </c>
      <c r="BJ298" s="71">
        <v>303.327</v>
      </c>
      <c r="BK298" s="71">
        <v>20.13</v>
      </c>
      <c r="BL298" s="71">
        <v>88.749000000000009</v>
      </c>
      <c r="BM298" s="71">
        <v>0</v>
      </c>
      <c r="BN298" s="72"/>
      <c r="BO298" s="71">
        <v>0</v>
      </c>
      <c r="BP298" s="71">
        <v>0</v>
      </c>
      <c r="BQ298" s="71">
        <v>21</v>
      </c>
      <c r="BR298" s="71">
        <v>2</v>
      </c>
      <c r="BS298" s="71">
        <v>5</v>
      </c>
      <c r="BT298" s="71">
        <v>0</v>
      </c>
      <c r="BU298"/>
      <c r="BV298" s="70">
        <v>334.88900000000001</v>
      </c>
      <c r="BW298" s="70">
        <v>30.355</v>
      </c>
      <c r="BX298" s="70">
        <v>33.414000000000001</v>
      </c>
      <c r="BY298" s="70">
        <v>0</v>
      </c>
      <c r="BZ298" s="70">
        <v>0</v>
      </c>
      <c r="CA298" s="70">
        <v>0</v>
      </c>
      <c r="CB298" s="70">
        <v>0</v>
      </c>
      <c r="CC298" s="70">
        <v>13.548</v>
      </c>
      <c r="CD298" s="70">
        <v>0</v>
      </c>
    </row>
    <row r="299" spans="1:82">
      <c r="A299" s="70" t="s">
        <v>1954</v>
      </c>
      <c r="B299" s="70">
        <v>119</v>
      </c>
      <c r="C299" s="70">
        <v>18</v>
      </c>
      <c r="D299" s="70">
        <v>7</v>
      </c>
      <c r="E299" s="70">
        <v>2021</v>
      </c>
      <c r="F299" s="70" t="s">
        <v>160</v>
      </c>
      <c r="G299" s="70" t="s">
        <v>1936</v>
      </c>
      <c r="H299" s="70" t="s">
        <v>1937</v>
      </c>
      <c r="I299" s="148"/>
      <c r="J299" s="71">
        <v>2241.7307476229289</v>
      </c>
      <c r="K299" s="71">
        <v>10.611189073982809</v>
      </c>
      <c r="L299" s="71">
        <v>8.2323425916960158</v>
      </c>
      <c r="M299" s="71">
        <v>253.22300992256967</v>
      </c>
      <c r="N299" s="71">
        <v>264.40949310700933</v>
      </c>
      <c r="O299" s="71">
        <v>157.07802733514515</v>
      </c>
      <c r="P299" s="71">
        <v>95.566825846781967</v>
      </c>
      <c r="Q299" s="71">
        <v>10.077556349689999</v>
      </c>
      <c r="R299" s="71">
        <v>28.090307966879919</v>
      </c>
      <c r="S299" s="71">
        <v>32.003413022079997</v>
      </c>
      <c r="T299" s="72"/>
      <c r="U299" s="71">
        <v>135631824</v>
      </c>
      <c r="V299" s="71">
        <v>4590</v>
      </c>
      <c r="W299" s="71">
        <v>201</v>
      </c>
      <c r="X299" s="71">
        <v>61163</v>
      </c>
      <c r="Y299" s="71">
        <v>82173</v>
      </c>
      <c r="Z299" s="71">
        <v>115572</v>
      </c>
      <c r="AA299" s="71">
        <v>20567</v>
      </c>
      <c r="AB299" s="71">
        <v>172599</v>
      </c>
      <c r="AC299" s="71">
        <v>4830759.4999999991</v>
      </c>
      <c r="AD299" s="71">
        <v>32.003413022079997</v>
      </c>
      <c r="AE299" s="72"/>
      <c r="AF299" s="71">
        <v>1372008688.1768165</v>
      </c>
      <c r="AG299" s="71">
        <v>7543013.7997890534</v>
      </c>
      <c r="AH299" s="71">
        <v>1435461.6915580214</v>
      </c>
      <c r="AI299" s="71">
        <v>418174472.38682532</v>
      </c>
      <c r="AJ299" s="71">
        <v>388891854.15198272</v>
      </c>
      <c r="AK299" s="71">
        <v>0</v>
      </c>
      <c r="AL299" s="71">
        <v>0</v>
      </c>
      <c r="AM299" s="71">
        <v>22656015.771738976</v>
      </c>
      <c r="AN299" s="71">
        <v>0</v>
      </c>
      <c r="AO299" s="71">
        <v>0</v>
      </c>
      <c r="AP299" s="71">
        <v>2210709505.9787107</v>
      </c>
      <c r="AQ299" s="72"/>
      <c r="AR299" s="71">
        <v>5126</v>
      </c>
      <c r="AS299" s="71">
        <v>678</v>
      </c>
      <c r="AT299" s="71">
        <v>1</v>
      </c>
      <c r="AU299" s="71">
        <v>2</v>
      </c>
      <c r="AV299" s="71">
        <v>0</v>
      </c>
      <c r="AW299" s="71">
        <v>0</v>
      </c>
      <c r="AX299" s="71"/>
      <c r="AY299" s="72"/>
      <c r="AZ299" s="71">
        <v>21807.099999999889</v>
      </c>
      <c r="BA299" s="71">
        <v>167451.70000000019</v>
      </c>
      <c r="BB299" s="71">
        <v>600</v>
      </c>
      <c r="BC299" s="71">
        <v>1703</v>
      </c>
      <c r="BD299" s="71">
        <v>0</v>
      </c>
      <c r="BE299" s="71">
        <v>0</v>
      </c>
      <c r="BF299" s="71"/>
      <c r="BG299" s="72"/>
      <c r="BH299" s="71">
        <v>0</v>
      </c>
      <c r="BI299" s="71">
        <v>0</v>
      </c>
      <c r="BJ299" s="71">
        <v>257.57299999999998</v>
      </c>
      <c r="BK299" s="71">
        <v>20.364999999999998</v>
      </c>
      <c r="BL299" s="71">
        <v>92.903999999999996</v>
      </c>
      <c r="BM299" s="71">
        <v>0</v>
      </c>
      <c r="BN299" s="72"/>
      <c r="BO299" s="71">
        <v>0</v>
      </c>
      <c r="BP299" s="71">
        <v>0</v>
      </c>
      <c r="BQ299" s="71">
        <v>20</v>
      </c>
      <c r="BR299" s="71">
        <v>1</v>
      </c>
      <c r="BS299" s="71">
        <v>5</v>
      </c>
      <c r="BT299" s="71">
        <v>0</v>
      </c>
      <c r="BU299"/>
      <c r="BV299" s="70">
        <v>284.411</v>
      </c>
      <c r="BW299" s="70">
        <v>29.024000000000001</v>
      </c>
      <c r="BX299" s="70">
        <v>37.56</v>
      </c>
      <c r="BY299" s="70">
        <v>0</v>
      </c>
      <c r="BZ299" s="70">
        <v>0</v>
      </c>
      <c r="CA299" s="70">
        <v>0</v>
      </c>
      <c r="CB299" s="70">
        <v>0</v>
      </c>
      <c r="CC299" s="70">
        <v>19.847000000000001</v>
      </c>
      <c r="CD299" s="70">
        <v>0</v>
      </c>
    </row>
    <row r="300" spans="1:82">
      <c r="A300" s="70" t="s">
        <v>1955</v>
      </c>
      <c r="B300" s="70">
        <v>119</v>
      </c>
      <c r="C300" s="70">
        <v>19</v>
      </c>
      <c r="D300" s="70">
        <v>7</v>
      </c>
      <c r="E300" s="70">
        <v>2022</v>
      </c>
      <c r="F300" s="70" t="s">
        <v>161</v>
      </c>
      <c r="G300" s="70" t="s">
        <v>1936</v>
      </c>
      <c r="H300" s="70" t="s">
        <v>1937</v>
      </c>
      <c r="I300" s="148"/>
      <c r="J300" s="71">
        <v>1890.8652004148396</v>
      </c>
      <c r="K300" s="71">
        <v>9.5200849888636405</v>
      </c>
      <c r="L300" s="71">
        <v>7.572688174097344</v>
      </c>
      <c r="M300" s="71">
        <v>243.40497317345969</v>
      </c>
      <c r="N300" s="71">
        <v>275.17652686286368</v>
      </c>
      <c r="O300" s="71">
        <v>164.61269814891827</v>
      </c>
      <c r="P300" s="71">
        <v>93.85265326230504</v>
      </c>
      <c r="Q300" s="71">
        <v>9.995216210065303</v>
      </c>
      <c r="R300" s="71">
        <v>27.595021420648216</v>
      </c>
      <c r="S300" s="71">
        <v>26.562166786999999</v>
      </c>
      <c r="T300" s="72"/>
      <c r="U300" s="71">
        <v>131998739</v>
      </c>
      <c r="V300" s="71">
        <v>4590</v>
      </c>
      <c r="W300" s="71">
        <v>201</v>
      </c>
      <c r="X300" s="71">
        <v>61163</v>
      </c>
      <c r="Y300" s="71">
        <v>81828</v>
      </c>
      <c r="Z300" s="71">
        <v>115073</v>
      </c>
      <c r="AA300" s="71">
        <v>20506</v>
      </c>
      <c r="AB300" s="71">
        <v>169785</v>
      </c>
      <c r="AC300" s="71">
        <v>4805185.7499999991</v>
      </c>
      <c r="AD300" s="71">
        <v>26.562166786999999</v>
      </c>
      <c r="AE300" s="72"/>
      <c r="AF300" s="71">
        <v>1194484475.701405</v>
      </c>
      <c r="AG300" s="71">
        <v>7156685.8604900809</v>
      </c>
      <c r="AH300" s="71">
        <v>1564106.9775835159</v>
      </c>
      <c r="AI300" s="71">
        <v>394419546.36084032</v>
      </c>
      <c r="AJ300" s="71">
        <v>418707893.23348618</v>
      </c>
      <c r="AK300" s="71">
        <v>0</v>
      </c>
      <c r="AL300" s="71">
        <v>0</v>
      </c>
      <c r="AM300" s="71">
        <v>21923877.680912118</v>
      </c>
      <c r="AN300" s="71">
        <v>0</v>
      </c>
      <c r="AO300" s="71">
        <v>0</v>
      </c>
      <c r="AP300" s="71">
        <v>2038256585.8147171</v>
      </c>
      <c r="AQ300" s="72"/>
      <c r="AR300" s="71">
        <v>5474</v>
      </c>
      <c r="AS300" s="71">
        <v>684</v>
      </c>
      <c r="AT300" s="71">
        <v>1</v>
      </c>
      <c r="AU300" s="71">
        <v>2</v>
      </c>
      <c r="AV300" s="71">
        <v>0</v>
      </c>
      <c r="AW300" s="71">
        <v>0</v>
      </c>
      <c r="AX300" s="71"/>
      <c r="AY300" s="72"/>
      <c r="AZ300" s="71">
        <v>24037.399999999911</v>
      </c>
      <c r="BA300" s="71">
        <v>168885.00000000017</v>
      </c>
      <c r="BB300" s="71">
        <v>600</v>
      </c>
      <c r="BC300" s="71">
        <v>1703</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119</v>
      </c>
      <c r="C301" s="70">
        <v>20</v>
      </c>
      <c r="D301" s="70">
        <v>7</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5906</v>
      </c>
      <c r="AS301" s="71">
        <v>688</v>
      </c>
      <c r="AT301" s="71">
        <v>1</v>
      </c>
      <c r="AU301" s="71">
        <v>2</v>
      </c>
      <c r="AV301" s="71">
        <v>0</v>
      </c>
      <c r="AW301" s="71">
        <v>0</v>
      </c>
      <c r="AX301" s="71"/>
      <c r="AY301" s="72"/>
      <c r="AZ301" s="71">
        <v>26587.800000000039</v>
      </c>
      <c r="BA301" s="71">
        <v>168973.60000000018</v>
      </c>
      <c r="BB301" s="71">
        <v>600</v>
      </c>
      <c r="BC301" s="71">
        <v>1703</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119</v>
      </c>
      <c r="C302" s="70">
        <v>21</v>
      </c>
      <c r="D302" s="70">
        <v>7</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307</v>
      </c>
      <c r="C303" s="70">
        <v>1</v>
      </c>
      <c r="D303" s="70">
        <v>19</v>
      </c>
      <c r="E303" s="70">
        <v>1990</v>
      </c>
      <c r="F303" s="70" t="s">
        <v>787</v>
      </c>
      <c r="G303" s="70" t="s">
        <v>1959</v>
      </c>
      <c r="H303" s="70" t="s">
        <v>1960</v>
      </c>
      <c r="I303" s="148"/>
      <c r="J303" s="71">
        <v>692.09569911575647</v>
      </c>
      <c r="K303" s="71">
        <v>24.65169405107919</v>
      </c>
      <c r="L303" s="71">
        <v>7.5220076548735788</v>
      </c>
      <c r="M303" s="71">
        <v>131.4510721782172</v>
      </c>
      <c r="N303" s="71">
        <v>136.55250859763589</v>
      </c>
      <c r="O303" s="71">
        <v>125.25051143409461</v>
      </c>
      <c r="P303" s="71">
        <v>115.105943500335</v>
      </c>
      <c r="Q303" s="71">
        <v>8.7618054109808199</v>
      </c>
      <c r="R303" s="71">
        <v>0</v>
      </c>
      <c r="S303" s="71">
        <v>10.18077066792134</v>
      </c>
      <c r="T303" s="72"/>
      <c r="U303" s="71">
        <v>95123872</v>
      </c>
      <c r="V303" s="71">
        <v>5506</v>
      </c>
      <c r="W303" s="71">
        <v>87</v>
      </c>
      <c r="X303" s="71">
        <v>42668</v>
      </c>
      <c r="Y303" s="71">
        <v>42409</v>
      </c>
      <c r="Z303" s="71">
        <v>51517</v>
      </c>
      <c r="AA303" s="71">
        <v>27949</v>
      </c>
      <c r="AB303" s="71">
        <v>142262</v>
      </c>
      <c r="AC303" s="71">
        <v>0</v>
      </c>
      <c r="AD303" s="71">
        <v>10.18077066792134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1961</v>
      </c>
      <c r="B304" s="70">
        <v>308</v>
      </c>
      <c r="C304" s="70">
        <v>2</v>
      </c>
      <c r="D304" s="70">
        <v>19</v>
      </c>
      <c r="E304" s="70">
        <v>2005</v>
      </c>
      <c r="F304" s="70" t="s">
        <v>789</v>
      </c>
      <c r="G304" s="70" t="s">
        <v>1959</v>
      </c>
      <c r="H304" s="70" t="s">
        <v>1960</v>
      </c>
      <c r="I304" s="148"/>
      <c r="J304" s="71">
        <v>449.51569402942391</v>
      </c>
      <c r="K304" s="71">
        <v>15.74367211715041</v>
      </c>
      <c r="L304" s="71">
        <v>15.44796236355405</v>
      </c>
      <c r="M304" s="71">
        <v>246.6181435791716</v>
      </c>
      <c r="N304" s="71">
        <v>220.37498886901031</v>
      </c>
      <c r="O304" s="71">
        <v>191.982178409086</v>
      </c>
      <c r="P304" s="71">
        <v>125.6864157198073</v>
      </c>
      <c r="Q304" s="71">
        <v>9.1810893233700401</v>
      </c>
      <c r="R304" s="71">
        <v>0</v>
      </c>
      <c r="S304" s="71">
        <v>7.1909931388275012</v>
      </c>
      <c r="T304" s="72"/>
      <c r="U304" s="71">
        <v>66270313</v>
      </c>
      <c r="V304" s="71">
        <v>4830</v>
      </c>
      <c r="W304" s="71">
        <v>205</v>
      </c>
      <c r="X304" s="71">
        <v>46147</v>
      </c>
      <c r="Y304" s="71">
        <v>56563</v>
      </c>
      <c r="Z304" s="71">
        <v>91377</v>
      </c>
      <c r="AA304" s="71">
        <v>24994</v>
      </c>
      <c r="AB304" s="71">
        <v>155838</v>
      </c>
      <c r="AC304" s="71">
        <v>0</v>
      </c>
      <c r="AD304" s="71">
        <v>7.1909931388275012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1962</v>
      </c>
      <c r="B305" s="70">
        <v>309</v>
      </c>
      <c r="C305" s="70">
        <v>3</v>
      </c>
      <c r="D305" s="70">
        <v>19</v>
      </c>
      <c r="E305" s="70">
        <v>2006</v>
      </c>
      <c r="F305" s="70" t="s">
        <v>790</v>
      </c>
      <c r="G305" s="70" t="s">
        <v>1959</v>
      </c>
      <c r="H305" s="70" t="s">
        <v>1960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1963</v>
      </c>
      <c r="B306" s="70">
        <v>310</v>
      </c>
      <c r="C306" s="70">
        <v>4</v>
      </c>
      <c r="D306" s="70">
        <v>19</v>
      </c>
      <c r="E306" s="70">
        <v>2007</v>
      </c>
      <c r="F306" s="70" t="s">
        <v>791</v>
      </c>
      <c r="G306" s="70" t="s">
        <v>1959</v>
      </c>
      <c r="H306" s="70" t="s">
        <v>1960</v>
      </c>
      <c r="I306" s="148"/>
      <c r="J306" s="71">
        <v>472.88100936632111</v>
      </c>
      <c r="K306" s="71">
        <v>15.06145118153065</v>
      </c>
      <c r="L306" s="71">
        <v>15.64246161349751</v>
      </c>
      <c r="M306" s="71">
        <v>216.40901281636121</v>
      </c>
      <c r="N306" s="71">
        <v>242.9655288858705</v>
      </c>
      <c r="O306" s="71">
        <v>189.66179035001159</v>
      </c>
      <c r="P306" s="71">
        <v>125.4258876419448</v>
      </c>
      <c r="Q306" s="71">
        <v>9.7985017211490995</v>
      </c>
      <c r="R306" s="71">
        <v>0</v>
      </c>
      <c r="S306" s="71">
        <v>10.36599687571862</v>
      </c>
      <c r="T306" s="72"/>
      <c r="U306" s="71">
        <v>76388127</v>
      </c>
      <c r="V306" s="71">
        <v>4840</v>
      </c>
      <c r="W306" s="71">
        <v>244</v>
      </c>
      <c r="X306" s="71">
        <v>50924</v>
      </c>
      <c r="Y306" s="71">
        <v>58926</v>
      </c>
      <c r="Z306" s="71">
        <v>93843</v>
      </c>
      <c r="AA306" s="71">
        <v>24562</v>
      </c>
      <c r="AB306" s="71">
        <v>157523</v>
      </c>
      <c r="AC306" s="71">
        <v>0</v>
      </c>
      <c r="AD306" s="71">
        <v>10.36599687571862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1964</v>
      </c>
      <c r="B307" s="70">
        <v>311</v>
      </c>
      <c r="C307" s="70">
        <v>5</v>
      </c>
      <c r="D307" s="70">
        <v>19</v>
      </c>
      <c r="E307" s="70">
        <v>2008</v>
      </c>
      <c r="F307" s="70" t="s">
        <v>792</v>
      </c>
      <c r="G307" s="70" t="s">
        <v>1959</v>
      </c>
      <c r="H307" s="70" t="s">
        <v>1960</v>
      </c>
      <c r="I307" s="148"/>
      <c r="J307" s="71">
        <v>459.04009511142652</v>
      </c>
      <c r="K307" s="71">
        <v>10.796439230120511</v>
      </c>
      <c r="L307" s="71">
        <v>13.97513699040227</v>
      </c>
      <c r="M307" s="71">
        <v>240.1431096823174</v>
      </c>
      <c r="N307" s="71">
        <v>224.27385055450969</v>
      </c>
      <c r="O307" s="71">
        <v>185.23595560600651</v>
      </c>
      <c r="P307" s="71">
        <v>121.1973001585957</v>
      </c>
      <c r="Q307" s="71">
        <v>9.6973480270190198</v>
      </c>
      <c r="R307" s="71">
        <v>0</v>
      </c>
      <c r="S307" s="71">
        <v>7.5243200949440796</v>
      </c>
      <c r="T307" s="72"/>
      <c r="U307" s="71">
        <v>77956644</v>
      </c>
      <c r="V307" s="71">
        <v>4840</v>
      </c>
      <c r="W307" s="71">
        <v>244</v>
      </c>
      <c r="X307" s="71">
        <v>50924</v>
      </c>
      <c r="Y307" s="71">
        <v>60012</v>
      </c>
      <c r="Z307" s="71">
        <v>94870</v>
      </c>
      <c r="AA307" s="71">
        <v>23761</v>
      </c>
      <c r="AB307" s="71">
        <v>158461</v>
      </c>
      <c r="AC307" s="71">
        <v>0</v>
      </c>
      <c r="AD307" s="71">
        <v>7.5243200949440796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1965</v>
      </c>
      <c r="B308" s="70">
        <v>312</v>
      </c>
      <c r="C308" s="70">
        <v>6</v>
      </c>
      <c r="D308" s="70">
        <v>19</v>
      </c>
      <c r="E308" s="70">
        <v>2009</v>
      </c>
      <c r="F308" s="70" t="s">
        <v>176</v>
      </c>
      <c r="G308" s="70" t="s">
        <v>1959</v>
      </c>
      <c r="H308" s="70" t="s">
        <v>1960</v>
      </c>
      <c r="I308" s="148"/>
      <c r="J308" s="71">
        <v>303.03412507424042</v>
      </c>
      <c r="K308" s="71">
        <v>12.418610647638991</v>
      </c>
      <c r="L308" s="71">
        <v>18.320563552048199</v>
      </c>
      <c r="M308" s="71">
        <v>244.98583630015031</v>
      </c>
      <c r="N308" s="71">
        <v>196.6597904263179</v>
      </c>
      <c r="O308" s="71">
        <v>189.20945347512051</v>
      </c>
      <c r="P308" s="71">
        <v>115.12411432891921</v>
      </c>
      <c r="Q308" s="71">
        <v>9.2724863334081302</v>
      </c>
      <c r="R308" s="71">
        <v>0</v>
      </c>
      <c r="S308" s="71">
        <v>8.9464584142671733</v>
      </c>
      <c r="T308" s="72"/>
      <c r="U308" s="71">
        <v>49816681</v>
      </c>
      <c r="V308" s="71">
        <v>5289</v>
      </c>
      <c r="W308" s="71">
        <v>375</v>
      </c>
      <c r="X308" s="71">
        <v>56699</v>
      </c>
      <c r="Y308" s="71">
        <v>60725</v>
      </c>
      <c r="Z308" s="71">
        <v>95650</v>
      </c>
      <c r="AA308" s="71">
        <v>23171</v>
      </c>
      <c r="AB308" s="71">
        <v>159055</v>
      </c>
      <c r="AC308" s="71">
        <v>0</v>
      </c>
      <c r="AD308" s="71">
        <v>8.9464584142671733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409.04899999999998</v>
      </c>
      <c r="BK308" s="71">
        <v>0</v>
      </c>
      <c r="BL308" s="71">
        <v>57.976999999999997</v>
      </c>
      <c r="BM308" s="71">
        <v>0</v>
      </c>
      <c r="BN308" s="72"/>
      <c r="BO308" s="71">
        <v>0</v>
      </c>
      <c r="BP308" s="71">
        <v>0</v>
      </c>
      <c r="BQ308" s="71">
        <v>20</v>
      </c>
      <c r="BR308" s="71">
        <v>0</v>
      </c>
      <c r="BS308" s="71">
        <v>3</v>
      </c>
      <c r="BT308" s="71">
        <v>0</v>
      </c>
      <c r="BU308"/>
      <c r="BV308" s="70">
        <v>467.02600000000001</v>
      </c>
      <c r="BW308" s="70">
        <v>0</v>
      </c>
      <c r="BX308" s="70">
        <v>0</v>
      </c>
      <c r="BY308" s="70">
        <v>0</v>
      </c>
      <c r="BZ308" s="70">
        <v>0</v>
      </c>
      <c r="CA308" s="70">
        <v>0</v>
      </c>
      <c r="CB308" s="70">
        <v>0</v>
      </c>
      <c r="CC308" s="70">
        <v>0</v>
      </c>
      <c r="CD308" s="70">
        <v>0</v>
      </c>
    </row>
    <row r="309" spans="1:82">
      <c r="A309" s="70" t="s">
        <v>1966</v>
      </c>
      <c r="B309" s="70">
        <v>313</v>
      </c>
      <c r="C309" s="70">
        <v>7</v>
      </c>
      <c r="D309" s="70">
        <v>19</v>
      </c>
      <c r="E309" s="70">
        <v>2010</v>
      </c>
      <c r="F309" s="70" t="s">
        <v>177</v>
      </c>
      <c r="G309" s="70" t="s">
        <v>1959</v>
      </c>
      <c r="H309" s="70" t="s">
        <v>1960</v>
      </c>
      <c r="I309" s="148"/>
      <c r="J309" s="71">
        <v>369.48232189437817</v>
      </c>
      <c r="K309" s="71">
        <v>12.0880970218637</v>
      </c>
      <c r="L309" s="71">
        <v>16.209880550667229</v>
      </c>
      <c r="M309" s="71">
        <v>245.94092272257521</v>
      </c>
      <c r="N309" s="71">
        <v>234.5442869949965</v>
      </c>
      <c r="O309" s="71">
        <v>191.00031996861301</v>
      </c>
      <c r="P309" s="71">
        <v>117.5428740538067</v>
      </c>
      <c r="Q309" s="71">
        <v>9.7009556776542407</v>
      </c>
      <c r="R309" s="71">
        <v>0</v>
      </c>
      <c r="S309" s="71">
        <v>9.896139623216138</v>
      </c>
      <c r="T309" s="72"/>
      <c r="U309" s="71">
        <v>68073664</v>
      </c>
      <c r="V309" s="71">
        <v>5289</v>
      </c>
      <c r="W309" s="71">
        <v>375</v>
      </c>
      <c r="X309" s="71">
        <v>56699</v>
      </c>
      <c r="Y309" s="71">
        <v>61703</v>
      </c>
      <c r="Z309" s="71">
        <v>97004</v>
      </c>
      <c r="AA309" s="71">
        <v>23067</v>
      </c>
      <c r="AB309" s="71">
        <v>159453</v>
      </c>
      <c r="AC309" s="71">
        <v>0</v>
      </c>
      <c r="AD309" s="71">
        <v>9.896139623216138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465.72</v>
      </c>
      <c r="BK309" s="71">
        <v>0</v>
      </c>
      <c r="BL309" s="71">
        <v>52.219000000000001</v>
      </c>
      <c r="BM309" s="71">
        <v>0</v>
      </c>
      <c r="BN309" s="72"/>
      <c r="BO309" s="71">
        <v>0</v>
      </c>
      <c r="BP309" s="71">
        <v>0</v>
      </c>
      <c r="BQ309" s="71">
        <v>20</v>
      </c>
      <c r="BR309" s="71">
        <v>0</v>
      </c>
      <c r="BS309" s="71">
        <v>3</v>
      </c>
      <c r="BT309" s="71">
        <v>0</v>
      </c>
      <c r="BU309"/>
      <c r="BV309" s="70">
        <v>517.93899999999996</v>
      </c>
      <c r="BW309" s="70">
        <v>0</v>
      </c>
      <c r="BX309" s="70">
        <v>0</v>
      </c>
      <c r="BY309" s="70">
        <v>0</v>
      </c>
      <c r="BZ309" s="70">
        <v>0</v>
      </c>
      <c r="CA309" s="70">
        <v>0</v>
      </c>
      <c r="CB309" s="70">
        <v>0</v>
      </c>
      <c r="CC309" s="70">
        <v>0</v>
      </c>
      <c r="CD309" s="70">
        <v>0</v>
      </c>
    </row>
    <row r="310" spans="1:82">
      <c r="A310" s="70" t="s">
        <v>1967</v>
      </c>
      <c r="B310" s="70">
        <v>314</v>
      </c>
      <c r="C310" s="70">
        <v>8</v>
      </c>
      <c r="D310" s="70">
        <v>19</v>
      </c>
      <c r="E310" s="70">
        <v>2011</v>
      </c>
      <c r="F310" s="70" t="s">
        <v>178</v>
      </c>
      <c r="G310" s="70" t="s">
        <v>1959</v>
      </c>
      <c r="H310" s="70" t="s">
        <v>1960</v>
      </c>
      <c r="I310" s="148"/>
      <c r="J310" s="71">
        <v>502.92909303751748</v>
      </c>
      <c r="K310" s="71">
        <v>16.267108474266578</v>
      </c>
      <c r="L310" s="71">
        <v>15.571962016395579</v>
      </c>
      <c r="M310" s="71">
        <v>315.33760394150278</v>
      </c>
      <c r="N310" s="71">
        <v>236.6255623151674</v>
      </c>
      <c r="O310" s="71">
        <v>190.35008452913004</v>
      </c>
      <c r="P310" s="71">
        <v>113.35432140879136</v>
      </c>
      <c r="Q310" s="71">
        <v>11.197799675398601</v>
      </c>
      <c r="R310" s="71">
        <v>0</v>
      </c>
      <c r="S310" s="71">
        <v>6.7816044298331226</v>
      </c>
      <c r="T310" s="72"/>
      <c r="U310" s="71">
        <v>78703503</v>
      </c>
      <c r="V310" s="71">
        <v>5289</v>
      </c>
      <c r="W310" s="71">
        <v>375</v>
      </c>
      <c r="X310" s="71">
        <v>56699</v>
      </c>
      <c r="Y310" s="71">
        <v>62480</v>
      </c>
      <c r="Z310" s="71">
        <v>98774</v>
      </c>
      <c r="AA310" s="71">
        <v>22907</v>
      </c>
      <c r="AB310" s="71">
        <v>159565</v>
      </c>
      <c r="AC310" s="71">
        <v>0</v>
      </c>
      <c r="AD310" s="71">
        <v>6.7816044298331226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482.858</v>
      </c>
      <c r="BK310" s="71">
        <v>0</v>
      </c>
      <c r="BL310" s="71">
        <v>43.046999999999997</v>
      </c>
      <c r="BM310" s="71">
        <v>0</v>
      </c>
      <c r="BN310" s="72"/>
      <c r="BO310" s="71">
        <v>0</v>
      </c>
      <c r="BP310" s="71">
        <v>0</v>
      </c>
      <c r="BQ310" s="71">
        <v>22</v>
      </c>
      <c r="BR310" s="71">
        <v>0</v>
      </c>
      <c r="BS310" s="71">
        <v>2</v>
      </c>
      <c r="BT310" s="71">
        <v>0</v>
      </c>
      <c r="BU310"/>
      <c r="BV310" s="70">
        <v>525.90499999999997</v>
      </c>
      <c r="BW310" s="70">
        <v>0</v>
      </c>
      <c r="BX310" s="70">
        <v>0</v>
      </c>
      <c r="BY310" s="70">
        <v>0</v>
      </c>
      <c r="BZ310" s="70">
        <v>0</v>
      </c>
      <c r="CA310" s="70">
        <v>0</v>
      </c>
      <c r="CB310" s="70">
        <v>0</v>
      </c>
      <c r="CC310" s="70">
        <v>0</v>
      </c>
      <c r="CD310" s="70">
        <v>0</v>
      </c>
    </row>
    <row r="311" spans="1:82">
      <c r="A311" s="70" t="s">
        <v>1968</v>
      </c>
      <c r="B311" s="70">
        <v>315</v>
      </c>
      <c r="C311" s="70">
        <v>9</v>
      </c>
      <c r="D311" s="70">
        <v>19</v>
      </c>
      <c r="E311" s="70">
        <v>2012</v>
      </c>
      <c r="F311" s="70" t="s">
        <v>179</v>
      </c>
      <c r="G311" s="1064" t="s">
        <v>1959</v>
      </c>
      <c r="H311" s="70" t="s">
        <v>1960</v>
      </c>
      <c r="I311" s="148"/>
      <c r="J311" s="71">
        <v>529.32552199514316</v>
      </c>
      <c r="K311" s="71">
        <v>14.451300355131981</v>
      </c>
      <c r="L311" s="71">
        <v>15.44413619050057</v>
      </c>
      <c r="M311" s="71">
        <v>299.21667018623702</v>
      </c>
      <c r="N311" s="71">
        <v>238.1387502575424</v>
      </c>
      <c r="O311" s="71">
        <v>192.7946573658657</v>
      </c>
      <c r="P311" s="71">
        <v>113.0437418013412</v>
      </c>
      <c r="Q311" s="71">
        <v>12.5493195695868</v>
      </c>
      <c r="R311" s="71">
        <v>0</v>
      </c>
      <c r="S311" s="71">
        <v>7.1687858667542903</v>
      </c>
      <c r="T311" s="72"/>
      <c r="U311" s="71">
        <v>70059741</v>
      </c>
      <c r="V311" s="71">
        <v>5289</v>
      </c>
      <c r="W311" s="71">
        <v>375</v>
      </c>
      <c r="X311" s="71">
        <v>56699</v>
      </c>
      <c r="Y311" s="71">
        <v>65475</v>
      </c>
      <c r="Z311" s="71">
        <v>100836</v>
      </c>
      <c r="AA311" s="71">
        <v>22715</v>
      </c>
      <c r="AB311" s="71">
        <v>164590</v>
      </c>
      <c r="AC311" s="71">
        <v>0</v>
      </c>
      <c r="AD311" s="71">
        <v>7.1687858667542903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534.46799999999996</v>
      </c>
      <c r="BK311" s="71">
        <v>0</v>
      </c>
      <c r="BL311" s="71">
        <v>43.738</v>
      </c>
      <c r="BM311" s="71">
        <v>0</v>
      </c>
      <c r="BN311" s="72"/>
      <c r="BO311" s="71">
        <v>0</v>
      </c>
      <c r="BP311" s="71">
        <v>0</v>
      </c>
      <c r="BQ311" s="71">
        <v>24</v>
      </c>
      <c r="BR311" s="71">
        <v>0</v>
      </c>
      <c r="BS311" s="71">
        <v>2</v>
      </c>
      <c r="BT311" s="71">
        <v>0</v>
      </c>
      <c r="BU311"/>
      <c r="BV311" s="70">
        <v>578.20600000000002</v>
      </c>
      <c r="BW311" s="70">
        <v>0</v>
      </c>
      <c r="BX311" s="70">
        <v>0</v>
      </c>
      <c r="BY311" s="70">
        <v>0</v>
      </c>
      <c r="BZ311" s="70">
        <v>0</v>
      </c>
      <c r="CA311" s="70">
        <v>0</v>
      </c>
      <c r="CB311" s="70">
        <v>0</v>
      </c>
      <c r="CC311" s="70">
        <v>0</v>
      </c>
      <c r="CD311" s="70">
        <v>0</v>
      </c>
    </row>
    <row r="312" spans="1:82">
      <c r="A312" s="70" t="s">
        <v>1969</v>
      </c>
      <c r="B312" s="70">
        <v>316</v>
      </c>
      <c r="C312" s="70">
        <v>10</v>
      </c>
      <c r="D312" s="70">
        <v>19</v>
      </c>
      <c r="E312" s="70">
        <v>2013</v>
      </c>
      <c r="F312" s="70" t="s">
        <v>180</v>
      </c>
      <c r="G312" s="1064" t="s">
        <v>1959</v>
      </c>
      <c r="H312" s="70" t="s">
        <v>1960</v>
      </c>
      <c r="I312" s="148"/>
      <c r="J312" s="71">
        <v>494.73012557529933</v>
      </c>
      <c r="K312" s="71">
        <v>12.259007390426181</v>
      </c>
      <c r="L312" s="71">
        <v>14.65966830573524</v>
      </c>
      <c r="M312" s="71">
        <v>297.91050507413559</v>
      </c>
      <c r="N312" s="71">
        <v>276.21691105286482</v>
      </c>
      <c r="O312" s="71">
        <v>188.20048213001428</v>
      </c>
      <c r="P312" s="71">
        <v>113.47968216808049</v>
      </c>
      <c r="Q312" s="71">
        <v>12.799527502286301</v>
      </c>
      <c r="R312" s="71">
        <v>0</v>
      </c>
      <c r="S312" s="71">
        <v>6.1797363396283602</v>
      </c>
      <c r="T312" s="72"/>
      <c r="U312" s="71">
        <v>72962236</v>
      </c>
      <c r="V312" s="71">
        <v>5289</v>
      </c>
      <c r="W312" s="71">
        <v>375</v>
      </c>
      <c r="X312" s="71">
        <v>56699</v>
      </c>
      <c r="Y312" s="71">
        <v>66341</v>
      </c>
      <c r="Z312" s="71">
        <v>102828</v>
      </c>
      <c r="AA312" s="71">
        <v>22717</v>
      </c>
      <c r="AB312" s="71">
        <v>165465</v>
      </c>
      <c r="AC312" s="71">
        <v>0</v>
      </c>
      <c r="AD312" s="71">
        <v>6.1797363396283602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567.154</v>
      </c>
      <c r="BK312" s="71">
        <v>0</v>
      </c>
      <c r="BL312" s="71">
        <v>42.477000000000004</v>
      </c>
      <c r="BM312" s="71">
        <v>0</v>
      </c>
      <c r="BN312" s="72"/>
      <c r="BO312" s="71">
        <v>0</v>
      </c>
      <c r="BP312" s="71">
        <v>0</v>
      </c>
      <c r="BQ312" s="71">
        <v>24</v>
      </c>
      <c r="BR312" s="71">
        <v>0</v>
      </c>
      <c r="BS312" s="71">
        <v>2</v>
      </c>
      <c r="BT312" s="71">
        <v>0</v>
      </c>
      <c r="BU312"/>
      <c r="BV312" s="70">
        <v>609.63099999999997</v>
      </c>
      <c r="BW312" s="70">
        <v>0</v>
      </c>
      <c r="BX312" s="70">
        <v>0</v>
      </c>
      <c r="BY312" s="70">
        <v>0</v>
      </c>
      <c r="BZ312" s="70">
        <v>0</v>
      </c>
      <c r="CA312" s="70">
        <v>0</v>
      </c>
      <c r="CB312" s="70">
        <v>0</v>
      </c>
      <c r="CC312" s="70">
        <v>0</v>
      </c>
      <c r="CD312" s="70">
        <v>0</v>
      </c>
    </row>
    <row r="313" spans="1:82">
      <c r="A313" s="70" t="s">
        <v>1970</v>
      </c>
      <c r="B313" s="70">
        <v>317</v>
      </c>
      <c r="C313" s="70">
        <v>11</v>
      </c>
      <c r="D313" s="70">
        <v>19</v>
      </c>
      <c r="E313" s="70">
        <v>2014</v>
      </c>
      <c r="F313" s="70" t="s">
        <v>181</v>
      </c>
      <c r="G313" s="70" t="s">
        <v>1959</v>
      </c>
      <c r="H313" s="70" t="s">
        <v>1960</v>
      </c>
      <c r="I313" s="148"/>
      <c r="J313" s="71">
        <v>517.30375738473219</v>
      </c>
      <c r="K313" s="71">
        <v>12.387653321632669</v>
      </c>
      <c r="L313" s="71">
        <v>11.513816759995221</v>
      </c>
      <c r="M313" s="71">
        <v>284.08150856546757</v>
      </c>
      <c r="N313" s="71">
        <v>255.668456894157</v>
      </c>
      <c r="O313" s="71">
        <v>180.90751645722611</v>
      </c>
      <c r="P313" s="71">
        <v>114.2151507670455</v>
      </c>
      <c r="Q313" s="71">
        <v>12.308364221023</v>
      </c>
      <c r="R313" s="71">
        <v>0</v>
      </c>
      <c r="S313" s="71">
        <v>11.282780521248901</v>
      </c>
      <c r="T313" s="72"/>
      <c r="U313" s="71">
        <v>81388729</v>
      </c>
      <c r="V313" s="71">
        <v>4880</v>
      </c>
      <c r="W313" s="71">
        <v>280</v>
      </c>
      <c r="X313" s="71">
        <v>55978</v>
      </c>
      <c r="Y313" s="71">
        <v>67448</v>
      </c>
      <c r="Z313" s="71">
        <v>104104</v>
      </c>
      <c r="AA313" s="71">
        <v>22746</v>
      </c>
      <c r="AB313" s="71">
        <v>165842</v>
      </c>
      <c r="AC313" s="71">
        <v>0</v>
      </c>
      <c r="AD313" s="71">
        <v>11.282780521248901</v>
      </c>
      <c r="AE313" s="72"/>
      <c r="AF313" s="71"/>
      <c r="AG313" s="71"/>
      <c r="AH313" s="71"/>
      <c r="AI313" s="71"/>
      <c r="AJ313" s="71"/>
      <c r="AK313" s="71"/>
      <c r="AL313" s="71"/>
      <c r="AM313" s="71"/>
      <c r="AN313" s="71"/>
      <c r="AO313" s="71"/>
      <c r="AP313" s="71"/>
      <c r="AQ313" s="72"/>
      <c r="AR313" s="71">
        <v>4332</v>
      </c>
      <c r="AS313" s="71">
        <v>669</v>
      </c>
      <c r="AT313" s="71">
        <v>0</v>
      </c>
      <c r="AU313" s="71">
        <v>0</v>
      </c>
      <c r="AV313" s="71">
        <v>0</v>
      </c>
      <c r="AW313" s="71">
        <v>0</v>
      </c>
      <c r="AX313" s="71"/>
      <c r="AY313" s="72"/>
      <c r="AZ313" s="71">
        <v>17535</v>
      </c>
      <c r="BA313" s="71">
        <v>36034.199999999997</v>
      </c>
      <c r="BB313" s="71">
        <v>0</v>
      </c>
      <c r="BC313" s="71">
        <v>0</v>
      </c>
      <c r="BD313" s="71">
        <v>0</v>
      </c>
      <c r="BE313" s="71">
        <v>0</v>
      </c>
      <c r="BF313" s="71"/>
      <c r="BG313" s="72"/>
      <c r="BH313" s="71">
        <v>0</v>
      </c>
      <c r="BI313" s="71">
        <v>0</v>
      </c>
      <c r="BJ313" s="71">
        <v>605.16999999999996</v>
      </c>
      <c r="BK313" s="71">
        <v>0</v>
      </c>
      <c r="BL313" s="71">
        <v>48.178000000000004</v>
      </c>
      <c r="BM313" s="71">
        <v>0</v>
      </c>
      <c r="BN313" s="72"/>
      <c r="BO313" s="71">
        <v>0</v>
      </c>
      <c r="BP313" s="71">
        <v>0</v>
      </c>
      <c r="BQ313" s="71">
        <v>25</v>
      </c>
      <c r="BR313" s="71">
        <v>0</v>
      </c>
      <c r="BS313" s="71">
        <v>2</v>
      </c>
      <c r="BT313" s="71">
        <v>0</v>
      </c>
      <c r="BU313"/>
      <c r="BV313" s="70">
        <v>653.34799999999996</v>
      </c>
      <c r="BW313" s="70">
        <v>0</v>
      </c>
      <c r="BX313" s="70">
        <v>0</v>
      </c>
      <c r="BY313" s="70">
        <v>0</v>
      </c>
      <c r="BZ313" s="70">
        <v>0</v>
      </c>
      <c r="CA313" s="70">
        <v>0</v>
      </c>
      <c r="CB313" s="70">
        <v>0</v>
      </c>
      <c r="CC313" s="70">
        <v>0</v>
      </c>
      <c r="CD313" s="70">
        <v>0</v>
      </c>
    </row>
    <row r="314" spans="1:82">
      <c r="A314" s="70" t="s">
        <v>1971</v>
      </c>
      <c r="B314" s="70">
        <v>318</v>
      </c>
      <c r="C314" s="70">
        <v>12</v>
      </c>
      <c r="D314" s="70">
        <v>19</v>
      </c>
      <c r="E314" s="70">
        <v>2015</v>
      </c>
      <c r="F314" s="70" t="s">
        <v>182</v>
      </c>
      <c r="G314" s="70" t="s">
        <v>1959</v>
      </c>
      <c r="H314" s="70" t="s">
        <v>1960</v>
      </c>
      <c r="I314" s="148"/>
      <c r="J314" s="71">
        <v>417.42563446341688</v>
      </c>
      <c r="K314" s="71">
        <v>12.307673659082029</v>
      </c>
      <c r="L314" s="71">
        <v>10.73772911292612</v>
      </c>
      <c r="M314" s="71">
        <v>254.28992596130439</v>
      </c>
      <c r="N314" s="71">
        <v>234.58605040802939</v>
      </c>
      <c r="O314" s="71">
        <v>182.57726607597786</v>
      </c>
      <c r="P314" s="71">
        <v>114.18478030160071</v>
      </c>
      <c r="Q314" s="71">
        <v>12.103658514969201</v>
      </c>
      <c r="R314" s="71">
        <v>0</v>
      </c>
      <c r="S314" s="71">
        <v>8.5546689435508441</v>
      </c>
      <c r="T314" s="72"/>
      <c r="U314" s="71">
        <v>75002371</v>
      </c>
      <c r="V314" s="71">
        <v>4880</v>
      </c>
      <c r="W314" s="71">
        <v>280</v>
      </c>
      <c r="X314" s="71">
        <v>55978</v>
      </c>
      <c r="Y314" s="71">
        <v>68707</v>
      </c>
      <c r="Z314" s="71">
        <v>106076</v>
      </c>
      <c r="AA314" s="71">
        <v>22722</v>
      </c>
      <c r="AB314" s="71">
        <v>166593</v>
      </c>
      <c r="AC314" s="71">
        <v>0</v>
      </c>
      <c r="AD314" s="71">
        <v>8.5546689435508441</v>
      </c>
      <c r="AE314" s="72"/>
      <c r="AF314" s="71">
        <v>516248855.5597716</v>
      </c>
      <c r="AG314" s="71">
        <v>9403394.2071549613</v>
      </c>
      <c r="AH314" s="71">
        <v>2281648.2045500651</v>
      </c>
      <c r="AI314" s="71">
        <v>352552417.7644375</v>
      </c>
      <c r="AJ314" s="71">
        <v>348841558.68227023</v>
      </c>
      <c r="AK314" s="71">
        <v>0</v>
      </c>
      <c r="AL314" s="71">
        <v>0</v>
      </c>
      <c r="AM314" s="71">
        <v>22830871.818648551</v>
      </c>
      <c r="AN314" s="71">
        <v>0</v>
      </c>
      <c r="AO314" s="71">
        <v>0</v>
      </c>
      <c r="AP314" s="71">
        <v>1252158746.2368329</v>
      </c>
      <c r="AQ314" s="72"/>
      <c r="AR314" s="71">
        <v>4794</v>
      </c>
      <c r="AS314" s="71">
        <v>977</v>
      </c>
      <c r="AT314" s="71">
        <v>0</v>
      </c>
      <c r="AU314" s="71">
        <v>0</v>
      </c>
      <c r="AV314" s="71">
        <v>0</v>
      </c>
      <c r="AW314" s="71">
        <v>0</v>
      </c>
      <c r="AX314" s="71"/>
      <c r="AY314" s="72"/>
      <c r="AZ314" s="71">
        <v>19653.5</v>
      </c>
      <c r="BA314" s="71">
        <v>53510.400000000001</v>
      </c>
      <c r="BB314" s="71">
        <v>0</v>
      </c>
      <c r="BC314" s="71">
        <v>0</v>
      </c>
      <c r="BD314" s="71">
        <v>0</v>
      </c>
      <c r="BE314" s="71">
        <v>0</v>
      </c>
      <c r="BF314" s="71"/>
      <c r="BG314" s="72"/>
      <c r="BH314" s="71">
        <v>0</v>
      </c>
      <c r="BI314" s="71">
        <v>0</v>
      </c>
      <c r="BJ314" s="71">
        <v>534.99</v>
      </c>
      <c r="BK314" s="71">
        <v>0</v>
      </c>
      <c r="BL314" s="71">
        <v>52.225000000000001</v>
      </c>
      <c r="BM314" s="71">
        <v>0</v>
      </c>
      <c r="BN314" s="72"/>
      <c r="BO314" s="71">
        <v>0</v>
      </c>
      <c r="BP314" s="71">
        <v>0</v>
      </c>
      <c r="BQ314" s="71">
        <v>25</v>
      </c>
      <c r="BR314" s="71">
        <v>0</v>
      </c>
      <c r="BS314" s="71">
        <v>3</v>
      </c>
      <c r="BT314" s="71">
        <v>0</v>
      </c>
      <c r="BU314"/>
      <c r="BV314" s="70">
        <v>583.20000000000005</v>
      </c>
      <c r="BW314" s="70">
        <v>0</v>
      </c>
      <c r="BX314" s="70">
        <v>0</v>
      </c>
      <c r="BY314" s="70">
        <v>0</v>
      </c>
      <c r="BZ314" s="70">
        <v>0</v>
      </c>
      <c r="CA314" s="70">
        <v>0</v>
      </c>
      <c r="CB314" s="70">
        <v>0</v>
      </c>
      <c r="CC314" s="70">
        <v>4.0149999999999997</v>
      </c>
      <c r="CD314" s="70">
        <v>0</v>
      </c>
    </row>
    <row r="315" spans="1:82">
      <c r="A315" s="70" t="s">
        <v>1972</v>
      </c>
      <c r="B315" s="70">
        <v>319</v>
      </c>
      <c r="C315" s="70">
        <v>13</v>
      </c>
      <c r="D315" s="70">
        <v>19</v>
      </c>
      <c r="E315" s="70">
        <v>2016</v>
      </c>
      <c r="F315" s="70" t="s">
        <v>155</v>
      </c>
      <c r="G315" s="70" t="s">
        <v>1959</v>
      </c>
      <c r="H315" s="70" t="s">
        <v>1960</v>
      </c>
      <c r="I315" s="148"/>
      <c r="J315" s="71">
        <v>466.2457213410687</v>
      </c>
      <c r="K315" s="71">
        <v>13.519247490566656</v>
      </c>
      <c r="L315" s="71">
        <v>11.041247978468956</v>
      </c>
      <c r="M315" s="71">
        <v>234.16539551289461</v>
      </c>
      <c r="N315" s="71">
        <v>249.66331140581661</v>
      </c>
      <c r="O315" s="71">
        <v>182.5790231577613</v>
      </c>
      <c r="P315" s="71">
        <v>111.468798611221</v>
      </c>
      <c r="Q315" s="71">
        <v>11.762563494161556</v>
      </c>
      <c r="R315" s="71">
        <v>0</v>
      </c>
      <c r="S315" s="71">
        <v>14.666177100630717</v>
      </c>
      <c r="T315" s="72"/>
      <c r="U315" s="71">
        <v>87588558</v>
      </c>
      <c r="V315" s="71">
        <v>4880</v>
      </c>
      <c r="W315" s="71">
        <v>280</v>
      </c>
      <c r="X315" s="71">
        <v>55978</v>
      </c>
      <c r="Y315" s="71">
        <v>69582</v>
      </c>
      <c r="Z315" s="71">
        <v>107381</v>
      </c>
      <c r="AA315" s="71">
        <v>22942</v>
      </c>
      <c r="AB315" s="71">
        <v>166533</v>
      </c>
      <c r="AC315" s="71">
        <v>0</v>
      </c>
      <c r="AD315" s="71">
        <v>14.666177100630721</v>
      </c>
      <c r="AE315" s="72"/>
      <c r="AF315" s="71">
        <v>602981876.44639063</v>
      </c>
      <c r="AG315" s="71">
        <v>10338990.15991156</v>
      </c>
      <c r="AH315" s="71">
        <v>1822439.0162173021</v>
      </c>
      <c r="AI315" s="71">
        <v>356719747.95625389</v>
      </c>
      <c r="AJ315" s="71">
        <v>345220583.64547437</v>
      </c>
      <c r="AK315" s="71">
        <v>0</v>
      </c>
      <c r="AL315" s="71">
        <v>0</v>
      </c>
      <c r="AM315" s="71">
        <v>22840380.02932848</v>
      </c>
      <c r="AN315" s="71">
        <v>0</v>
      </c>
      <c r="AO315" s="71">
        <v>0</v>
      </c>
      <c r="AP315" s="71">
        <v>1339924017.2535763</v>
      </c>
      <c r="AQ315" s="72"/>
      <c r="AR315" s="71">
        <v>5236</v>
      </c>
      <c r="AS315" s="71">
        <v>1120</v>
      </c>
      <c r="AT315" s="71">
        <v>0</v>
      </c>
      <c r="AU315" s="71">
        <v>0</v>
      </c>
      <c r="AV315" s="71">
        <v>0</v>
      </c>
      <c r="AW315" s="71">
        <v>1</v>
      </c>
      <c r="AX315" s="71"/>
      <c r="AY315" s="72"/>
      <c r="AZ315" s="71">
        <v>21724</v>
      </c>
      <c r="BA315" s="71">
        <v>61699.199999999997</v>
      </c>
      <c r="BB315" s="71">
        <v>0</v>
      </c>
      <c r="BC315" s="71">
        <v>0</v>
      </c>
      <c r="BD315" s="71">
        <v>0</v>
      </c>
      <c r="BE315" s="71">
        <v>728</v>
      </c>
      <c r="BF315" s="71"/>
      <c r="BG315" s="72"/>
      <c r="BH315" s="71">
        <v>0</v>
      </c>
      <c r="BI315" s="71">
        <v>0</v>
      </c>
      <c r="BJ315" s="71">
        <v>552.82399999999996</v>
      </c>
      <c r="BK315" s="71">
        <v>0</v>
      </c>
      <c r="BL315" s="71">
        <v>54.257000000000005</v>
      </c>
      <c r="BM315" s="71">
        <v>0</v>
      </c>
      <c r="BN315" s="72"/>
      <c r="BO315" s="71">
        <v>0</v>
      </c>
      <c r="BP315" s="71">
        <v>0</v>
      </c>
      <c r="BQ315" s="71">
        <v>26</v>
      </c>
      <c r="BR315" s="71">
        <v>0</v>
      </c>
      <c r="BS315" s="71">
        <v>3</v>
      </c>
      <c r="BT315" s="71">
        <v>0</v>
      </c>
      <c r="BU315"/>
      <c r="BV315" s="70">
        <v>603.54700000000003</v>
      </c>
      <c r="BW315" s="70">
        <v>0</v>
      </c>
      <c r="BX315" s="70">
        <v>0</v>
      </c>
      <c r="BY315" s="70">
        <v>0</v>
      </c>
      <c r="BZ315" s="70">
        <v>0</v>
      </c>
      <c r="CA315" s="70">
        <v>0</v>
      </c>
      <c r="CB315" s="70">
        <v>0</v>
      </c>
      <c r="CC315" s="70">
        <v>3.5339999999999998</v>
      </c>
      <c r="CD315" s="70">
        <v>0</v>
      </c>
    </row>
    <row r="316" spans="1:82">
      <c r="A316" s="70" t="s">
        <v>1973</v>
      </c>
      <c r="B316" s="70">
        <v>320</v>
      </c>
      <c r="C316" s="70">
        <v>14</v>
      </c>
      <c r="D316" s="70">
        <v>19</v>
      </c>
      <c r="E316" s="70">
        <v>2017</v>
      </c>
      <c r="F316" s="70" t="s">
        <v>156</v>
      </c>
      <c r="G316" s="70" t="s">
        <v>1959</v>
      </c>
      <c r="H316" s="70" t="s">
        <v>1960</v>
      </c>
      <c r="I316" s="148"/>
      <c r="J316" s="71">
        <v>509.60965044827321</v>
      </c>
      <c r="K316" s="71">
        <v>13.385918344218776</v>
      </c>
      <c r="L316" s="71">
        <v>12.686919437166566</v>
      </c>
      <c r="M316" s="71">
        <v>230.37039459830308</v>
      </c>
      <c r="N316" s="71">
        <v>250.69615593471732</v>
      </c>
      <c r="O316" s="71">
        <v>181.77575217534815</v>
      </c>
      <c r="P316" s="71">
        <v>111.50618690059012</v>
      </c>
      <c r="Q316" s="71">
        <v>11.4345622274307</v>
      </c>
      <c r="R316" s="71">
        <v>0</v>
      </c>
      <c r="S316" s="71">
        <v>21.657838667474675</v>
      </c>
      <c r="T316" s="72"/>
      <c r="U316" s="71">
        <v>94796402</v>
      </c>
      <c r="V316" s="71">
        <v>4880</v>
      </c>
      <c r="W316" s="71">
        <v>280</v>
      </c>
      <c r="X316" s="71">
        <v>55978</v>
      </c>
      <c r="Y316" s="71">
        <v>71080</v>
      </c>
      <c r="Z316" s="71">
        <v>108682</v>
      </c>
      <c r="AA316" s="71">
        <v>23096</v>
      </c>
      <c r="AB316" s="71">
        <v>167410</v>
      </c>
      <c r="AC316" s="71">
        <v>0</v>
      </c>
      <c r="AD316" s="71">
        <v>21.657838667474671</v>
      </c>
      <c r="AE316" s="72"/>
      <c r="AF316" s="71">
        <v>682480193.85944259</v>
      </c>
      <c r="AG316" s="71">
        <v>10524218.408753321</v>
      </c>
      <c r="AH316" s="71">
        <v>2750858.4950609929</v>
      </c>
      <c r="AI316" s="71">
        <v>373252460.41833782</v>
      </c>
      <c r="AJ316" s="71">
        <v>348391463.2657451</v>
      </c>
      <c r="AK316" s="71">
        <v>0</v>
      </c>
      <c r="AL316" s="71">
        <v>0</v>
      </c>
      <c r="AM316" s="71">
        <v>22996589.744988579</v>
      </c>
      <c r="AN316" s="71">
        <v>0</v>
      </c>
      <c r="AO316" s="71">
        <v>0</v>
      </c>
      <c r="AP316" s="71">
        <v>1440395784.1923285</v>
      </c>
      <c r="AQ316" s="72"/>
      <c r="AR316" s="71">
        <v>5627</v>
      </c>
      <c r="AS316" s="71">
        <v>1249</v>
      </c>
      <c r="AT316" s="71">
        <v>0</v>
      </c>
      <c r="AU316" s="71">
        <v>0</v>
      </c>
      <c r="AV316" s="71">
        <v>0</v>
      </c>
      <c r="AW316" s="71">
        <v>1</v>
      </c>
      <c r="AX316" s="71"/>
      <c r="AY316" s="72"/>
      <c r="AZ316" s="71">
        <v>23622.3</v>
      </c>
      <c r="BA316" s="71">
        <v>70746.799999999974</v>
      </c>
      <c r="BB316" s="71">
        <v>0</v>
      </c>
      <c r="BC316" s="71">
        <v>0</v>
      </c>
      <c r="BD316" s="71">
        <v>0</v>
      </c>
      <c r="BE316" s="71">
        <v>728.00000000000011</v>
      </c>
      <c r="BF316" s="71"/>
      <c r="BG316" s="72"/>
      <c r="BH316" s="71">
        <v>0</v>
      </c>
      <c r="BI316" s="71">
        <v>0</v>
      </c>
      <c r="BJ316" s="71">
        <v>576.40099999999995</v>
      </c>
      <c r="BK316" s="71">
        <v>0</v>
      </c>
      <c r="BL316" s="71">
        <v>59.203999999999994</v>
      </c>
      <c r="BM316" s="71">
        <v>0</v>
      </c>
      <c r="BN316" s="72"/>
      <c r="BO316" s="71">
        <v>0</v>
      </c>
      <c r="BP316" s="71">
        <v>0</v>
      </c>
      <c r="BQ316" s="71">
        <v>26</v>
      </c>
      <c r="BR316" s="71">
        <v>0</v>
      </c>
      <c r="BS316" s="71">
        <v>4</v>
      </c>
      <c r="BT316" s="71">
        <v>0</v>
      </c>
      <c r="BU316"/>
      <c r="BV316" s="70">
        <v>632.70899999999995</v>
      </c>
      <c r="BW316" s="70">
        <v>0</v>
      </c>
      <c r="BX316" s="70">
        <v>0</v>
      </c>
      <c r="BY316" s="70">
        <v>0</v>
      </c>
      <c r="BZ316" s="70">
        <v>0</v>
      </c>
      <c r="CA316" s="70">
        <v>0</v>
      </c>
      <c r="CB316" s="70">
        <v>0</v>
      </c>
      <c r="CC316" s="70">
        <v>2.8959999999999999</v>
      </c>
      <c r="CD316" s="70">
        <v>0</v>
      </c>
    </row>
    <row r="317" spans="1:82">
      <c r="A317" s="70" t="s">
        <v>1974</v>
      </c>
      <c r="B317" s="70">
        <v>321</v>
      </c>
      <c r="C317" s="70">
        <v>15</v>
      </c>
      <c r="D317" s="70">
        <v>19</v>
      </c>
      <c r="E317" s="70">
        <v>2018</v>
      </c>
      <c r="F317" s="70" t="s">
        <v>183</v>
      </c>
      <c r="G317" s="70" t="s">
        <v>1959</v>
      </c>
      <c r="H317" s="70" t="s">
        <v>1960</v>
      </c>
      <c r="I317" s="148"/>
      <c r="J317" s="71">
        <v>531.00751687310765</v>
      </c>
      <c r="K317" s="71">
        <v>12.07387364433905</v>
      </c>
      <c r="L317" s="71">
        <v>11.755185701357073</v>
      </c>
      <c r="M317" s="71">
        <v>227.26068442649628</v>
      </c>
      <c r="N317" s="71">
        <v>222.25138143224905</v>
      </c>
      <c r="O317" s="71">
        <v>179.69481589991136</v>
      </c>
      <c r="P317" s="71">
        <v>112.03094857701267</v>
      </c>
      <c r="Q317" s="71">
        <v>10.615021974515701</v>
      </c>
      <c r="R317" s="71">
        <v>0</v>
      </c>
      <c r="S317" s="71">
        <v>23.419873390767798</v>
      </c>
      <c r="T317" s="72"/>
      <c r="U317" s="71">
        <v>98366007</v>
      </c>
      <c r="V317" s="71">
        <v>4880</v>
      </c>
      <c r="W317" s="71">
        <v>280</v>
      </c>
      <c r="X317" s="71">
        <v>55978</v>
      </c>
      <c r="Y317" s="71">
        <v>72038</v>
      </c>
      <c r="Z317" s="71">
        <v>109495</v>
      </c>
      <c r="AA317" s="71">
        <v>23438</v>
      </c>
      <c r="AB317" s="71">
        <v>167480</v>
      </c>
      <c r="AC317" s="71">
        <v>0</v>
      </c>
      <c r="AD317" s="71">
        <v>23.419873390767801</v>
      </c>
      <c r="AE317" s="72"/>
      <c r="AF317" s="71">
        <v>721634859.47034454</v>
      </c>
      <c r="AG317" s="71">
        <v>9085768.2638464645</v>
      </c>
      <c r="AH317" s="71">
        <v>2604527.3516245908</v>
      </c>
      <c r="AI317" s="71">
        <v>360633832.25370282</v>
      </c>
      <c r="AJ317" s="71">
        <v>328685384.98197752</v>
      </c>
      <c r="AK317" s="71">
        <v>0</v>
      </c>
      <c r="AL317" s="71">
        <v>0</v>
      </c>
      <c r="AM317" s="71">
        <v>23053808.02198695</v>
      </c>
      <c r="AN317" s="71">
        <v>0</v>
      </c>
      <c r="AO317" s="71">
        <v>0</v>
      </c>
      <c r="AP317" s="71">
        <v>1445698180.3434827</v>
      </c>
      <c r="AQ317" s="72"/>
      <c r="AR317" s="71">
        <v>6047</v>
      </c>
      <c r="AS317" s="71">
        <v>1386</v>
      </c>
      <c r="AT317" s="71">
        <v>0</v>
      </c>
      <c r="AU317" s="71">
        <v>0</v>
      </c>
      <c r="AV317" s="71">
        <v>0</v>
      </c>
      <c r="AW317" s="71">
        <v>1</v>
      </c>
      <c r="AX317" s="71"/>
      <c r="AY317" s="72"/>
      <c r="AZ317" s="71">
        <v>25619.500000000007</v>
      </c>
      <c r="BA317" s="71">
        <v>74921.3</v>
      </c>
      <c r="BB317" s="71">
        <v>0</v>
      </c>
      <c r="BC317" s="71">
        <v>0</v>
      </c>
      <c r="BD317" s="71">
        <v>0</v>
      </c>
      <c r="BE317" s="71">
        <v>728</v>
      </c>
      <c r="BF317" s="71"/>
      <c r="BG317" s="72"/>
      <c r="BH317" s="71">
        <v>0</v>
      </c>
      <c r="BI317" s="71">
        <v>0</v>
      </c>
      <c r="BJ317" s="71">
        <v>573.06500000000005</v>
      </c>
      <c r="BK317" s="71">
        <v>0</v>
      </c>
      <c r="BL317" s="71">
        <v>59.606999999999999</v>
      </c>
      <c r="BM317" s="71">
        <v>0</v>
      </c>
      <c r="BN317" s="72"/>
      <c r="BO317" s="71">
        <v>0</v>
      </c>
      <c r="BP317" s="71">
        <v>0</v>
      </c>
      <c r="BQ317" s="71">
        <v>24</v>
      </c>
      <c r="BR317" s="71">
        <v>0</v>
      </c>
      <c r="BS317" s="71">
        <v>4</v>
      </c>
      <c r="BT317" s="71">
        <v>0</v>
      </c>
      <c r="BU317"/>
      <c r="BV317" s="70">
        <v>628.43100000000004</v>
      </c>
      <c r="BW317" s="70">
        <v>0</v>
      </c>
      <c r="BX317" s="70">
        <v>0</v>
      </c>
      <c r="BY317" s="70">
        <v>0</v>
      </c>
      <c r="BZ317" s="70">
        <v>0</v>
      </c>
      <c r="CA317" s="70">
        <v>0</v>
      </c>
      <c r="CB317" s="70">
        <v>0</v>
      </c>
      <c r="CC317" s="70">
        <v>4.2409999999999997</v>
      </c>
      <c r="CD317" s="70">
        <v>0</v>
      </c>
    </row>
    <row r="318" spans="1:82">
      <c r="A318" s="70" t="s">
        <v>1975</v>
      </c>
      <c r="B318" s="70">
        <v>322</v>
      </c>
      <c r="C318" s="70">
        <v>16</v>
      </c>
      <c r="D318" s="70">
        <v>19</v>
      </c>
      <c r="E318" s="70">
        <v>2019</v>
      </c>
      <c r="F318" s="70" t="s">
        <v>158</v>
      </c>
      <c r="G318" s="70" t="s">
        <v>1959</v>
      </c>
      <c r="H318" s="70" t="s">
        <v>1960</v>
      </c>
      <c r="I318" s="148"/>
      <c r="J318" s="71">
        <v>464.89991552420116</v>
      </c>
      <c r="K318" s="71">
        <v>11.151749436837562</v>
      </c>
      <c r="L318" s="71">
        <v>11.854777637588665</v>
      </c>
      <c r="M318" s="71">
        <v>220.3499803036363</v>
      </c>
      <c r="N318" s="71">
        <v>230.65501180609979</v>
      </c>
      <c r="O318" s="71">
        <v>176.15526366879536</v>
      </c>
      <c r="P318" s="71">
        <v>111.11320069981066</v>
      </c>
      <c r="Q318" s="71">
        <v>10.336770324713401</v>
      </c>
      <c r="R318" s="71">
        <v>0</v>
      </c>
      <c r="S318" s="71">
        <v>20.869092957087165</v>
      </c>
      <c r="T318" s="72"/>
      <c r="U318" s="71">
        <v>91095637</v>
      </c>
      <c r="V318" s="71">
        <v>4880</v>
      </c>
      <c r="W318" s="71">
        <v>280</v>
      </c>
      <c r="X318" s="71">
        <v>55978</v>
      </c>
      <c r="Y318" s="71">
        <v>73012</v>
      </c>
      <c r="Z318" s="71">
        <v>110285</v>
      </c>
      <c r="AA318" s="71">
        <v>23072</v>
      </c>
      <c r="AB318" s="71">
        <v>167505</v>
      </c>
      <c r="AC318" s="71">
        <v>0</v>
      </c>
      <c r="AD318" s="71">
        <v>20.869092957087169</v>
      </c>
      <c r="AE318" s="72"/>
      <c r="AF318" s="71">
        <v>646340900.18997943</v>
      </c>
      <c r="AG318" s="71">
        <v>8770115.1092922725</v>
      </c>
      <c r="AH318" s="71">
        <v>2780760.1674936912</v>
      </c>
      <c r="AI318" s="71">
        <v>364220672.42641079</v>
      </c>
      <c r="AJ318" s="71">
        <v>333810903.62852108</v>
      </c>
      <c r="AK318" s="71">
        <v>0</v>
      </c>
      <c r="AL318" s="71">
        <v>0</v>
      </c>
      <c r="AM318" s="71">
        <v>22812920.023035124</v>
      </c>
      <c r="AN318" s="71">
        <v>0</v>
      </c>
      <c r="AO318" s="71">
        <v>0</v>
      </c>
      <c r="AP318" s="71">
        <v>1378736271.5447323</v>
      </c>
      <c r="AQ318" s="72"/>
      <c r="AR318" s="71">
        <v>6403</v>
      </c>
      <c r="AS318" s="71">
        <v>1476</v>
      </c>
      <c r="AT318" s="71">
        <v>0</v>
      </c>
      <c r="AU318" s="71">
        <v>0</v>
      </c>
      <c r="AV318" s="71">
        <v>0</v>
      </c>
      <c r="AW318" s="71">
        <v>1</v>
      </c>
      <c r="AX318" s="71"/>
      <c r="AY318" s="72"/>
      <c r="AZ318" s="71">
        <v>27443.49999999996</v>
      </c>
      <c r="BA318" s="71">
        <v>78418.100000000049</v>
      </c>
      <c r="BB318" s="71">
        <v>0</v>
      </c>
      <c r="BC318" s="71">
        <v>0</v>
      </c>
      <c r="BD318" s="71">
        <v>0</v>
      </c>
      <c r="BE318" s="71">
        <v>728</v>
      </c>
      <c r="BF318" s="71"/>
      <c r="BG318" s="72"/>
      <c r="BH318" s="71">
        <v>0</v>
      </c>
      <c r="BI318" s="71">
        <v>0</v>
      </c>
      <c r="BJ318" s="71">
        <v>529.12800000000004</v>
      </c>
      <c r="BK318" s="71">
        <v>0</v>
      </c>
      <c r="BL318" s="71">
        <v>58.955999999999996</v>
      </c>
      <c r="BM318" s="71">
        <v>0</v>
      </c>
      <c r="BN318" s="72"/>
      <c r="BO318" s="71">
        <v>0</v>
      </c>
      <c r="BP318" s="71">
        <v>0</v>
      </c>
      <c r="BQ318" s="71">
        <v>25</v>
      </c>
      <c r="BR318" s="71">
        <v>0</v>
      </c>
      <c r="BS318" s="71">
        <v>4</v>
      </c>
      <c r="BT318" s="71">
        <v>0</v>
      </c>
      <c r="BU318"/>
      <c r="BV318" s="70">
        <v>585.18799999999999</v>
      </c>
      <c r="BW318" s="70">
        <v>0</v>
      </c>
      <c r="BX318" s="70">
        <v>0</v>
      </c>
      <c r="BY318" s="70">
        <v>0</v>
      </c>
      <c r="BZ318" s="70">
        <v>0</v>
      </c>
      <c r="CA318" s="70">
        <v>0</v>
      </c>
      <c r="CB318" s="70">
        <v>0</v>
      </c>
      <c r="CC318" s="70">
        <v>2.8959999999999999</v>
      </c>
      <c r="CD318" s="70">
        <v>0</v>
      </c>
    </row>
    <row r="319" spans="1:82">
      <c r="A319" s="70" t="s">
        <v>1976</v>
      </c>
      <c r="B319" s="70">
        <v>323</v>
      </c>
      <c r="C319" s="70">
        <v>17</v>
      </c>
      <c r="D319" s="70">
        <v>19</v>
      </c>
      <c r="E319" s="70">
        <v>2020</v>
      </c>
      <c r="F319" s="70" t="s">
        <v>159</v>
      </c>
      <c r="G319" s="70" t="s">
        <v>1959</v>
      </c>
      <c r="H319" s="70" t="s">
        <v>1960</v>
      </c>
      <c r="I319" s="148"/>
      <c r="J319" s="71">
        <v>474.06698751576249</v>
      </c>
      <c r="K319" s="71">
        <v>12.188523338094411</v>
      </c>
      <c r="L319" s="71">
        <v>23.378510441598838</v>
      </c>
      <c r="M319" s="71">
        <v>232.04901020414786</v>
      </c>
      <c r="N319" s="71">
        <v>220.87210596387985</v>
      </c>
      <c r="O319" s="71">
        <v>155.86790047640213</v>
      </c>
      <c r="P319" s="71">
        <v>105.4173051330349</v>
      </c>
      <c r="Q319" s="71">
        <v>9.8987979299978601</v>
      </c>
      <c r="R319" s="71">
        <v>0</v>
      </c>
      <c r="S319" s="71">
        <v>20.06095086457643</v>
      </c>
      <c r="T319" s="72"/>
      <c r="U319" s="71">
        <v>86177740</v>
      </c>
      <c r="V319" s="71">
        <v>4562</v>
      </c>
      <c r="W319" s="71">
        <v>668</v>
      </c>
      <c r="X319" s="71">
        <v>61684</v>
      </c>
      <c r="Y319" s="71">
        <v>74201</v>
      </c>
      <c r="Z319" s="71">
        <v>111379</v>
      </c>
      <c r="AA319" s="71">
        <v>23266</v>
      </c>
      <c r="AB319" s="71">
        <v>167888</v>
      </c>
      <c r="AC319" s="71">
        <v>0</v>
      </c>
      <c r="AD319" s="71">
        <v>20.06095086457643</v>
      </c>
      <c r="AE319" s="72"/>
      <c r="AF319" s="71">
        <v>670430730.22187543</v>
      </c>
      <c r="AG319" s="71">
        <v>9266600.2141227853</v>
      </c>
      <c r="AH319" s="71">
        <v>5757496.9006575914</v>
      </c>
      <c r="AI319" s="71">
        <v>379215164.94048756</v>
      </c>
      <c r="AJ319" s="71">
        <v>308092294.55223173</v>
      </c>
      <c r="AK319" s="71"/>
      <c r="AL319" s="71"/>
      <c r="AM319" s="71">
        <v>21911249.274584118</v>
      </c>
      <c r="AN319" s="71"/>
      <c r="AO319" s="71"/>
      <c r="AP319" s="71">
        <v>1394673536.1039593</v>
      </c>
      <c r="AQ319" s="72"/>
      <c r="AR319" s="71">
        <v>6778</v>
      </c>
      <c r="AS319" s="71">
        <v>1524</v>
      </c>
      <c r="AT319" s="71">
        <v>0</v>
      </c>
      <c r="AU319" s="71">
        <v>0</v>
      </c>
      <c r="AV319" s="71">
        <v>0</v>
      </c>
      <c r="AW319" s="71">
        <v>1</v>
      </c>
      <c r="AX319" s="71"/>
      <c r="AY319" s="72"/>
      <c r="AZ319" s="71">
        <v>29446.29999999997</v>
      </c>
      <c r="BA319" s="71">
        <v>82566.299999999916</v>
      </c>
      <c r="BB319" s="71">
        <v>0</v>
      </c>
      <c r="BC319" s="71">
        <v>0</v>
      </c>
      <c r="BD319" s="71">
        <v>0</v>
      </c>
      <c r="BE319" s="71">
        <v>728</v>
      </c>
      <c r="BF319" s="71"/>
      <c r="BG319" s="72"/>
      <c r="BH319" s="71">
        <v>0</v>
      </c>
      <c r="BI319" s="71">
        <v>0</v>
      </c>
      <c r="BJ319" s="71">
        <v>497.274</v>
      </c>
      <c r="BK319" s="71">
        <v>0</v>
      </c>
      <c r="BL319" s="71">
        <v>55.588000000000001</v>
      </c>
      <c r="BM319" s="71">
        <v>0</v>
      </c>
      <c r="BN319" s="72"/>
      <c r="BO319" s="71">
        <v>0</v>
      </c>
      <c r="BP319" s="71">
        <v>0</v>
      </c>
      <c r="BQ319" s="71">
        <v>24</v>
      </c>
      <c r="BR319" s="71">
        <v>0</v>
      </c>
      <c r="BS319" s="71">
        <v>4</v>
      </c>
      <c r="BT319" s="71">
        <v>0</v>
      </c>
      <c r="BU319"/>
      <c r="BV319" s="70">
        <v>547.09199999999998</v>
      </c>
      <c r="BW319" s="70">
        <v>0</v>
      </c>
      <c r="BX319" s="70">
        <v>0</v>
      </c>
      <c r="BY319" s="70">
        <v>0</v>
      </c>
      <c r="BZ319" s="70">
        <v>0</v>
      </c>
      <c r="CA319" s="70">
        <v>0</v>
      </c>
      <c r="CB319" s="70">
        <v>0</v>
      </c>
      <c r="CC319" s="70">
        <v>5.77</v>
      </c>
      <c r="CD319" s="70">
        <v>0</v>
      </c>
    </row>
    <row r="320" spans="1:82">
      <c r="A320" s="70" t="s">
        <v>1977</v>
      </c>
      <c r="B320" s="70">
        <v>323</v>
      </c>
      <c r="C320" s="70">
        <v>18</v>
      </c>
      <c r="D320" s="70">
        <v>19</v>
      </c>
      <c r="E320" s="70">
        <v>2021</v>
      </c>
      <c r="F320" s="70" t="s">
        <v>160</v>
      </c>
      <c r="G320" s="70" t="s">
        <v>1959</v>
      </c>
      <c r="H320" s="70" t="s">
        <v>1960</v>
      </c>
      <c r="I320" s="148"/>
      <c r="J320" s="71">
        <v>541.94500781401803</v>
      </c>
      <c r="K320" s="71">
        <v>13.963474121886163</v>
      </c>
      <c r="L320" s="71">
        <v>19.6067996480975</v>
      </c>
      <c r="M320" s="71">
        <v>258.4500340396026</v>
      </c>
      <c r="N320" s="71">
        <v>212.98723042989607</v>
      </c>
      <c r="O320" s="71">
        <v>152.70704702927674</v>
      </c>
      <c r="P320" s="71">
        <v>108.5912734010451</v>
      </c>
      <c r="Q320" s="71">
        <v>9.7887153293949503</v>
      </c>
      <c r="R320" s="71">
        <v>0</v>
      </c>
      <c r="S320" s="71">
        <v>21.741836876684221</v>
      </c>
      <c r="T320" s="72"/>
      <c r="U320" s="71">
        <v>100957483</v>
      </c>
      <c r="V320" s="71">
        <v>4562</v>
      </c>
      <c r="W320" s="71">
        <v>668</v>
      </c>
      <c r="X320" s="71">
        <v>61684</v>
      </c>
      <c r="Y320" s="71">
        <v>74798</v>
      </c>
      <c r="Z320" s="71">
        <v>112356</v>
      </c>
      <c r="AA320" s="71">
        <v>23370</v>
      </c>
      <c r="AB320" s="71">
        <v>167652</v>
      </c>
      <c r="AC320" s="71">
        <v>0</v>
      </c>
      <c r="AD320" s="71">
        <v>21.741836876684221</v>
      </c>
      <c r="AE320" s="72"/>
      <c r="AF320" s="71">
        <v>756520794.68227792</v>
      </c>
      <c r="AG320" s="71">
        <v>12084278.545844303</v>
      </c>
      <c r="AH320" s="71">
        <v>4631650.6372125773</v>
      </c>
      <c r="AI320" s="71">
        <v>423808828.74081266</v>
      </c>
      <c r="AJ320" s="71">
        <v>319341266.23419958</v>
      </c>
      <c r="AK320" s="71">
        <v>0</v>
      </c>
      <c r="AL320" s="71">
        <v>0</v>
      </c>
      <c r="AM320" s="71">
        <v>22006653.318753775</v>
      </c>
      <c r="AN320" s="71">
        <v>0</v>
      </c>
      <c r="AO320" s="71">
        <v>0</v>
      </c>
      <c r="AP320" s="71">
        <v>1538393472.1591005</v>
      </c>
      <c r="AQ320" s="72"/>
      <c r="AR320" s="71">
        <v>7162</v>
      </c>
      <c r="AS320" s="71">
        <v>1549</v>
      </c>
      <c r="AT320" s="71">
        <v>0</v>
      </c>
      <c r="AU320" s="71">
        <v>0</v>
      </c>
      <c r="AV320" s="71">
        <v>0</v>
      </c>
      <c r="AW320" s="71">
        <v>1</v>
      </c>
      <c r="AX320" s="71"/>
      <c r="AY320" s="72"/>
      <c r="AZ320" s="71">
        <v>31547.29999999997</v>
      </c>
      <c r="BA320" s="71">
        <v>84648.399999999936</v>
      </c>
      <c r="BB320" s="71">
        <v>0</v>
      </c>
      <c r="BC320" s="71">
        <v>0</v>
      </c>
      <c r="BD320" s="71">
        <v>0</v>
      </c>
      <c r="BE320" s="71">
        <v>728</v>
      </c>
      <c r="BF320" s="71"/>
      <c r="BG320" s="72"/>
      <c r="BH320" s="71">
        <v>0</v>
      </c>
      <c r="BI320" s="71">
        <v>0</v>
      </c>
      <c r="BJ320" s="71">
        <v>485.65100000000001</v>
      </c>
      <c r="BK320" s="71">
        <v>0</v>
      </c>
      <c r="BL320" s="71">
        <v>55.427999999999997</v>
      </c>
      <c r="BM320" s="71">
        <v>0</v>
      </c>
      <c r="BN320" s="72"/>
      <c r="BO320" s="71">
        <v>0</v>
      </c>
      <c r="BP320" s="71">
        <v>0</v>
      </c>
      <c r="BQ320" s="71">
        <v>23</v>
      </c>
      <c r="BR320" s="71">
        <v>0</v>
      </c>
      <c r="BS320" s="71">
        <v>4</v>
      </c>
      <c r="BT320" s="71">
        <v>0</v>
      </c>
      <c r="BU320"/>
      <c r="BV320" s="70">
        <v>529.99900000000002</v>
      </c>
      <c r="BW320" s="70">
        <v>0</v>
      </c>
      <c r="BX320" s="70">
        <v>0</v>
      </c>
      <c r="BY320" s="70">
        <v>0</v>
      </c>
      <c r="BZ320" s="70">
        <v>0</v>
      </c>
      <c r="CA320" s="70">
        <v>0</v>
      </c>
      <c r="CB320" s="70">
        <v>0</v>
      </c>
      <c r="CC320" s="70">
        <v>11.08</v>
      </c>
      <c r="CD320" s="70">
        <v>0</v>
      </c>
    </row>
    <row r="321" spans="1:82">
      <c r="A321" s="70" t="s">
        <v>1978</v>
      </c>
      <c r="B321" s="70">
        <v>323</v>
      </c>
      <c r="C321" s="70">
        <v>19</v>
      </c>
      <c r="D321" s="70">
        <v>19</v>
      </c>
      <c r="E321" s="70">
        <v>2022</v>
      </c>
      <c r="F321" s="70" t="s">
        <v>161</v>
      </c>
      <c r="G321" s="70" t="s">
        <v>1959</v>
      </c>
      <c r="H321" s="70" t="s">
        <v>1960</v>
      </c>
      <c r="I321" s="148"/>
      <c r="J321" s="71">
        <v>538.02029639262264</v>
      </c>
      <c r="K321" s="71">
        <v>11.43265916551065</v>
      </c>
      <c r="L321" s="71">
        <v>22.139313277340442</v>
      </c>
      <c r="M321" s="71">
        <v>245.54282242123867</v>
      </c>
      <c r="N321" s="71">
        <v>241.91356649393467</v>
      </c>
      <c r="O321" s="71">
        <v>162.49697873113783</v>
      </c>
      <c r="P321" s="71">
        <v>107.77539642157217</v>
      </c>
      <c r="Q321" s="71">
        <v>9.8475706450575338</v>
      </c>
      <c r="R321" s="71">
        <v>0</v>
      </c>
      <c r="S321" s="71">
        <v>19.991981592283501</v>
      </c>
      <c r="T321" s="72"/>
      <c r="U321" s="71">
        <v>114695389</v>
      </c>
      <c r="V321" s="71">
        <v>4562</v>
      </c>
      <c r="W321" s="71">
        <v>668</v>
      </c>
      <c r="X321" s="71">
        <v>61684</v>
      </c>
      <c r="Y321" s="71">
        <v>75525</v>
      </c>
      <c r="Z321" s="71">
        <v>113594</v>
      </c>
      <c r="AA321" s="71">
        <v>23548</v>
      </c>
      <c r="AB321" s="71">
        <v>167277</v>
      </c>
      <c r="AC321" s="71">
        <v>0</v>
      </c>
      <c r="AD321" s="71">
        <v>19.991981592283501</v>
      </c>
      <c r="AE321" s="72"/>
      <c r="AF321" s="71">
        <v>743480813.58329952</v>
      </c>
      <c r="AG321" s="71">
        <v>8607303.5305040088</v>
      </c>
      <c r="AH321" s="71">
        <v>6156943.1120869666</v>
      </c>
      <c r="AI321" s="71">
        <v>394000541.57963848</v>
      </c>
      <c r="AJ321" s="71">
        <v>380645139.2359044</v>
      </c>
      <c r="AK321" s="71">
        <v>0</v>
      </c>
      <c r="AL321" s="71">
        <v>0</v>
      </c>
      <c r="AM321" s="71">
        <v>21600026.426539071</v>
      </c>
      <c r="AN321" s="71">
        <v>0</v>
      </c>
      <c r="AO321" s="71">
        <v>0</v>
      </c>
      <c r="AP321" s="71">
        <v>1554490767.4679728</v>
      </c>
      <c r="AQ321" s="72"/>
      <c r="AR321" s="71">
        <v>7640</v>
      </c>
      <c r="AS321" s="71">
        <v>1570</v>
      </c>
      <c r="AT321" s="71">
        <v>0</v>
      </c>
      <c r="AU321" s="71">
        <v>0</v>
      </c>
      <c r="AV321" s="71">
        <v>0</v>
      </c>
      <c r="AW321" s="71">
        <v>1</v>
      </c>
      <c r="AX321" s="71"/>
      <c r="AY321" s="72"/>
      <c r="AZ321" s="71">
        <v>34100.300000000119</v>
      </c>
      <c r="BA321" s="71">
        <v>87070.699999999924</v>
      </c>
      <c r="BB321" s="71">
        <v>0</v>
      </c>
      <c r="BC321" s="71">
        <v>0</v>
      </c>
      <c r="BD321" s="71">
        <v>0</v>
      </c>
      <c r="BE321" s="71">
        <v>728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1979</v>
      </c>
      <c r="B322" s="70">
        <v>323</v>
      </c>
      <c r="C322" s="70">
        <v>20</v>
      </c>
      <c r="D322" s="70">
        <v>19</v>
      </c>
      <c r="E322" s="70">
        <v>2023</v>
      </c>
      <c r="F322" s="70" t="s">
        <v>1539</v>
      </c>
      <c r="G322" s="70" t="s">
        <v>1959</v>
      </c>
      <c r="H322" s="70" t="s">
        <v>1960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8072</v>
      </c>
      <c r="AS322" s="71">
        <v>1576</v>
      </c>
      <c r="AT322" s="71">
        <v>0</v>
      </c>
      <c r="AU322" s="71">
        <v>0</v>
      </c>
      <c r="AV322" s="71">
        <v>0</v>
      </c>
      <c r="AW322" s="71">
        <v>1</v>
      </c>
      <c r="AX322" s="71"/>
      <c r="AY322" s="72"/>
      <c r="AZ322" s="71">
        <v>36465.300000000221</v>
      </c>
      <c r="BA322" s="71">
        <v>89183.699999999924</v>
      </c>
      <c r="BB322" s="71">
        <v>0</v>
      </c>
      <c r="BC322" s="71">
        <v>0</v>
      </c>
      <c r="BD322" s="71">
        <v>0</v>
      </c>
      <c r="BE322" s="71">
        <v>728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1980</v>
      </c>
      <c r="B323" s="70">
        <v>323</v>
      </c>
      <c r="C323" s="70">
        <v>21</v>
      </c>
      <c r="D323" s="70">
        <v>19</v>
      </c>
      <c r="E323" s="70">
        <v>2024</v>
      </c>
      <c r="F323" s="70" t="s">
        <v>1554</v>
      </c>
      <c r="G323" s="70" t="s">
        <v>1959</v>
      </c>
      <c r="H323" s="70" t="s">
        <v>1960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1981</v>
      </c>
      <c r="B324" s="70">
        <v>239</v>
      </c>
      <c r="C324" s="70">
        <v>1</v>
      </c>
      <c r="D324" s="70">
        <v>15</v>
      </c>
      <c r="E324" s="70">
        <v>1990</v>
      </c>
      <c r="F324" s="70" t="s">
        <v>787</v>
      </c>
      <c r="G324" s="70" t="s">
        <v>1629</v>
      </c>
      <c r="H324" s="70" t="s">
        <v>1630</v>
      </c>
      <c r="I324" s="148"/>
      <c r="J324" s="71">
        <v>2016.589612534704</v>
      </c>
      <c r="K324" s="71">
        <v>65.961596914254059</v>
      </c>
      <c r="L324" s="71">
        <v>45.911104834698783</v>
      </c>
      <c r="M324" s="71">
        <v>175.7186705177169</v>
      </c>
      <c r="N324" s="71">
        <v>271.73851367148478</v>
      </c>
      <c r="O324" s="71">
        <v>135.12623357329699</v>
      </c>
      <c r="P324" s="71">
        <v>124.1829587593688</v>
      </c>
      <c r="Q324" s="71">
        <v>9.8615424976130406</v>
      </c>
      <c r="R324" s="71">
        <v>101.5943108585595</v>
      </c>
      <c r="S324" s="71">
        <v>8.0303768324702087</v>
      </c>
      <c r="T324" s="72"/>
      <c r="U324" s="71">
        <v>56618681</v>
      </c>
      <c r="V324" s="71">
        <v>12069</v>
      </c>
      <c r="W324" s="71">
        <v>537</v>
      </c>
      <c r="X324" s="71">
        <v>58923</v>
      </c>
      <c r="Y324" s="71">
        <v>58132</v>
      </c>
      <c r="Z324" s="71">
        <v>55579</v>
      </c>
      <c r="AA324" s="71">
        <v>30153</v>
      </c>
      <c r="AB324" s="71">
        <v>160118</v>
      </c>
      <c r="AC324" s="71">
        <v>17596317.5</v>
      </c>
      <c r="AD324" s="71">
        <v>8.0303768324702087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1982</v>
      </c>
      <c r="B325" s="70">
        <v>240</v>
      </c>
      <c r="C325" s="70">
        <v>2</v>
      </c>
      <c r="D325" s="70">
        <v>15</v>
      </c>
      <c r="E325" s="70">
        <v>2005</v>
      </c>
      <c r="F325" s="70" t="s">
        <v>789</v>
      </c>
      <c r="G325" s="70" t="s">
        <v>1629</v>
      </c>
      <c r="H325" s="70" t="s">
        <v>1630</v>
      </c>
      <c r="I325" s="148"/>
      <c r="J325" s="71">
        <v>2416.3999795554978</v>
      </c>
      <c r="K325" s="71">
        <v>36.392326839182729</v>
      </c>
      <c r="L325" s="71">
        <v>40.428449134786383</v>
      </c>
      <c r="M325" s="71">
        <v>349.98774004978873</v>
      </c>
      <c r="N325" s="71">
        <v>380.54062939891588</v>
      </c>
      <c r="O325" s="71">
        <v>199.72222618105349</v>
      </c>
      <c r="P325" s="71">
        <v>182.88243446018859</v>
      </c>
      <c r="Q325" s="71">
        <v>10.204902323161599</v>
      </c>
      <c r="R325" s="71">
        <v>176.2755043280132</v>
      </c>
      <c r="S325" s="71">
        <v>26.062578584000001</v>
      </c>
      <c r="T325" s="72"/>
      <c r="U325" s="71">
        <v>74631422</v>
      </c>
      <c r="V325" s="71">
        <v>11101</v>
      </c>
      <c r="W325" s="71">
        <v>359</v>
      </c>
      <c r="X325" s="71">
        <v>56837</v>
      </c>
      <c r="Y325" s="71">
        <v>77584</v>
      </c>
      <c r="Z325" s="71">
        <v>95061</v>
      </c>
      <c r="AA325" s="71">
        <v>36368</v>
      </c>
      <c r="AB325" s="71">
        <v>173216</v>
      </c>
      <c r="AC325" s="71">
        <v>31170673</v>
      </c>
      <c r="AD325" s="71">
        <v>26.062578584000001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1983</v>
      </c>
      <c r="B326" s="70">
        <v>241</v>
      </c>
      <c r="C326" s="70">
        <v>3</v>
      </c>
      <c r="D326" s="70">
        <v>15</v>
      </c>
      <c r="E326" s="70">
        <v>2006</v>
      </c>
      <c r="F326" s="70" t="s">
        <v>790</v>
      </c>
      <c r="G326" s="70" t="s">
        <v>1629</v>
      </c>
      <c r="H326" s="70" t="s">
        <v>1630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1984</v>
      </c>
      <c r="B327" s="70">
        <v>242</v>
      </c>
      <c r="C327" s="70">
        <v>4</v>
      </c>
      <c r="D327" s="70">
        <v>15</v>
      </c>
      <c r="E327" s="70">
        <v>2007</v>
      </c>
      <c r="F327" s="70" t="s">
        <v>791</v>
      </c>
      <c r="G327" s="70" t="s">
        <v>1629</v>
      </c>
      <c r="H327" s="70" t="s">
        <v>1630</v>
      </c>
      <c r="I327" s="148"/>
      <c r="J327" s="71">
        <v>3176.679630985695</v>
      </c>
      <c r="K327" s="71">
        <v>29.758118930923001</v>
      </c>
      <c r="L327" s="71">
        <v>36.110279293036029</v>
      </c>
      <c r="M327" s="71">
        <v>316.95997198557262</v>
      </c>
      <c r="N327" s="71">
        <v>390.75434524847128</v>
      </c>
      <c r="O327" s="71">
        <v>194.2516044638493</v>
      </c>
      <c r="P327" s="71">
        <v>187.70477884303421</v>
      </c>
      <c r="Q327" s="71">
        <v>10.792453455195799</v>
      </c>
      <c r="R327" s="71">
        <v>170.14651301794879</v>
      </c>
      <c r="S327" s="71">
        <v>28.301654050900002</v>
      </c>
      <c r="T327" s="72"/>
      <c r="U327" s="71">
        <v>104322840</v>
      </c>
      <c r="V327" s="71">
        <v>9901</v>
      </c>
      <c r="W327" s="71">
        <v>440</v>
      </c>
      <c r="X327" s="71">
        <v>64473</v>
      </c>
      <c r="Y327" s="71">
        <v>79876</v>
      </c>
      <c r="Z327" s="71">
        <v>96114</v>
      </c>
      <c r="AA327" s="71">
        <v>36758</v>
      </c>
      <c r="AB327" s="71">
        <v>173502</v>
      </c>
      <c r="AC327" s="71">
        <v>30950158</v>
      </c>
      <c r="AD327" s="71">
        <v>28.301654050900002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1985</v>
      </c>
      <c r="B328" s="70">
        <v>243</v>
      </c>
      <c r="C328" s="70">
        <v>5</v>
      </c>
      <c r="D328" s="70">
        <v>15</v>
      </c>
      <c r="E328" s="70">
        <v>2008</v>
      </c>
      <c r="F328" s="70" t="s">
        <v>792</v>
      </c>
      <c r="G328" s="70" t="s">
        <v>1629</v>
      </c>
      <c r="H328" s="70" t="s">
        <v>1630</v>
      </c>
      <c r="I328" s="148"/>
      <c r="J328" s="71">
        <v>3389.976233439214</v>
      </c>
      <c r="K328" s="71">
        <v>26.117435504695809</v>
      </c>
      <c r="L328" s="71">
        <v>31.179863297919091</v>
      </c>
      <c r="M328" s="71">
        <v>370.87386019261697</v>
      </c>
      <c r="N328" s="71">
        <v>401.05602213774802</v>
      </c>
      <c r="O328" s="71">
        <v>188.76807159305471</v>
      </c>
      <c r="P328" s="71">
        <v>182.98185875550109</v>
      </c>
      <c r="Q328" s="71">
        <v>10.6220968676566</v>
      </c>
      <c r="R328" s="71">
        <v>161.98406695518929</v>
      </c>
      <c r="S328" s="71">
        <v>27.620732189320002</v>
      </c>
      <c r="T328" s="72"/>
      <c r="U328" s="71">
        <v>116970711</v>
      </c>
      <c r="V328" s="71">
        <v>9901</v>
      </c>
      <c r="W328" s="71">
        <v>440</v>
      </c>
      <c r="X328" s="71">
        <v>64473</v>
      </c>
      <c r="Y328" s="71">
        <v>80893</v>
      </c>
      <c r="Z328" s="71">
        <v>96679</v>
      </c>
      <c r="AA328" s="71">
        <v>35874</v>
      </c>
      <c r="AB328" s="71">
        <v>173572</v>
      </c>
      <c r="AC328" s="71">
        <v>30596561.5</v>
      </c>
      <c r="AD328" s="71">
        <v>27.620732189320002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1986</v>
      </c>
      <c r="B329" s="70">
        <v>244</v>
      </c>
      <c r="C329" s="70">
        <v>6</v>
      </c>
      <c r="D329" s="70">
        <v>15</v>
      </c>
      <c r="E329" s="70">
        <v>2009</v>
      </c>
      <c r="F329" s="70" t="s">
        <v>176</v>
      </c>
      <c r="G329" s="1064" t="s">
        <v>1629</v>
      </c>
      <c r="H329" s="70" t="s">
        <v>1630</v>
      </c>
      <c r="I329" s="148"/>
      <c r="J329" s="71">
        <v>2346.6664633174801</v>
      </c>
      <c r="K329" s="71">
        <v>20.251929000644129</v>
      </c>
      <c r="L329" s="71">
        <v>24.983156368166551</v>
      </c>
      <c r="M329" s="71">
        <v>301.51517963396782</v>
      </c>
      <c r="N329" s="71">
        <v>348.89048845808207</v>
      </c>
      <c r="O329" s="71">
        <v>193.10441859684039</v>
      </c>
      <c r="P329" s="71">
        <v>174.46736328427761</v>
      </c>
      <c r="Q329" s="71">
        <v>10.1327804506764</v>
      </c>
      <c r="R329" s="71">
        <v>159.07907670943399</v>
      </c>
      <c r="S329" s="71">
        <v>27.317106838099999</v>
      </c>
      <c r="T329" s="72"/>
      <c r="U329" s="71">
        <v>81769786</v>
      </c>
      <c r="V329" s="71">
        <v>9403</v>
      </c>
      <c r="W329" s="71">
        <v>404</v>
      </c>
      <c r="X329" s="71">
        <v>66196</v>
      </c>
      <c r="Y329" s="71">
        <v>81929</v>
      </c>
      <c r="Z329" s="71">
        <v>97619</v>
      </c>
      <c r="AA329" s="71">
        <v>35115</v>
      </c>
      <c r="AB329" s="71">
        <v>173812</v>
      </c>
      <c r="AC329" s="71">
        <v>29314085</v>
      </c>
      <c r="AD329" s="71">
        <v>27.317106838099999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17.7</v>
      </c>
      <c r="BI329" s="71">
        <v>119.748</v>
      </c>
      <c r="BJ329" s="71">
        <v>2743.1019999999999</v>
      </c>
      <c r="BK329" s="71">
        <v>867</v>
      </c>
      <c r="BL329" s="71">
        <v>80.765999999999991</v>
      </c>
      <c r="BM329" s="71">
        <v>9.3000000000000007</v>
      </c>
      <c r="BN329" s="72"/>
      <c r="BO329" s="71">
        <v>1</v>
      </c>
      <c r="BP329" s="71">
        <v>2</v>
      </c>
      <c r="BQ329" s="71">
        <v>24</v>
      </c>
      <c r="BR329" s="71">
        <v>7</v>
      </c>
      <c r="BS329" s="71">
        <v>6</v>
      </c>
      <c r="BT329" s="71">
        <v>1</v>
      </c>
      <c r="BU329"/>
      <c r="BV329" s="70">
        <v>3215.1860000000001</v>
      </c>
      <c r="BW329" s="70">
        <v>232.75800000000001</v>
      </c>
      <c r="BX329" s="70">
        <v>107.768</v>
      </c>
      <c r="BY329" s="70">
        <v>32.073999999999998</v>
      </c>
      <c r="BZ329" s="70">
        <v>249.83</v>
      </c>
      <c r="CA329" s="70">
        <v>0</v>
      </c>
      <c r="CB329" s="70">
        <v>0</v>
      </c>
      <c r="CC329" s="70">
        <v>0</v>
      </c>
      <c r="CD329" s="70">
        <v>0</v>
      </c>
    </row>
    <row r="330" spans="1:82">
      <c r="A330" s="70" t="s">
        <v>1987</v>
      </c>
      <c r="B330" s="70">
        <v>245</v>
      </c>
      <c r="C330" s="70">
        <v>7</v>
      </c>
      <c r="D330" s="70">
        <v>15</v>
      </c>
      <c r="E330" s="70">
        <v>2010</v>
      </c>
      <c r="F330" s="70" t="s">
        <v>177</v>
      </c>
      <c r="G330" s="1064" t="s">
        <v>1629</v>
      </c>
      <c r="H330" s="70" t="s">
        <v>1630</v>
      </c>
      <c r="I330" s="148"/>
      <c r="J330" s="71">
        <v>2446.7832908296018</v>
      </c>
      <c r="K330" s="71">
        <v>21.120862815218249</v>
      </c>
      <c r="L330" s="71">
        <v>22.74472184748171</v>
      </c>
      <c r="M330" s="71">
        <v>269.89813744366182</v>
      </c>
      <c r="N330" s="71">
        <v>346.89160017583072</v>
      </c>
      <c r="O330" s="71">
        <v>192.99294216778239</v>
      </c>
      <c r="P330" s="71">
        <v>176.000924565155</v>
      </c>
      <c r="Q330" s="71">
        <v>10.5738123257405</v>
      </c>
      <c r="R330" s="71">
        <v>169.9743071720803</v>
      </c>
      <c r="S330" s="71">
        <v>28.030035563119991</v>
      </c>
      <c r="T330" s="72"/>
      <c r="U330" s="71">
        <v>95439650</v>
      </c>
      <c r="V330" s="71">
        <v>9403</v>
      </c>
      <c r="W330" s="71">
        <v>404</v>
      </c>
      <c r="X330" s="71">
        <v>66196</v>
      </c>
      <c r="Y330" s="71">
        <v>82847</v>
      </c>
      <c r="Z330" s="71">
        <v>98016</v>
      </c>
      <c r="AA330" s="71">
        <v>34539</v>
      </c>
      <c r="AB330" s="71">
        <v>173800</v>
      </c>
      <c r="AC330" s="71">
        <v>29682369.5</v>
      </c>
      <c r="AD330" s="71">
        <v>28.030035563119991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18.100000000000001</v>
      </c>
      <c r="BI330" s="71">
        <v>108.476</v>
      </c>
      <c r="BJ330" s="71">
        <v>2335.13</v>
      </c>
      <c r="BK330" s="71">
        <v>894.67200000000003</v>
      </c>
      <c r="BL330" s="71">
        <v>36.483000000000004</v>
      </c>
      <c r="BM330" s="71">
        <v>8.02</v>
      </c>
      <c r="BN330" s="72"/>
      <c r="BO330" s="71">
        <v>1</v>
      </c>
      <c r="BP330" s="71">
        <v>2</v>
      </c>
      <c r="BQ330" s="71">
        <v>24</v>
      </c>
      <c r="BR330" s="71">
        <v>7</v>
      </c>
      <c r="BS330" s="71">
        <v>5</v>
      </c>
      <c r="BT330" s="71">
        <v>1</v>
      </c>
      <c r="BU330"/>
      <c r="BV330" s="70">
        <v>2847.509</v>
      </c>
      <c r="BW330" s="70">
        <v>202.46</v>
      </c>
      <c r="BX330" s="70">
        <v>93.188000000000002</v>
      </c>
      <c r="BY330" s="70">
        <v>25.861999999999998</v>
      </c>
      <c r="BZ330" s="70">
        <v>231.86199999999999</v>
      </c>
      <c r="CA330" s="70">
        <v>0</v>
      </c>
      <c r="CB330" s="70">
        <v>0</v>
      </c>
      <c r="CC330" s="70">
        <v>0</v>
      </c>
      <c r="CD330" s="70">
        <v>0</v>
      </c>
    </row>
    <row r="331" spans="1:82">
      <c r="A331" s="70" t="s">
        <v>1988</v>
      </c>
      <c r="B331" s="70">
        <v>246</v>
      </c>
      <c r="C331" s="70">
        <v>8</v>
      </c>
      <c r="D331" s="70">
        <v>15</v>
      </c>
      <c r="E331" s="70">
        <v>2011</v>
      </c>
      <c r="F331" s="70" t="s">
        <v>178</v>
      </c>
      <c r="G331" s="70" t="s">
        <v>1629</v>
      </c>
      <c r="H331" s="70" t="s">
        <v>1630</v>
      </c>
      <c r="I331" s="148"/>
      <c r="J331" s="71">
        <v>2780.398530655501</v>
      </c>
      <c r="K331" s="71">
        <v>29.59425742340801</v>
      </c>
      <c r="L331" s="71">
        <v>21.222482774243911</v>
      </c>
      <c r="M331" s="71">
        <v>340.95722795876452</v>
      </c>
      <c r="N331" s="71">
        <v>423.2764965299142</v>
      </c>
      <c r="O331" s="71">
        <v>191.26161580236266</v>
      </c>
      <c r="P331" s="71">
        <v>171.05828709386216</v>
      </c>
      <c r="Q331" s="71">
        <v>12.194032960843201</v>
      </c>
      <c r="R331" s="71">
        <v>172.71092889633121</v>
      </c>
      <c r="S331" s="71">
        <v>25.771509253400001</v>
      </c>
      <c r="T331" s="72"/>
      <c r="U331" s="71">
        <v>102140359</v>
      </c>
      <c r="V331" s="71">
        <v>9403</v>
      </c>
      <c r="W331" s="71">
        <v>404</v>
      </c>
      <c r="X331" s="71">
        <v>66196</v>
      </c>
      <c r="Y331" s="71">
        <v>83984</v>
      </c>
      <c r="Z331" s="71">
        <v>99247</v>
      </c>
      <c r="AA331" s="71">
        <v>34568</v>
      </c>
      <c r="AB331" s="71">
        <v>173761</v>
      </c>
      <c r="AC331" s="71">
        <v>30110380.5</v>
      </c>
      <c r="AD331" s="71">
        <v>25.771509253400001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13.375</v>
      </c>
      <c r="BI331" s="71">
        <v>64.313000000000002</v>
      </c>
      <c r="BJ331" s="71">
        <v>2243.4749999999999</v>
      </c>
      <c r="BK331" s="71">
        <v>908.49300000000005</v>
      </c>
      <c r="BL331" s="71">
        <v>102.66399999999999</v>
      </c>
      <c r="BM331" s="71">
        <v>8.14</v>
      </c>
      <c r="BN331" s="72"/>
      <c r="BO331" s="71">
        <v>1</v>
      </c>
      <c r="BP331" s="71">
        <v>2</v>
      </c>
      <c r="BQ331" s="71">
        <v>24</v>
      </c>
      <c r="BR331" s="71">
        <v>7</v>
      </c>
      <c r="BS331" s="71">
        <v>9</v>
      </c>
      <c r="BT331" s="71">
        <v>1</v>
      </c>
      <c r="BU331"/>
      <c r="BV331" s="70">
        <v>2802.4989999999998</v>
      </c>
      <c r="BW331" s="70">
        <v>215.88399999999999</v>
      </c>
      <c r="BX331" s="70">
        <v>99.399000000000001</v>
      </c>
      <c r="BY331" s="70">
        <v>11.273999999999999</v>
      </c>
      <c r="BZ331" s="70">
        <v>211.404</v>
      </c>
      <c r="CA331" s="70">
        <v>0</v>
      </c>
      <c r="CB331" s="70">
        <v>0</v>
      </c>
      <c r="CC331" s="70">
        <v>0</v>
      </c>
      <c r="CD331" s="70">
        <v>0</v>
      </c>
    </row>
    <row r="332" spans="1:82">
      <c r="A332" s="70" t="s">
        <v>1989</v>
      </c>
      <c r="B332" s="70">
        <v>247</v>
      </c>
      <c r="C332" s="70">
        <v>9</v>
      </c>
      <c r="D332" s="70">
        <v>15</v>
      </c>
      <c r="E332" s="70">
        <v>2012</v>
      </c>
      <c r="F332" s="70" t="s">
        <v>179</v>
      </c>
      <c r="G332" s="70" t="s">
        <v>1629</v>
      </c>
      <c r="H332" s="70" t="s">
        <v>1630</v>
      </c>
      <c r="I332" s="148"/>
      <c r="J332" s="71">
        <v>3213.4644939642162</v>
      </c>
      <c r="K332" s="71">
        <v>33.339075575711107</v>
      </c>
      <c r="L332" s="71">
        <v>21.41285405183951</v>
      </c>
      <c r="M332" s="71">
        <v>423.46779378879461</v>
      </c>
      <c r="N332" s="71">
        <v>470.27727182543748</v>
      </c>
      <c r="O332" s="71">
        <v>192.54227830707427</v>
      </c>
      <c r="P332" s="71">
        <v>171.15066362711536</v>
      </c>
      <c r="Q332" s="71">
        <v>13.2600842395405</v>
      </c>
      <c r="R332" s="71">
        <v>186.909606420724</v>
      </c>
      <c r="S332" s="71">
        <v>20.052714842029999</v>
      </c>
      <c r="T332" s="72"/>
      <c r="U332" s="71">
        <v>113107458</v>
      </c>
      <c r="V332" s="71">
        <v>9403</v>
      </c>
      <c r="W332" s="71">
        <v>404</v>
      </c>
      <c r="X332" s="71">
        <v>66196</v>
      </c>
      <c r="Y332" s="71">
        <v>84942</v>
      </c>
      <c r="Z332" s="71">
        <v>100704</v>
      </c>
      <c r="AA332" s="71">
        <v>34391</v>
      </c>
      <c r="AB332" s="71">
        <v>173912</v>
      </c>
      <c r="AC332" s="71">
        <v>31741776.5</v>
      </c>
      <c r="AD332" s="71">
        <v>20.052714842029999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13.94</v>
      </c>
      <c r="BI332" s="71">
        <v>66.370999999999995</v>
      </c>
      <c r="BJ332" s="71">
        <v>1796.9159999999999</v>
      </c>
      <c r="BK332" s="71">
        <v>904.20899999999995</v>
      </c>
      <c r="BL332" s="71">
        <v>65.957999999999998</v>
      </c>
      <c r="BM332" s="71">
        <v>8.59</v>
      </c>
      <c r="BN332" s="72"/>
      <c r="BO332" s="71">
        <v>1</v>
      </c>
      <c r="BP332" s="71">
        <v>2</v>
      </c>
      <c r="BQ332" s="71">
        <v>26</v>
      </c>
      <c r="BR332" s="71">
        <v>8</v>
      </c>
      <c r="BS332" s="71">
        <v>8</v>
      </c>
      <c r="BT332" s="71">
        <v>1</v>
      </c>
      <c r="BU332"/>
      <c r="BV332" s="70">
        <v>2510.9479999999999</v>
      </c>
      <c r="BW332" s="70">
        <v>107.893</v>
      </c>
      <c r="BX332" s="70">
        <v>82.912000000000006</v>
      </c>
      <c r="BY332" s="70">
        <v>8.125</v>
      </c>
      <c r="BZ332" s="70">
        <v>146.10599999999999</v>
      </c>
      <c r="CA332" s="70">
        <v>0</v>
      </c>
      <c r="CB332" s="70">
        <v>0</v>
      </c>
      <c r="CC332" s="70">
        <v>0</v>
      </c>
      <c r="CD332" s="70">
        <v>0</v>
      </c>
    </row>
    <row r="333" spans="1:82">
      <c r="A333" s="70" t="s">
        <v>1990</v>
      </c>
      <c r="B333" s="70">
        <v>248</v>
      </c>
      <c r="C333" s="70">
        <v>10</v>
      </c>
      <c r="D333" s="70">
        <v>15</v>
      </c>
      <c r="E333" s="70">
        <v>2013</v>
      </c>
      <c r="F333" s="70" t="s">
        <v>180</v>
      </c>
      <c r="G333" s="70" t="s">
        <v>1629</v>
      </c>
      <c r="H333" s="70" t="s">
        <v>1630</v>
      </c>
      <c r="I333" s="148"/>
      <c r="J333" s="71">
        <v>3471.1009951384181</v>
      </c>
      <c r="K333" s="71">
        <v>27.554859681798259</v>
      </c>
      <c r="L333" s="71">
        <v>18.909238566043889</v>
      </c>
      <c r="M333" s="71">
        <v>393.8351725767738</v>
      </c>
      <c r="N333" s="71">
        <v>460.36487661659851</v>
      </c>
      <c r="O333" s="71">
        <v>188.09249764674445</v>
      </c>
      <c r="P333" s="71">
        <v>172.1452360432373</v>
      </c>
      <c r="Q333" s="71">
        <v>13.4960309660435</v>
      </c>
      <c r="R333" s="71">
        <v>197.27686844794019</v>
      </c>
      <c r="S333" s="71">
        <v>19.109433897100001</v>
      </c>
      <c r="T333" s="72"/>
      <c r="U333" s="71">
        <v>124400006</v>
      </c>
      <c r="V333" s="71">
        <v>9403</v>
      </c>
      <c r="W333" s="71">
        <v>404</v>
      </c>
      <c r="X333" s="71">
        <v>66196</v>
      </c>
      <c r="Y333" s="71">
        <v>85800</v>
      </c>
      <c r="Z333" s="71">
        <v>102769</v>
      </c>
      <c r="AA333" s="71">
        <v>34461</v>
      </c>
      <c r="AB333" s="71">
        <v>174469</v>
      </c>
      <c r="AC333" s="71">
        <v>32702943.5</v>
      </c>
      <c r="AD333" s="71">
        <v>19.109433897100001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21.260999999999999</v>
      </c>
      <c r="BI333" s="71">
        <v>61.128999999999998</v>
      </c>
      <c r="BJ333" s="71">
        <v>2617.529</v>
      </c>
      <c r="BK333" s="71">
        <v>1001.5</v>
      </c>
      <c r="BL333" s="71">
        <v>106.20599999999999</v>
      </c>
      <c r="BM333" s="71">
        <v>9.33</v>
      </c>
      <c r="BN333" s="72"/>
      <c r="BO333" s="71">
        <v>1</v>
      </c>
      <c r="BP333" s="71">
        <v>2</v>
      </c>
      <c r="BQ333" s="71">
        <v>27</v>
      </c>
      <c r="BR333" s="71">
        <v>8</v>
      </c>
      <c r="BS333" s="71">
        <v>8</v>
      </c>
      <c r="BT333" s="71">
        <v>1</v>
      </c>
      <c r="BU333"/>
      <c r="BV333" s="70">
        <v>3225.4859999999999</v>
      </c>
      <c r="BW333" s="70">
        <v>246.26599999999999</v>
      </c>
      <c r="BX333" s="70">
        <v>114.05500000000001</v>
      </c>
      <c r="BY333" s="70">
        <v>8.5890000000000004</v>
      </c>
      <c r="BZ333" s="70">
        <v>222.559</v>
      </c>
      <c r="CA333" s="70">
        <v>0</v>
      </c>
      <c r="CB333" s="70">
        <v>0</v>
      </c>
      <c r="CC333" s="70">
        <v>0</v>
      </c>
      <c r="CD333" s="70">
        <v>0</v>
      </c>
    </row>
    <row r="334" spans="1:82">
      <c r="A334" s="70" t="s">
        <v>1991</v>
      </c>
      <c r="B334" s="70">
        <v>249</v>
      </c>
      <c r="C334" s="70">
        <v>11</v>
      </c>
      <c r="D334" s="70">
        <v>15</v>
      </c>
      <c r="E334" s="70">
        <v>2014</v>
      </c>
      <c r="F334" s="70" t="s">
        <v>181</v>
      </c>
      <c r="G334" s="70" t="s">
        <v>1629</v>
      </c>
      <c r="H334" s="70" t="s">
        <v>1630</v>
      </c>
      <c r="I334" s="148"/>
      <c r="J334" s="71">
        <v>3495.5423781341628</v>
      </c>
      <c r="K334" s="71">
        <v>29.26804524562187</v>
      </c>
      <c r="L334" s="71">
        <v>16.552955357669848</v>
      </c>
      <c r="M334" s="71">
        <v>396.1655088512652</v>
      </c>
      <c r="N334" s="71">
        <v>490.68266898160488</v>
      </c>
      <c r="O334" s="71">
        <v>181.06912791337112</v>
      </c>
      <c r="P334" s="71">
        <v>173.09023397919745</v>
      </c>
      <c r="Q334" s="71">
        <v>12.918579791416899</v>
      </c>
      <c r="R334" s="71">
        <v>202.54597405253429</v>
      </c>
      <c r="S334" s="71">
        <v>15.99565181144</v>
      </c>
      <c r="T334" s="72"/>
      <c r="U334" s="71">
        <v>139133504</v>
      </c>
      <c r="V334" s="71">
        <v>8678</v>
      </c>
      <c r="W334" s="71">
        <v>361</v>
      </c>
      <c r="X334" s="71">
        <v>63305</v>
      </c>
      <c r="Y334" s="71">
        <v>86366</v>
      </c>
      <c r="Z334" s="71">
        <v>104197</v>
      </c>
      <c r="AA334" s="71">
        <v>34471</v>
      </c>
      <c r="AB334" s="71">
        <v>174064</v>
      </c>
      <c r="AC334" s="71">
        <v>33681989.5</v>
      </c>
      <c r="AD334" s="71">
        <v>15.99565181144</v>
      </c>
      <c r="AE334" s="72"/>
      <c r="AF334" s="71"/>
      <c r="AG334" s="71"/>
      <c r="AH334" s="71"/>
      <c r="AI334" s="71"/>
      <c r="AJ334" s="71"/>
      <c r="AK334" s="71"/>
      <c r="AL334" s="71"/>
      <c r="AM334" s="71"/>
      <c r="AN334" s="71"/>
      <c r="AO334" s="71"/>
      <c r="AP334" s="71"/>
      <c r="AQ334" s="72"/>
      <c r="AR334" s="71">
        <v>887</v>
      </c>
      <c r="AS334" s="71">
        <v>128</v>
      </c>
      <c r="AT334" s="71">
        <v>0</v>
      </c>
      <c r="AU334" s="71">
        <v>0</v>
      </c>
      <c r="AV334" s="71">
        <v>0</v>
      </c>
      <c r="AW334" s="71">
        <v>3</v>
      </c>
      <c r="AX334" s="71"/>
      <c r="AY334" s="72"/>
      <c r="AZ334" s="71">
        <v>3610.6289999999999</v>
      </c>
      <c r="BA334" s="71">
        <v>61355.3</v>
      </c>
      <c r="BB334" s="71">
        <v>0</v>
      </c>
      <c r="BC334" s="71">
        <v>0</v>
      </c>
      <c r="BD334" s="71">
        <v>0</v>
      </c>
      <c r="BE334" s="71">
        <v>2016.4</v>
      </c>
      <c r="BF334" s="71"/>
      <c r="BG334" s="72"/>
      <c r="BH334" s="71">
        <v>13.249000000000001</v>
      </c>
      <c r="BI334" s="71">
        <v>52.716000000000001</v>
      </c>
      <c r="BJ334" s="71">
        <v>2558.7399999999998</v>
      </c>
      <c r="BK334" s="71">
        <v>972.00300000000004</v>
      </c>
      <c r="BL334" s="71">
        <v>99.052000000000007</v>
      </c>
      <c r="BM334" s="71">
        <v>8.5470000000000006</v>
      </c>
      <c r="BN334" s="72"/>
      <c r="BO334" s="71">
        <v>1</v>
      </c>
      <c r="BP334" s="71">
        <v>2</v>
      </c>
      <c r="BQ334" s="71">
        <v>26</v>
      </c>
      <c r="BR334" s="71">
        <v>8</v>
      </c>
      <c r="BS334" s="71">
        <v>9</v>
      </c>
      <c r="BT334" s="71">
        <v>1</v>
      </c>
      <c r="BU334"/>
      <c r="BV334" s="70">
        <v>3147.9189999999999</v>
      </c>
      <c r="BW334" s="70">
        <v>215.114</v>
      </c>
      <c r="BX334" s="70">
        <v>118.146</v>
      </c>
      <c r="BY334" s="70">
        <v>10.332000000000001</v>
      </c>
      <c r="BZ334" s="70">
        <v>212.79599999999999</v>
      </c>
      <c r="CA334" s="70">
        <v>0</v>
      </c>
      <c r="CB334" s="70">
        <v>0</v>
      </c>
      <c r="CC334" s="70">
        <v>0</v>
      </c>
      <c r="CD334" s="70">
        <v>0</v>
      </c>
    </row>
    <row r="335" spans="1:82">
      <c r="A335" s="70" t="s">
        <v>1992</v>
      </c>
      <c r="B335" s="70">
        <v>250</v>
      </c>
      <c r="C335" s="70">
        <v>12</v>
      </c>
      <c r="D335" s="70">
        <v>15</v>
      </c>
      <c r="E335" s="70">
        <v>2015</v>
      </c>
      <c r="F335" s="70" t="s">
        <v>182</v>
      </c>
      <c r="G335" s="70" t="s">
        <v>1629</v>
      </c>
      <c r="H335" s="70" t="s">
        <v>1630</v>
      </c>
      <c r="I335" s="148"/>
      <c r="J335" s="71">
        <v>3698.8497841662361</v>
      </c>
      <c r="K335" s="71">
        <v>28.065012895649161</v>
      </c>
      <c r="L335" s="71">
        <v>17.423712380043899</v>
      </c>
      <c r="M335" s="71">
        <v>383.31898713893321</v>
      </c>
      <c r="N335" s="71">
        <v>454.29608439572479</v>
      </c>
      <c r="O335" s="71">
        <v>180.96278706489838</v>
      </c>
      <c r="P335" s="71">
        <v>174.11646280652502</v>
      </c>
      <c r="Q335" s="71">
        <v>12.626840431173999</v>
      </c>
      <c r="R335" s="71">
        <v>198.88685117185628</v>
      </c>
      <c r="S335" s="71">
        <v>15.773185910320001</v>
      </c>
      <c r="T335" s="72"/>
      <c r="U335" s="71">
        <v>147610116</v>
      </c>
      <c r="V335" s="71">
        <v>8678</v>
      </c>
      <c r="W335" s="71">
        <v>361</v>
      </c>
      <c r="X335" s="71">
        <v>63305</v>
      </c>
      <c r="Y335" s="71">
        <v>86877</v>
      </c>
      <c r="Z335" s="71">
        <v>105138</v>
      </c>
      <c r="AA335" s="71">
        <v>34648</v>
      </c>
      <c r="AB335" s="71">
        <v>173794</v>
      </c>
      <c r="AC335" s="71">
        <v>33996462</v>
      </c>
      <c r="AD335" s="71">
        <v>15.773185910320001</v>
      </c>
      <c r="AE335" s="72"/>
      <c r="AF335" s="71">
        <v>1139151632.0782621</v>
      </c>
      <c r="AG335" s="71">
        <v>18697469.18099609</v>
      </c>
      <c r="AH335" s="71">
        <v>2252918.4952551322</v>
      </c>
      <c r="AI335" s="71">
        <v>402624938.10103512</v>
      </c>
      <c r="AJ335" s="71">
        <v>384782370.26527852</v>
      </c>
      <c r="AK335" s="71">
        <v>0</v>
      </c>
      <c r="AL335" s="71">
        <v>0</v>
      </c>
      <c r="AM335" s="71">
        <v>23817738.66158966</v>
      </c>
      <c r="AN335" s="71">
        <v>0</v>
      </c>
      <c r="AO335" s="71">
        <v>0</v>
      </c>
      <c r="AP335" s="71">
        <v>1971327066.7824166</v>
      </c>
      <c r="AQ335" s="72"/>
      <c r="AR335" s="71">
        <v>993</v>
      </c>
      <c r="AS335" s="71">
        <v>198</v>
      </c>
      <c r="AT335" s="71">
        <v>0</v>
      </c>
      <c r="AU335" s="71">
        <v>0</v>
      </c>
      <c r="AV335" s="71">
        <v>0</v>
      </c>
      <c r="AW335" s="71">
        <v>3</v>
      </c>
      <c r="AX335" s="71"/>
      <c r="AY335" s="72"/>
      <c r="AZ335" s="71">
        <v>4100.4279999999999</v>
      </c>
      <c r="BA335" s="71">
        <v>137415.79999999999</v>
      </c>
      <c r="BB335" s="71">
        <v>0</v>
      </c>
      <c r="BC335" s="71">
        <v>0</v>
      </c>
      <c r="BD335" s="71">
        <v>0</v>
      </c>
      <c r="BE335" s="71">
        <v>2016.4</v>
      </c>
      <c r="BF335" s="71"/>
      <c r="BG335" s="72"/>
      <c r="BH335" s="71">
        <v>13.234</v>
      </c>
      <c r="BI335" s="71">
        <v>46.085000000000001</v>
      </c>
      <c r="BJ335" s="71">
        <v>2413.4740000000002</v>
      </c>
      <c r="BK335" s="71">
        <v>1038.8869999999999</v>
      </c>
      <c r="BL335" s="71">
        <v>73.305000000000007</v>
      </c>
      <c r="BM335" s="71">
        <v>9.6029999999999998</v>
      </c>
      <c r="BN335" s="72"/>
      <c r="BO335" s="71">
        <v>1</v>
      </c>
      <c r="BP335" s="71">
        <v>1</v>
      </c>
      <c r="BQ335" s="71">
        <v>26</v>
      </c>
      <c r="BR335" s="71">
        <v>8</v>
      </c>
      <c r="BS335" s="71">
        <v>9</v>
      </c>
      <c r="BT335" s="71">
        <v>1</v>
      </c>
      <c r="BU335"/>
      <c r="BV335" s="70">
        <v>3083.4780000000001</v>
      </c>
      <c r="BW335" s="70">
        <v>205.08600000000001</v>
      </c>
      <c r="BX335" s="70">
        <v>77.765000000000001</v>
      </c>
      <c r="BY335" s="70">
        <v>16.242999999999999</v>
      </c>
      <c r="BZ335" s="70">
        <v>212.01599999999999</v>
      </c>
      <c r="CA335" s="70">
        <v>0</v>
      </c>
      <c r="CB335" s="70">
        <v>0</v>
      </c>
      <c r="CC335" s="70">
        <v>0</v>
      </c>
      <c r="CD335" s="70">
        <v>0</v>
      </c>
    </row>
    <row r="336" spans="1:82">
      <c r="A336" s="70" t="s">
        <v>1993</v>
      </c>
      <c r="B336" s="70">
        <v>251</v>
      </c>
      <c r="C336" s="70">
        <v>13</v>
      </c>
      <c r="D336" s="70">
        <v>15</v>
      </c>
      <c r="E336" s="70">
        <v>2016</v>
      </c>
      <c r="F336" s="70" t="s">
        <v>155</v>
      </c>
      <c r="G336" s="70" t="s">
        <v>1629</v>
      </c>
      <c r="H336" s="70" t="s">
        <v>1630</v>
      </c>
      <c r="I336" s="148"/>
      <c r="J336" s="71">
        <v>3054.9278988920892</v>
      </c>
      <c r="K336" s="71">
        <v>26.473110864274361</v>
      </c>
      <c r="L336" s="71">
        <v>18.73655729110051</v>
      </c>
      <c r="M336" s="71">
        <v>328.65157654840505</v>
      </c>
      <c r="N336" s="71">
        <v>464.41930945710988</v>
      </c>
      <c r="O336" s="71">
        <v>181.4636318018278</v>
      </c>
      <c r="P336" s="71">
        <v>180.3800518020042</v>
      </c>
      <c r="Q336" s="71">
        <v>12.228876142035878</v>
      </c>
      <c r="R336" s="71">
        <v>203.46938608323791</v>
      </c>
      <c r="S336" s="71">
        <v>17.086034962760003</v>
      </c>
      <c r="T336" s="72"/>
      <c r="U336" s="71">
        <v>116044810</v>
      </c>
      <c r="V336" s="71">
        <v>8678</v>
      </c>
      <c r="W336" s="71">
        <v>361</v>
      </c>
      <c r="X336" s="71">
        <v>63305</v>
      </c>
      <c r="Y336" s="71">
        <v>87334</v>
      </c>
      <c r="Z336" s="71">
        <v>106725</v>
      </c>
      <c r="AA336" s="71">
        <v>37125</v>
      </c>
      <c r="AB336" s="71">
        <v>173135</v>
      </c>
      <c r="AC336" s="71">
        <v>34750568.296174861</v>
      </c>
      <c r="AD336" s="71">
        <v>17.086034962759999</v>
      </c>
      <c r="AE336" s="72"/>
      <c r="AF336" s="71">
        <v>957311183.70869029</v>
      </c>
      <c r="AG336" s="71">
        <v>17822511.96283029</v>
      </c>
      <c r="AH336" s="71">
        <v>1909459.438645907</v>
      </c>
      <c r="AI336" s="71">
        <v>401899962.59405261</v>
      </c>
      <c r="AJ336" s="71">
        <v>384211111.86723208</v>
      </c>
      <c r="AK336" s="71">
        <v>0</v>
      </c>
      <c r="AL336" s="71">
        <v>0</v>
      </c>
      <c r="AM336" s="71">
        <v>23745859.35747141</v>
      </c>
      <c r="AN336" s="71">
        <v>0</v>
      </c>
      <c r="AO336" s="71">
        <v>0</v>
      </c>
      <c r="AP336" s="71">
        <v>1786900088.9289227</v>
      </c>
      <c r="AQ336" s="72"/>
      <c r="AR336" s="71">
        <v>1048</v>
      </c>
      <c r="AS336" s="71">
        <v>219</v>
      </c>
      <c r="AT336" s="71">
        <v>0</v>
      </c>
      <c r="AU336" s="71">
        <v>0</v>
      </c>
      <c r="AV336" s="71">
        <v>0</v>
      </c>
      <c r="AW336" s="71">
        <v>4</v>
      </c>
      <c r="AX336" s="71"/>
      <c r="AY336" s="72"/>
      <c r="AZ336" s="71">
        <v>4408.0280000000002</v>
      </c>
      <c r="BA336" s="71">
        <v>150804.79999999999</v>
      </c>
      <c r="BB336" s="71">
        <v>0</v>
      </c>
      <c r="BC336" s="71">
        <v>0</v>
      </c>
      <c r="BD336" s="71">
        <v>0</v>
      </c>
      <c r="BE336" s="71">
        <v>7916.4</v>
      </c>
      <c r="BF336" s="71"/>
      <c r="BG336" s="72"/>
      <c r="BH336" s="71">
        <v>17.082999999999998</v>
      </c>
      <c r="BI336" s="71">
        <v>41.402999999999999</v>
      </c>
      <c r="BJ336" s="71">
        <v>2469.6999999999998</v>
      </c>
      <c r="BK336" s="71">
        <v>975.50400000000002</v>
      </c>
      <c r="BL336" s="71">
        <v>119.92699999999999</v>
      </c>
      <c r="BM336" s="71">
        <v>8.5</v>
      </c>
      <c r="BN336" s="72"/>
      <c r="BO336" s="71">
        <v>1</v>
      </c>
      <c r="BP336" s="71">
        <v>1</v>
      </c>
      <c r="BQ336" s="71">
        <v>26</v>
      </c>
      <c r="BR336" s="71">
        <v>7</v>
      </c>
      <c r="BS336" s="71">
        <v>11</v>
      </c>
      <c r="BT336" s="71">
        <v>1</v>
      </c>
      <c r="BU336"/>
      <c r="BV336" s="70">
        <v>3042.6170000000002</v>
      </c>
      <c r="BW336" s="70">
        <v>238.535</v>
      </c>
      <c r="BX336" s="70">
        <v>116.376</v>
      </c>
      <c r="BY336" s="70">
        <v>17.527999999999999</v>
      </c>
      <c r="BZ336" s="70">
        <v>217.06100000000001</v>
      </c>
      <c r="CA336" s="70">
        <v>0</v>
      </c>
      <c r="CB336" s="70">
        <v>0</v>
      </c>
      <c r="CC336" s="70">
        <v>0</v>
      </c>
      <c r="CD336" s="70">
        <v>0</v>
      </c>
    </row>
    <row r="337" spans="1:82">
      <c r="A337" s="70" t="s">
        <v>1994</v>
      </c>
      <c r="B337" s="70">
        <v>252</v>
      </c>
      <c r="C337" s="70">
        <v>14</v>
      </c>
      <c r="D337" s="70">
        <v>15</v>
      </c>
      <c r="E337" s="70">
        <v>2017</v>
      </c>
      <c r="F337" s="70" t="s">
        <v>156</v>
      </c>
      <c r="G337" s="70" t="s">
        <v>1629</v>
      </c>
      <c r="H337" s="70" t="s">
        <v>1630</v>
      </c>
      <c r="I337" s="148"/>
      <c r="J337" s="71">
        <v>3049.9386912419654</v>
      </c>
      <c r="K337" s="71">
        <v>27.051555536921953</v>
      </c>
      <c r="L337" s="71">
        <v>16.913678663784957</v>
      </c>
      <c r="M337" s="71">
        <v>329.53563958954777</v>
      </c>
      <c r="N337" s="71">
        <v>456.44892245917299</v>
      </c>
      <c r="O337" s="71">
        <v>180.93613358540662</v>
      </c>
      <c r="P337" s="71">
        <v>182.13417478458445</v>
      </c>
      <c r="Q337" s="71">
        <v>11.773548741586</v>
      </c>
      <c r="R337" s="71">
        <v>198.08604775061511</v>
      </c>
      <c r="S337" s="71">
        <v>15.197096664179998</v>
      </c>
      <c r="T337" s="72"/>
      <c r="U337" s="71">
        <v>113999438</v>
      </c>
      <c r="V337" s="71">
        <v>8678</v>
      </c>
      <c r="W337" s="71">
        <v>361</v>
      </c>
      <c r="X337" s="71">
        <v>63305</v>
      </c>
      <c r="Y337" s="71">
        <v>87716</v>
      </c>
      <c r="Z337" s="71">
        <v>108180</v>
      </c>
      <c r="AA337" s="71">
        <v>37725</v>
      </c>
      <c r="AB337" s="71">
        <v>172373</v>
      </c>
      <c r="AC337" s="71">
        <v>34502427.499999993</v>
      </c>
      <c r="AD337" s="71">
        <v>15.19709666418</v>
      </c>
      <c r="AE337" s="72"/>
      <c r="AF337" s="71">
        <v>924110610.45086658</v>
      </c>
      <c r="AG337" s="71">
        <v>17874296.12978629</v>
      </c>
      <c r="AH337" s="71">
        <v>2332606.73117552</v>
      </c>
      <c r="AI337" s="71">
        <v>391956704.53800708</v>
      </c>
      <c r="AJ337" s="71">
        <v>349926628.24716341</v>
      </c>
      <c r="AK337" s="71">
        <v>0</v>
      </c>
      <c r="AL337" s="71">
        <v>0</v>
      </c>
      <c r="AM337" s="71">
        <v>23678341.581225239</v>
      </c>
      <c r="AN337" s="71">
        <v>0</v>
      </c>
      <c r="AO337" s="71">
        <v>0</v>
      </c>
      <c r="AP337" s="71">
        <v>1709879187.6782238</v>
      </c>
      <c r="AQ337" s="72"/>
      <c r="AR337" s="71">
        <v>1090</v>
      </c>
      <c r="AS337" s="71">
        <v>263</v>
      </c>
      <c r="AT337" s="71">
        <v>0</v>
      </c>
      <c r="AU337" s="71">
        <v>0</v>
      </c>
      <c r="AV337" s="71">
        <v>0</v>
      </c>
      <c r="AW337" s="71">
        <v>4</v>
      </c>
      <c r="AX337" s="71"/>
      <c r="AY337" s="72"/>
      <c r="AZ337" s="71">
        <v>4677.9180000000006</v>
      </c>
      <c r="BA337" s="71">
        <v>156390.79999999999</v>
      </c>
      <c r="BB337" s="71">
        <v>0</v>
      </c>
      <c r="BC337" s="71">
        <v>0</v>
      </c>
      <c r="BD337" s="71">
        <v>0</v>
      </c>
      <c r="BE337" s="71">
        <v>7916.4</v>
      </c>
      <c r="BF337" s="71"/>
      <c r="BG337" s="72"/>
      <c r="BH337" s="71">
        <v>16.760999999999999</v>
      </c>
      <c r="BI337" s="71">
        <v>37.465000000000003</v>
      </c>
      <c r="BJ337" s="71">
        <v>2361.942</v>
      </c>
      <c r="BK337" s="71">
        <v>1062.674</v>
      </c>
      <c r="BL337" s="71">
        <v>96.207999999999998</v>
      </c>
      <c r="BM337" s="71">
        <v>9.8699999999999992</v>
      </c>
      <c r="BN337" s="72"/>
      <c r="BO337" s="71">
        <v>1</v>
      </c>
      <c r="BP337" s="71">
        <v>1</v>
      </c>
      <c r="BQ337" s="71">
        <v>26</v>
      </c>
      <c r="BR337" s="71">
        <v>6</v>
      </c>
      <c r="BS337" s="71">
        <v>11</v>
      </c>
      <c r="BT337" s="71">
        <v>1</v>
      </c>
      <c r="BU337"/>
      <c r="BV337" s="70">
        <v>3052.9870000000001</v>
      </c>
      <c r="BW337" s="70">
        <v>210.887</v>
      </c>
      <c r="BX337" s="70">
        <v>85.631</v>
      </c>
      <c r="BY337" s="70">
        <v>16.334</v>
      </c>
      <c r="BZ337" s="70">
        <v>219.08099999999999</v>
      </c>
      <c r="CA337" s="70">
        <v>0</v>
      </c>
      <c r="CB337" s="70">
        <v>0</v>
      </c>
      <c r="CC337" s="70">
        <v>0</v>
      </c>
      <c r="CD337" s="70">
        <v>0</v>
      </c>
    </row>
    <row r="338" spans="1:82">
      <c r="A338" s="70" t="s">
        <v>1995</v>
      </c>
      <c r="B338" s="70">
        <v>253</v>
      </c>
      <c r="C338" s="70">
        <v>15</v>
      </c>
      <c r="D338" s="70">
        <v>15</v>
      </c>
      <c r="E338" s="70">
        <v>2018</v>
      </c>
      <c r="F338" s="70" t="s">
        <v>183</v>
      </c>
      <c r="G338" s="70" t="s">
        <v>1629</v>
      </c>
      <c r="H338" s="70" t="s">
        <v>1630</v>
      </c>
      <c r="I338" s="148"/>
      <c r="J338" s="71">
        <v>3339.0157526935486</v>
      </c>
      <c r="K338" s="71">
        <v>25.177671179745044</v>
      </c>
      <c r="L338" s="71">
        <v>15.516121632616905</v>
      </c>
      <c r="M338" s="71">
        <v>331.1609345339694</v>
      </c>
      <c r="N338" s="71">
        <v>424.21652775764773</v>
      </c>
      <c r="O338" s="71">
        <v>178.85948404646552</v>
      </c>
      <c r="P338" s="71">
        <v>182.2952605525262</v>
      </c>
      <c r="Q338" s="71">
        <v>10.8895243638854</v>
      </c>
      <c r="R338" s="71">
        <v>201.19742892676186</v>
      </c>
      <c r="S338" s="71">
        <v>20.303586107520001</v>
      </c>
      <c r="T338" s="72"/>
      <c r="U338" s="71">
        <v>130405894</v>
      </c>
      <c r="V338" s="71">
        <v>8678</v>
      </c>
      <c r="W338" s="71">
        <v>361</v>
      </c>
      <c r="X338" s="71">
        <v>63305</v>
      </c>
      <c r="Y338" s="71">
        <v>88545</v>
      </c>
      <c r="Z338" s="71">
        <v>108986</v>
      </c>
      <c r="AA338" s="71">
        <v>38138</v>
      </c>
      <c r="AB338" s="71">
        <v>171811</v>
      </c>
      <c r="AC338" s="71">
        <v>34907021</v>
      </c>
      <c r="AD338" s="71">
        <v>20.303586107520001</v>
      </c>
      <c r="AE338" s="72"/>
      <c r="AF338" s="71">
        <v>1061148445.985831</v>
      </c>
      <c r="AG338" s="71">
        <v>16171962.07493077</v>
      </c>
      <c r="AH338" s="71">
        <v>2198482.1311474289</v>
      </c>
      <c r="AI338" s="71">
        <v>400659814.88627392</v>
      </c>
      <c r="AJ338" s="71">
        <v>328132366.11907291</v>
      </c>
      <c r="AK338" s="71">
        <v>0</v>
      </c>
      <c r="AL338" s="71">
        <v>0</v>
      </c>
      <c r="AM338" s="71">
        <v>23649974.982479099</v>
      </c>
      <c r="AN338" s="71">
        <v>0</v>
      </c>
      <c r="AO338" s="71">
        <v>0</v>
      </c>
      <c r="AP338" s="71">
        <v>1831961046.1797352</v>
      </c>
      <c r="AQ338" s="72"/>
      <c r="AR338" s="71">
        <v>1136</v>
      </c>
      <c r="AS338" s="71">
        <v>284</v>
      </c>
      <c r="AT338" s="71">
        <v>0</v>
      </c>
      <c r="AU338" s="71">
        <v>0</v>
      </c>
      <c r="AV338" s="71">
        <v>0</v>
      </c>
      <c r="AW338" s="71">
        <v>5</v>
      </c>
      <c r="AX338" s="71"/>
      <c r="AY338" s="72"/>
      <c r="AZ338" s="71">
        <v>4932.7000000000007</v>
      </c>
      <c r="BA338" s="71">
        <v>184002</v>
      </c>
      <c r="BB338" s="71">
        <v>0</v>
      </c>
      <c r="BC338" s="71">
        <v>0</v>
      </c>
      <c r="BD338" s="71">
        <v>0</v>
      </c>
      <c r="BE338" s="71">
        <v>8364.7279999999992</v>
      </c>
      <c r="BF338" s="71"/>
      <c r="BG338" s="72"/>
      <c r="BH338" s="71">
        <v>17.068000000000001</v>
      </c>
      <c r="BI338" s="71">
        <v>52.817999999999998</v>
      </c>
      <c r="BJ338" s="71">
        <v>2313.2220000000002</v>
      </c>
      <c r="BK338" s="71">
        <v>946.71799999999996</v>
      </c>
      <c r="BL338" s="71">
        <v>121.709</v>
      </c>
      <c r="BM338" s="71">
        <v>8.843</v>
      </c>
      <c r="BN338" s="72"/>
      <c r="BO338" s="71">
        <v>1</v>
      </c>
      <c r="BP338" s="71">
        <v>1</v>
      </c>
      <c r="BQ338" s="71">
        <v>26</v>
      </c>
      <c r="BR338" s="71">
        <v>7</v>
      </c>
      <c r="BS338" s="71">
        <v>10</v>
      </c>
      <c r="BT338" s="71">
        <v>1</v>
      </c>
      <c r="BU338"/>
      <c r="BV338" s="70">
        <v>2902.1709999999998</v>
      </c>
      <c r="BW338" s="70">
        <v>206.94499999999999</v>
      </c>
      <c r="BX338" s="70">
        <v>118.33799999999999</v>
      </c>
      <c r="BY338" s="70">
        <v>33.402000000000001</v>
      </c>
      <c r="BZ338" s="70">
        <v>199.52199999999999</v>
      </c>
      <c r="CA338" s="70">
        <v>0</v>
      </c>
      <c r="CB338" s="70">
        <v>0</v>
      </c>
      <c r="CC338" s="70">
        <v>0</v>
      </c>
      <c r="CD338" s="70">
        <v>0</v>
      </c>
    </row>
    <row r="339" spans="1:82">
      <c r="A339" s="70" t="s">
        <v>1996</v>
      </c>
      <c r="B339" s="70">
        <v>254</v>
      </c>
      <c r="C339" s="70">
        <v>16</v>
      </c>
      <c r="D339" s="70">
        <v>15</v>
      </c>
      <c r="E339" s="70">
        <v>2019</v>
      </c>
      <c r="F339" s="70" t="s">
        <v>158</v>
      </c>
      <c r="G339" s="70" t="s">
        <v>1629</v>
      </c>
      <c r="H339" s="70" t="s">
        <v>1630</v>
      </c>
      <c r="I339" s="148"/>
      <c r="J339" s="71">
        <v>3233.627272672134</v>
      </c>
      <c r="K339" s="71">
        <v>23.363024891553106</v>
      </c>
      <c r="L339" s="71">
        <v>15.58563915180325</v>
      </c>
      <c r="M339" s="71">
        <v>297.08142866651872</v>
      </c>
      <c r="N339" s="71">
        <v>433.89352469846216</v>
      </c>
      <c r="O339" s="71">
        <v>174.03887681327416</v>
      </c>
      <c r="P339" s="71">
        <v>177.78497386590718</v>
      </c>
      <c r="Q339" s="71">
        <v>10.5673814151492</v>
      </c>
      <c r="R339" s="71">
        <v>199.22455405371147</v>
      </c>
      <c r="S339" s="71">
        <v>14.751088493760005</v>
      </c>
      <c r="T339" s="72"/>
      <c r="U339" s="71">
        <v>132850661</v>
      </c>
      <c r="V339" s="71">
        <v>8678</v>
      </c>
      <c r="W339" s="71">
        <v>361</v>
      </c>
      <c r="X339" s="71">
        <v>63305</v>
      </c>
      <c r="Y339" s="71">
        <v>89460</v>
      </c>
      <c r="Z339" s="71">
        <v>108960</v>
      </c>
      <c r="AA339" s="71">
        <v>36916</v>
      </c>
      <c r="AB339" s="71">
        <v>171242</v>
      </c>
      <c r="AC339" s="71">
        <v>35130863.5</v>
      </c>
      <c r="AD339" s="71">
        <v>14.751088493759999</v>
      </c>
      <c r="AE339" s="72"/>
      <c r="AF339" s="71">
        <v>1060789957.602852</v>
      </c>
      <c r="AG339" s="71">
        <v>16167173.103097919</v>
      </c>
      <c r="AH339" s="71">
        <v>2373704.0102975159</v>
      </c>
      <c r="AI339" s="71">
        <v>392613357.72168893</v>
      </c>
      <c r="AJ339" s="71">
        <v>349705634.03133768</v>
      </c>
      <c r="AK339" s="71">
        <v>0</v>
      </c>
      <c r="AL339" s="71">
        <v>0</v>
      </c>
      <c r="AM339" s="71">
        <v>23321871.290914185</v>
      </c>
      <c r="AN339" s="71">
        <v>0</v>
      </c>
      <c r="AO339" s="71">
        <v>0</v>
      </c>
      <c r="AP339" s="71">
        <v>1844971697.7601883</v>
      </c>
      <c r="AQ339" s="72"/>
      <c r="AR339" s="71">
        <v>1223</v>
      </c>
      <c r="AS339" s="71">
        <v>368</v>
      </c>
      <c r="AT339" s="71">
        <v>0</v>
      </c>
      <c r="AU339" s="71">
        <v>0</v>
      </c>
      <c r="AV339" s="71">
        <v>0</v>
      </c>
      <c r="AW339" s="71">
        <v>5</v>
      </c>
      <c r="AX339" s="71"/>
      <c r="AY339" s="72"/>
      <c r="AZ339" s="71">
        <v>5491.6840000000011</v>
      </c>
      <c r="BA339" s="71">
        <v>196376.9</v>
      </c>
      <c r="BB339" s="71">
        <v>0</v>
      </c>
      <c r="BC339" s="71">
        <v>0</v>
      </c>
      <c r="BD339" s="71">
        <v>0</v>
      </c>
      <c r="BE339" s="71">
        <v>8364.7279999999992</v>
      </c>
      <c r="BF339" s="71"/>
      <c r="BG339" s="72"/>
      <c r="BH339" s="71">
        <v>17.073</v>
      </c>
      <c r="BI339" s="71">
        <v>37.652000000000001</v>
      </c>
      <c r="BJ339" s="71">
        <v>2143.3670000000002</v>
      </c>
      <c r="BK339" s="71">
        <v>1057.8230000000001</v>
      </c>
      <c r="BL339" s="71">
        <v>112.54599999999999</v>
      </c>
      <c r="BM339" s="71">
        <v>8.9459999999999997</v>
      </c>
      <c r="BN339" s="72"/>
      <c r="BO339" s="71">
        <v>1</v>
      </c>
      <c r="BP339" s="71">
        <v>1</v>
      </c>
      <c r="BQ339" s="71">
        <v>26</v>
      </c>
      <c r="BR339" s="71">
        <v>7</v>
      </c>
      <c r="BS339" s="71">
        <v>9</v>
      </c>
      <c r="BT339" s="71">
        <v>1</v>
      </c>
      <c r="BU339"/>
      <c r="BV339" s="70">
        <v>2865.5219999999999</v>
      </c>
      <c r="BW339" s="70">
        <v>201.346</v>
      </c>
      <c r="BX339" s="70">
        <v>122.717</v>
      </c>
      <c r="BY339" s="70">
        <v>12.561</v>
      </c>
      <c r="BZ339" s="70">
        <v>175.261</v>
      </c>
      <c r="CA339" s="70">
        <v>0</v>
      </c>
      <c r="CB339" s="70">
        <v>0</v>
      </c>
      <c r="CC339" s="70">
        <v>0</v>
      </c>
      <c r="CD339" s="70">
        <v>0</v>
      </c>
    </row>
    <row r="340" spans="1:82">
      <c r="A340" s="70" t="s">
        <v>1997</v>
      </c>
      <c r="B340" s="70">
        <v>255</v>
      </c>
      <c r="C340" s="70">
        <v>17</v>
      </c>
      <c r="D340" s="70">
        <v>15</v>
      </c>
      <c r="E340" s="70">
        <v>2020</v>
      </c>
      <c r="F340" s="70" t="s">
        <v>159</v>
      </c>
      <c r="G340" s="70" t="s">
        <v>1629</v>
      </c>
      <c r="H340" s="70" t="s">
        <v>1630</v>
      </c>
      <c r="I340" s="148"/>
      <c r="J340" s="71">
        <v>2161.838081337838</v>
      </c>
      <c r="K340" s="71">
        <v>21.806853162819827</v>
      </c>
      <c r="L340" s="71">
        <v>24.634020342895543</v>
      </c>
      <c r="M340" s="71">
        <v>282.40502697201993</v>
      </c>
      <c r="N340" s="71">
        <v>400.0528790482818</v>
      </c>
      <c r="O340" s="71">
        <v>153.34891376564406</v>
      </c>
      <c r="P340" s="71">
        <v>168.76918170700955</v>
      </c>
      <c r="Q340" s="71">
        <v>10.0354099261131</v>
      </c>
      <c r="R340" s="71">
        <v>199.21324248220807</v>
      </c>
      <c r="S340" s="71">
        <v>18.123793848159991</v>
      </c>
      <c r="T340" s="72"/>
      <c r="U340" s="71">
        <v>100682088</v>
      </c>
      <c r="V340" s="71">
        <v>7494</v>
      </c>
      <c r="W340" s="71">
        <v>507</v>
      </c>
      <c r="X340" s="71">
        <v>63281</v>
      </c>
      <c r="Y340" s="71">
        <v>89992</v>
      </c>
      <c r="Z340" s="71">
        <v>109579</v>
      </c>
      <c r="AA340" s="71">
        <v>37248</v>
      </c>
      <c r="AB340" s="71">
        <v>170205</v>
      </c>
      <c r="AC340" s="71">
        <v>35314484.999999993</v>
      </c>
      <c r="AD340" s="71">
        <v>18.123793848159991</v>
      </c>
      <c r="AE340" s="72"/>
      <c r="AF340" s="71">
        <v>786116423.38572454</v>
      </c>
      <c r="AG340" s="71">
        <v>13971663.816965139</v>
      </c>
      <c r="AH340" s="71">
        <v>3612536.9118201435</v>
      </c>
      <c r="AI340" s="71">
        <v>363339357.00396883</v>
      </c>
      <c r="AJ340" s="71">
        <v>369551051.94744313</v>
      </c>
      <c r="AK340" s="71"/>
      <c r="AL340" s="71"/>
      <c r="AM340" s="71">
        <v>22213643.516991027</v>
      </c>
      <c r="AN340" s="71"/>
      <c r="AO340" s="71"/>
      <c r="AP340" s="71">
        <v>1558804676.5829129</v>
      </c>
      <c r="AQ340" s="72"/>
      <c r="AR340" s="71">
        <v>1298</v>
      </c>
      <c r="AS340" s="71">
        <v>391</v>
      </c>
      <c r="AT340" s="71">
        <v>0</v>
      </c>
      <c r="AU340" s="71">
        <v>0</v>
      </c>
      <c r="AV340" s="71">
        <v>0</v>
      </c>
      <c r="AW340" s="71">
        <v>5</v>
      </c>
      <c r="AX340" s="71"/>
      <c r="AY340" s="72"/>
      <c r="AZ340" s="71">
        <v>6043.6189999999933</v>
      </c>
      <c r="BA340" s="71">
        <v>197478.49999999991</v>
      </c>
      <c r="BB340" s="71">
        <v>0</v>
      </c>
      <c r="BC340" s="71">
        <v>0</v>
      </c>
      <c r="BD340" s="71">
        <v>0</v>
      </c>
      <c r="BE340" s="71">
        <v>8364.7279999999992</v>
      </c>
      <c r="BF340" s="71"/>
      <c r="BG340" s="72"/>
      <c r="BH340" s="71">
        <v>16.545999999999999</v>
      </c>
      <c r="BI340" s="71">
        <v>40.143000000000001</v>
      </c>
      <c r="BJ340" s="71">
        <v>1675.66</v>
      </c>
      <c r="BK340" s="71">
        <v>721.76</v>
      </c>
      <c r="BL340" s="71">
        <v>153.88</v>
      </c>
      <c r="BM340" s="71">
        <v>8.625</v>
      </c>
      <c r="BN340" s="72"/>
      <c r="BO340" s="71">
        <v>1</v>
      </c>
      <c r="BP340" s="71">
        <v>1</v>
      </c>
      <c r="BQ340" s="71">
        <v>26</v>
      </c>
      <c r="BR340" s="71">
        <v>7</v>
      </c>
      <c r="BS340" s="71">
        <v>9</v>
      </c>
      <c r="BT340" s="71">
        <v>1</v>
      </c>
      <c r="BU340"/>
      <c r="BV340" s="70">
        <v>2158.105</v>
      </c>
      <c r="BW340" s="70">
        <v>208.50700000000001</v>
      </c>
      <c r="BX340" s="70">
        <v>119.423</v>
      </c>
      <c r="BY340" s="70">
        <v>9.5310000000000006</v>
      </c>
      <c r="BZ340" s="70">
        <v>121.048</v>
      </c>
      <c r="CA340" s="70">
        <v>0</v>
      </c>
      <c r="CB340" s="70">
        <v>0</v>
      </c>
      <c r="CC340" s="70">
        <v>0</v>
      </c>
      <c r="CD340" s="70">
        <v>0</v>
      </c>
    </row>
    <row r="341" spans="1:82">
      <c r="A341" s="70" t="s">
        <v>1998</v>
      </c>
      <c r="B341" s="70">
        <v>255</v>
      </c>
      <c r="C341" s="70">
        <v>18</v>
      </c>
      <c r="D341" s="70">
        <v>15</v>
      </c>
      <c r="E341" s="70">
        <v>2021</v>
      </c>
      <c r="F341" s="70" t="s">
        <v>160</v>
      </c>
      <c r="G341" s="70" t="s">
        <v>1629</v>
      </c>
      <c r="H341" s="70" t="s">
        <v>1630</v>
      </c>
      <c r="I341" s="148"/>
      <c r="J341" s="71">
        <v>2638.4332744995295</v>
      </c>
      <c r="K341" s="71">
        <v>21.006052806064922</v>
      </c>
      <c r="L341" s="71">
        <v>22.480734605131861</v>
      </c>
      <c r="M341" s="71">
        <v>286.81520331984609</v>
      </c>
      <c r="N341" s="71">
        <v>397.57634373452038</v>
      </c>
      <c r="O341" s="71">
        <v>149.99828964445217</v>
      </c>
      <c r="P341" s="71">
        <v>175.43275683596312</v>
      </c>
      <c r="Q341" s="71">
        <v>9.8982495428725397</v>
      </c>
      <c r="R341" s="71">
        <v>204.48730863246971</v>
      </c>
      <c r="S341" s="71">
        <v>17.80366730527</v>
      </c>
      <c r="T341" s="72"/>
      <c r="U341" s="71">
        <v>126187576</v>
      </c>
      <c r="V341" s="71">
        <v>7494</v>
      </c>
      <c r="W341" s="71">
        <v>507</v>
      </c>
      <c r="X341" s="71">
        <v>63281</v>
      </c>
      <c r="Y341" s="71">
        <v>90525</v>
      </c>
      <c r="Z341" s="71">
        <v>110363</v>
      </c>
      <c r="AA341" s="71">
        <v>37755</v>
      </c>
      <c r="AB341" s="71">
        <v>169528</v>
      </c>
      <c r="AC341" s="71">
        <v>35166186.499999993</v>
      </c>
      <c r="AD341" s="71">
        <v>17.80366730527</v>
      </c>
      <c r="AE341" s="72"/>
      <c r="AF341" s="71">
        <v>966542516.53998339</v>
      </c>
      <c r="AG341" s="71">
        <v>14212932.520260099</v>
      </c>
      <c r="AH341" s="71">
        <v>3238849.578020907</v>
      </c>
      <c r="AI341" s="71">
        <v>398690979.66167974</v>
      </c>
      <c r="AJ341" s="71">
        <v>362118454.23853028</v>
      </c>
      <c r="AK341" s="71">
        <v>0</v>
      </c>
      <c r="AL341" s="71">
        <v>0</v>
      </c>
      <c r="AM341" s="71">
        <v>22252904.372281216</v>
      </c>
      <c r="AN341" s="71">
        <v>0</v>
      </c>
      <c r="AO341" s="71">
        <v>0</v>
      </c>
      <c r="AP341" s="71">
        <v>1767056636.9107559</v>
      </c>
      <c r="AQ341" s="72"/>
      <c r="AR341" s="71">
        <v>1376</v>
      </c>
      <c r="AS341" s="71">
        <v>410</v>
      </c>
      <c r="AT341" s="71">
        <v>0</v>
      </c>
      <c r="AU341" s="71">
        <v>0</v>
      </c>
      <c r="AV341" s="71">
        <v>0</v>
      </c>
      <c r="AW341" s="71">
        <v>5</v>
      </c>
      <c r="AX341" s="71"/>
      <c r="AY341" s="72"/>
      <c r="AZ341" s="71">
        <v>6567.4779999999846</v>
      </c>
      <c r="BA341" s="71">
        <v>198329.39999999991</v>
      </c>
      <c r="BB341" s="71">
        <v>0</v>
      </c>
      <c r="BC341" s="71">
        <v>0</v>
      </c>
      <c r="BD341" s="71">
        <v>0</v>
      </c>
      <c r="BE341" s="71">
        <v>8364.7279999999992</v>
      </c>
      <c r="BF341" s="71"/>
      <c r="BG341" s="72"/>
      <c r="BH341" s="71">
        <v>17.140999999999998</v>
      </c>
      <c r="BI341" s="71">
        <v>45.606000000000002</v>
      </c>
      <c r="BJ341" s="71">
        <v>1680.453</v>
      </c>
      <c r="BK341" s="71">
        <v>937.43399999999997</v>
      </c>
      <c r="BL341" s="71">
        <v>102.971</v>
      </c>
      <c r="BM341" s="71">
        <v>0</v>
      </c>
      <c r="BN341" s="72"/>
      <c r="BO341" s="71">
        <v>1</v>
      </c>
      <c r="BP341" s="71">
        <v>1</v>
      </c>
      <c r="BQ341" s="71">
        <v>26</v>
      </c>
      <c r="BR341" s="71">
        <v>7</v>
      </c>
      <c r="BS341" s="71">
        <v>9</v>
      </c>
      <c r="BT341" s="71">
        <v>0</v>
      </c>
      <c r="BU341"/>
      <c r="BV341" s="70">
        <v>2317.634</v>
      </c>
      <c r="BW341" s="70">
        <v>231.589</v>
      </c>
      <c r="BX341" s="70">
        <v>99.603999999999999</v>
      </c>
      <c r="BY341" s="70">
        <v>12.010999999999999</v>
      </c>
      <c r="BZ341" s="70">
        <v>122.767</v>
      </c>
      <c r="CA341" s="70">
        <v>0</v>
      </c>
      <c r="CB341" s="70">
        <v>0</v>
      </c>
      <c r="CC341" s="70">
        <v>0</v>
      </c>
      <c r="CD341" s="70">
        <v>0</v>
      </c>
    </row>
    <row r="342" spans="1:82">
      <c r="A342" s="70" t="s">
        <v>1631</v>
      </c>
      <c r="B342" s="70">
        <v>255</v>
      </c>
      <c r="C342" s="70">
        <v>19</v>
      </c>
      <c r="D342" s="70">
        <v>15</v>
      </c>
      <c r="E342" s="70">
        <v>2022</v>
      </c>
      <c r="F342" s="70" t="s">
        <v>161</v>
      </c>
      <c r="G342" s="70" t="s">
        <v>1629</v>
      </c>
      <c r="H342" s="70" t="s">
        <v>1630</v>
      </c>
      <c r="I342" s="148"/>
      <c r="J342" s="71">
        <v>2446.3436305926084</v>
      </c>
      <c r="K342" s="71">
        <v>20.093425456552644</v>
      </c>
      <c r="L342" s="71">
        <v>20.156946741637867</v>
      </c>
      <c r="M342" s="71">
        <v>292.42313798582887</v>
      </c>
      <c r="N342" s="71">
        <v>393.02710553231594</v>
      </c>
      <c r="O342" s="71">
        <v>158.56022427695811</v>
      </c>
      <c r="P342" s="71">
        <v>175.66822088724237</v>
      </c>
      <c r="Q342" s="71">
        <v>9.9077356240997752</v>
      </c>
      <c r="R342" s="71">
        <v>205.61566434026369</v>
      </c>
      <c r="S342" s="71">
        <v>13.46218505251</v>
      </c>
      <c r="T342" s="72"/>
      <c r="U342" s="71">
        <v>143900746</v>
      </c>
      <c r="V342" s="71">
        <v>7494</v>
      </c>
      <c r="W342" s="71">
        <v>507</v>
      </c>
      <c r="X342" s="71">
        <v>63281</v>
      </c>
      <c r="Y342" s="71">
        <v>90867</v>
      </c>
      <c r="Z342" s="71">
        <v>110842</v>
      </c>
      <c r="AA342" s="71">
        <v>38382</v>
      </c>
      <c r="AB342" s="71">
        <v>168299</v>
      </c>
      <c r="AC342" s="71">
        <v>35804337.499999993</v>
      </c>
      <c r="AD342" s="71">
        <v>13.46218505251</v>
      </c>
      <c r="AE342" s="72"/>
      <c r="AF342" s="71">
        <v>982629955.51192772</v>
      </c>
      <c r="AG342" s="71">
        <v>14337787.045651693</v>
      </c>
      <c r="AH342" s="71">
        <v>3595152.8069312582</v>
      </c>
      <c r="AI342" s="71">
        <v>395949730.17015624</v>
      </c>
      <c r="AJ342" s="71">
        <v>369998128.22321302</v>
      </c>
      <c r="AK342" s="71">
        <v>0</v>
      </c>
      <c r="AL342" s="71">
        <v>0</v>
      </c>
      <c r="AM342" s="71">
        <v>21731994.521423142</v>
      </c>
      <c r="AN342" s="71">
        <v>0</v>
      </c>
      <c r="AO342" s="71">
        <v>0</v>
      </c>
      <c r="AP342" s="71">
        <v>1788242748.2793031</v>
      </c>
      <c r="AQ342" s="72"/>
      <c r="AR342" s="71">
        <v>1508</v>
      </c>
      <c r="AS342" s="71">
        <v>420</v>
      </c>
      <c r="AT342" s="71">
        <v>0</v>
      </c>
      <c r="AU342" s="71">
        <v>0</v>
      </c>
      <c r="AV342" s="71">
        <v>0</v>
      </c>
      <c r="AW342" s="71">
        <v>6</v>
      </c>
      <c r="AX342" s="71"/>
      <c r="AY342" s="72"/>
      <c r="AZ342" s="71">
        <v>7338.5979999999836</v>
      </c>
      <c r="BA342" s="71">
        <v>198791.29999999987</v>
      </c>
      <c r="BB342" s="71">
        <v>0</v>
      </c>
      <c r="BC342" s="71">
        <v>0</v>
      </c>
      <c r="BD342" s="71">
        <v>0</v>
      </c>
      <c r="BE342" s="71">
        <v>83314.727999999988</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1999</v>
      </c>
      <c r="B343" s="70">
        <v>255</v>
      </c>
      <c r="C343" s="70">
        <v>20</v>
      </c>
      <c r="D343" s="70">
        <v>15</v>
      </c>
      <c r="E343" s="70">
        <v>2023</v>
      </c>
      <c r="F343" s="70" t="s">
        <v>1539</v>
      </c>
      <c r="G343" s="70" t="s">
        <v>1629</v>
      </c>
      <c r="H343" s="70" t="s">
        <v>1630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1637</v>
      </c>
      <c r="AS343" s="71">
        <v>426</v>
      </c>
      <c r="AT343" s="71">
        <v>0</v>
      </c>
      <c r="AU343" s="71">
        <v>0</v>
      </c>
      <c r="AV343" s="71">
        <v>0</v>
      </c>
      <c r="AW343" s="71">
        <v>6</v>
      </c>
      <c r="AX343" s="71"/>
      <c r="AY343" s="72"/>
      <c r="AZ343" s="71">
        <v>8153.8579999999665</v>
      </c>
      <c r="BA343" s="71">
        <v>199088.69999999987</v>
      </c>
      <c r="BB343" s="71">
        <v>0</v>
      </c>
      <c r="BC343" s="71">
        <v>0</v>
      </c>
      <c r="BD343" s="71">
        <v>0</v>
      </c>
      <c r="BE343" s="71">
        <v>83314.727999999988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1628</v>
      </c>
      <c r="B344" s="70">
        <v>255</v>
      </c>
      <c r="C344" s="70">
        <v>21</v>
      </c>
      <c r="D344" s="70">
        <v>15</v>
      </c>
      <c r="E344" s="70">
        <v>2024</v>
      </c>
      <c r="F344" s="70" t="s">
        <v>1554</v>
      </c>
      <c r="G344" s="70" t="s">
        <v>1629</v>
      </c>
      <c r="H344" s="70" t="s">
        <v>1630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2000</v>
      </c>
      <c r="B345" s="70">
        <v>273</v>
      </c>
      <c r="C345" s="70">
        <v>1</v>
      </c>
      <c r="D345" s="70">
        <v>17</v>
      </c>
      <c r="E345" s="70">
        <v>1990</v>
      </c>
      <c r="F345" s="70" t="s">
        <v>787</v>
      </c>
      <c r="G345" s="70" t="s">
        <v>2001</v>
      </c>
      <c r="H345" s="70" t="s">
        <v>2002</v>
      </c>
      <c r="I345" s="148"/>
      <c r="J345" s="71">
        <v>1161.5774616505271</v>
      </c>
      <c r="K345" s="71">
        <v>14.43279820524022</v>
      </c>
      <c r="L345" s="71">
        <v>20.590193459449271</v>
      </c>
      <c r="M345" s="71">
        <v>89.318963463380953</v>
      </c>
      <c r="N345" s="71">
        <v>139.92177576437331</v>
      </c>
      <c r="O345" s="71">
        <v>136.49259394804639</v>
      </c>
      <c r="P345" s="71">
        <v>146.7725362075544</v>
      </c>
      <c r="Q345" s="71">
        <v>9.6829953530035695</v>
      </c>
      <c r="R345" s="71">
        <v>0</v>
      </c>
      <c r="S345" s="71">
        <v>11.03644881232089</v>
      </c>
      <c r="T345" s="72"/>
      <c r="U345" s="71">
        <v>138276624</v>
      </c>
      <c r="V345" s="71">
        <v>5150</v>
      </c>
      <c r="W345" s="71">
        <v>203</v>
      </c>
      <c r="X345" s="71">
        <v>31127</v>
      </c>
      <c r="Y345" s="71">
        <v>44529</v>
      </c>
      <c r="Z345" s="71">
        <v>56141</v>
      </c>
      <c r="AA345" s="71">
        <v>35638</v>
      </c>
      <c r="AB345" s="71">
        <v>157219</v>
      </c>
      <c r="AC345" s="71">
        <v>0</v>
      </c>
      <c r="AD345" s="71">
        <v>11.03644881232089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2003</v>
      </c>
      <c r="B346" s="70">
        <v>274</v>
      </c>
      <c r="C346" s="70">
        <v>2</v>
      </c>
      <c r="D346" s="70">
        <v>17</v>
      </c>
      <c r="E346" s="70">
        <v>2005</v>
      </c>
      <c r="F346" s="70" t="s">
        <v>789</v>
      </c>
      <c r="G346" s="70" t="s">
        <v>2001</v>
      </c>
      <c r="H346" s="70" t="s">
        <v>2002</v>
      </c>
      <c r="I346" s="148"/>
      <c r="J346" s="71">
        <v>1544.788836846421</v>
      </c>
      <c r="K346" s="71">
        <v>10.103729952688161</v>
      </c>
      <c r="L346" s="71">
        <v>41.015069340903828</v>
      </c>
      <c r="M346" s="71">
        <v>178.5973264179915</v>
      </c>
      <c r="N346" s="71">
        <v>195.7025373101913</v>
      </c>
      <c r="O346" s="71">
        <v>215.55949005322799</v>
      </c>
      <c r="P346" s="71">
        <v>139.1481479308149</v>
      </c>
      <c r="Q346" s="71">
        <v>9.7934447336493502</v>
      </c>
      <c r="R346" s="71">
        <v>0</v>
      </c>
      <c r="S346" s="71">
        <v>8.1721800929999997</v>
      </c>
      <c r="T346" s="72"/>
      <c r="U346" s="71">
        <v>206790025</v>
      </c>
      <c r="V346" s="71">
        <v>4325</v>
      </c>
      <c r="W346" s="71">
        <v>358</v>
      </c>
      <c r="X346" s="71">
        <v>33356</v>
      </c>
      <c r="Y346" s="71">
        <v>55823</v>
      </c>
      <c r="Z346" s="71">
        <v>102599</v>
      </c>
      <c r="AA346" s="71">
        <v>27671</v>
      </c>
      <c r="AB346" s="71">
        <v>166232</v>
      </c>
      <c r="AC346" s="71">
        <v>0</v>
      </c>
      <c r="AD346" s="71">
        <v>8.1721800929999997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2004</v>
      </c>
      <c r="B347" s="70">
        <v>275</v>
      </c>
      <c r="C347" s="70">
        <v>3</v>
      </c>
      <c r="D347" s="70">
        <v>17</v>
      </c>
      <c r="E347" s="70">
        <v>2006</v>
      </c>
      <c r="F347" s="70" t="s">
        <v>790</v>
      </c>
      <c r="G347" s="70" t="s">
        <v>2001</v>
      </c>
      <c r="H347" s="70" t="s">
        <v>2002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2005</v>
      </c>
      <c r="B348" s="70">
        <v>276</v>
      </c>
      <c r="C348" s="70">
        <v>4</v>
      </c>
      <c r="D348" s="70">
        <v>17</v>
      </c>
      <c r="E348" s="70">
        <v>2007</v>
      </c>
      <c r="F348" s="70" t="s">
        <v>791</v>
      </c>
      <c r="G348" s="70" t="s">
        <v>2001</v>
      </c>
      <c r="H348" s="70" t="s">
        <v>2002</v>
      </c>
      <c r="I348" s="148"/>
      <c r="J348" s="71">
        <v>1565.422643102024</v>
      </c>
      <c r="K348" s="71">
        <v>9.6832531391835026</v>
      </c>
      <c r="L348" s="71">
        <v>28.769399855757982</v>
      </c>
      <c r="M348" s="71">
        <v>193.15641317380459</v>
      </c>
      <c r="N348" s="71">
        <v>207.1843832029119</v>
      </c>
      <c r="O348" s="71">
        <v>214.52682031150249</v>
      </c>
      <c r="P348" s="71">
        <v>138.52917026099979</v>
      </c>
      <c r="Q348" s="71">
        <v>10.389684979199</v>
      </c>
      <c r="R348" s="71">
        <v>0</v>
      </c>
      <c r="S348" s="71">
        <v>7.3089446966399993</v>
      </c>
      <c r="T348" s="72"/>
      <c r="U348" s="71">
        <v>246815546</v>
      </c>
      <c r="V348" s="71">
        <v>4088</v>
      </c>
      <c r="W348" s="71">
        <v>281</v>
      </c>
      <c r="X348" s="71">
        <v>43350</v>
      </c>
      <c r="Y348" s="71">
        <v>57542</v>
      </c>
      <c r="Z348" s="71">
        <v>106146</v>
      </c>
      <c r="AA348" s="71">
        <v>27128</v>
      </c>
      <c r="AB348" s="71">
        <v>167027</v>
      </c>
      <c r="AC348" s="71">
        <v>0</v>
      </c>
      <c r="AD348" s="71">
        <v>7.3089446966399993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2006</v>
      </c>
      <c r="B349" s="70">
        <v>277</v>
      </c>
      <c r="C349" s="70">
        <v>5</v>
      </c>
      <c r="D349" s="70">
        <v>17</v>
      </c>
      <c r="E349" s="70">
        <v>2008</v>
      </c>
      <c r="F349" s="70" t="s">
        <v>792</v>
      </c>
      <c r="G349" s="1064" t="s">
        <v>2001</v>
      </c>
      <c r="H349" s="70" t="s">
        <v>2002</v>
      </c>
      <c r="I349" s="148"/>
      <c r="J349" s="71">
        <v>1431.920221321996</v>
      </c>
      <c r="K349" s="71">
        <v>7.2064442477621817</v>
      </c>
      <c r="L349" s="71">
        <v>23.46780376013578</v>
      </c>
      <c r="M349" s="71">
        <v>211.81337912003951</v>
      </c>
      <c r="N349" s="71">
        <v>216.3944375258005</v>
      </c>
      <c r="O349" s="71">
        <v>208.8810217216251</v>
      </c>
      <c r="P349" s="71">
        <v>134.88242941769721</v>
      </c>
      <c r="Q349" s="71">
        <v>10.219358986627199</v>
      </c>
      <c r="R349" s="71">
        <v>0</v>
      </c>
      <c r="S349" s="71">
        <v>4.3882376160000014</v>
      </c>
      <c r="T349" s="72"/>
      <c r="U349" s="71">
        <v>233981784</v>
      </c>
      <c r="V349" s="71">
        <v>4088</v>
      </c>
      <c r="W349" s="71">
        <v>281</v>
      </c>
      <c r="X349" s="71">
        <v>43350</v>
      </c>
      <c r="Y349" s="71">
        <v>58213</v>
      </c>
      <c r="Z349" s="71">
        <v>106980</v>
      </c>
      <c r="AA349" s="71">
        <v>26444</v>
      </c>
      <c r="AB349" s="71">
        <v>166991</v>
      </c>
      <c r="AC349" s="71">
        <v>0</v>
      </c>
      <c r="AD349" s="71">
        <v>4.3882376160000014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2007</v>
      </c>
      <c r="B350" s="70">
        <v>278</v>
      </c>
      <c r="C350" s="70">
        <v>6</v>
      </c>
      <c r="D350" s="70">
        <v>17</v>
      </c>
      <c r="E350" s="70">
        <v>2009</v>
      </c>
      <c r="F350" s="70" t="s">
        <v>176</v>
      </c>
      <c r="G350" s="1064" t="s">
        <v>2001</v>
      </c>
      <c r="H350" s="70" t="s">
        <v>2002</v>
      </c>
      <c r="I350" s="148"/>
      <c r="J350" s="71">
        <v>1154.545262573203</v>
      </c>
      <c r="K350" s="71">
        <v>7.2627048373458116</v>
      </c>
      <c r="L350" s="71">
        <v>22.586260186501629</v>
      </c>
      <c r="M350" s="71">
        <v>218.70561997518149</v>
      </c>
      <c r="N350" s="71">
        <v>194.7163216011036</v>
      </c>
      <c r="O350" s="71">
        <v>211.52093727800479</v>
      </c>
      <c r="P350" s="71">
        <v>127.63965720555581</v>
      </c>
      <c r="Q350" s="71">
        <v>9.7308784621660305</v>
      </c>
      <c r="R350" s="71">
        <v>0</v>
      </c>
      <c r="S350" s="71">
        <v>7.9382521146599991</v>
      </c>
      <c r="T350" s="72"/>
      <c r="U350" s="71">
        <v>162118638</v>
      </c>
      <c r="V350" s="71">
        <v>4377</v>
      </c>
      <c r="W350" s="71">
        <v>364</v>
      </c>
      <c r="X350" s="71">
        <v>48000</v>
      </c>
      <c r="Y350" s="71">
        <v>58724</v>
      </c>
      <c r="Z350" s="71">
        <v>106929</v>
      </c>
      <c r="AA350" s="71">
        <v>25690</v>
      </c>
      <c r="AB350" s="71">
        <v>166918</v>
      </c>
      <c r="AC350" s="71">
        <v>0</v>
      </c>
      <c r="AD350" s="71">
        <v>7.9382521146599991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530.95600000000002</v>
      </c>
      <c r="BK350" s="71">
        <v>0</v>
      </c>
      <c r="BL350" s="71">
        <v>33.767000000000003</v>
      </c>
      <c r="BM350" s="71">
        <v>0</v>
      </c>
      <c r="BN350" s="72"/>
      <c r="BO350" s="71">
        <v>0</v>
      </c>
      <c r="BP350" s="71">
        <v>0</v>
      </c>
      <c r="BQ350" s="71">
        <v>37</v>
      </c>
      <c r="BR350" s="71">
        <v>0</v>
      </c>
      <c r="BS350" s="71">
        <v>5</v>
      </c>
      <c r="BT350" s="71">
        <v>0</v>
      </c>
      <c r="BU350"/>
      <c r="BV350" s="70">
        <v>564.72299999999996</v>
      </c>
      <c r="BW350" s="70">
        <v>0</v>
      </c>
      <c r="BX350" s="70">
        <v>0</v>
      </c>
      <c r="BY350" s="70">
        <v>0</v>
      </c>
      <c r="BZ350" s="70">
        <v>0</v>
      </c>
      <c r="CA350" s="70">
        <v>0</v>
      </c>
      <c r="CB350" s="70">
        <v>0</v>
      </c>
      <c r="CC350" s="70">
        <v>0</v>
      </c>
      <c r="CD350" s="70">
        <v>0</v>
      </c>
    </row>
    <row r="351" spans="1:82">
      <c r="A351" s="70" t="s">
        <v>2008</v>
      </c>
      <c r="B351" s="70">
        <v>279</v>
      </c>
      <c r="C351" s="70">
        <v>7</v>
      </c>
      <c r="D351" s="70">
        <v>17</v>
      </c>
      <c r="E351" s="70">
        <v>2010</v>
      </c>
      <c r="F351" s="70" t="s">
        <v>177</v>
      </c>
      <c r="G351" s="70" t="s">
        <v>2001</v>
      </c>
      <c r="H351" s="70" t="s">
        <v>2002</v>
      </c>
      <c r="I351" s="148"/>
      <c r="J351" s="71">
        <v>1145.5481947339031</v>
      </c>
      <c r="K351" s="71">
        <v>7.7856616301842978</v>
      </c>
      <c r="L351" s="71">
        <v>21.11564055656698</v>
      </c>
      <c r="M351" s="71">
        <v>219.6417369291876</v>
      </c>
      <c r="N351" s="71">
        <v>213.93871064421111</v>
      </c>
      <c r="O351" s="71">
        <v>211.82440334649479</v>
      </c>
      <c r="P351" s="71">
        <v>128.595481407286</v>
      </c>
      <c r="Q351" s="71">
        <v>10.127010957960101</v>
      </c>
      <c r="R351" s="71">
        <v>0</v>
      </c>
      <c r="S351" s="71">
        <v>5.1645400480000001</v>
      </c>
      <c r="T351" s="72"/>
      <c r="U351" s="71">
        <v>174848382</v>
      </c>
      <c r="V351" s="71">
        <v>4377</v>
      </c>
      <c r="W351" s="71">
        <v>364</v>
      </c>
      <c r="X351" s="71">
        <v>48000</v>
      </c>
      <c r="Y351" s="71">
        <v>59027</v>
      </c>
      <c r="Z351" s="71">
        <v>107580</v>
      </c>
      <c r="AA351" s="71">
        <v>25236</v>
      </c>
      <c r="AB351" s="71">
        <v>166456</v>
      </c>
      <c r="AC351" s="71">
        <v>0</v>
      </c>
      <c r="AD351" s="71">
        <v>5.1645400480000001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628.54700000000003</v>
      </c>
      <c r="BK351" s="71">
        <v>0</v>
      </c>
      <c r="BL351" s="71">
        <v>28.937999999999999</v>
      </c>
      <c r="BM351" s="71">
        <v>0</v>
      </c>
      <c r="BN351" s="72"/>
      <c r="BO351" s="71">
        <v>0</v>
      </c>
      <c r="BP351" s="71">
        <v>0</v>
      </c>
      <c r="BQ351" s="71">
        <v>41</v>
      </c>
      <c r="BR351" s="71">
        <v>0</v>
      </c>
      <c r="BS351" s="71">
        <v>4</v>
      </c>
      <c r="BT351" s="71">
        <v>0</v>
      </c>
      <c r="BU351"/>
      <c r="BV351" s="70">
        <v>657.48500000000001</v>
      </c>
      <c r="BW351" s="70">
        <v>0</v>
      </c>
      <c r="BX351" s="70">
        <v>0</v>
      </c>
      <c r="BY351" s="70">
        <v>0</v>
      </c>
      <c r="BZ351" s="70">
        <v>0</v>
      </c>
      <c r="CA351" s="70">
        <v>0</v>
      </c>
      <c r="CB351" s="70">
        <v>0</v>
      </c>
      <c r="CC351" s="70">
        <v>0</v>
      </c>
      <c r="CD351" s="70">
        <v>0</v>
      </c>
    </row>
    <row r="352" spans="1:82">
      <c r="A352" s="70" t="s">
        <v>2009</v>
      </c>
      <c r="B352" s="70">
        <v>280</v>
      </c>
      <c r="C352" s="70">
        <v>8</v>
      </c>
      <c r="D352" s="70">
        <v>17</v>
      </c>
      <c r="E352" s="70">
        <v>2011</v>
      </c>
      <c r="F352" s="70" t="s">
        <v>178</v>
      </c>
      <c r="G352" s="70" t="s">
        <v>2001</v>
      </c>
      <c r="H352" s="70" t="s">
        <v>2002</v>
      </c>
      <c r="I352" s="148"/>
      <c r="J352" s="71">
        <v>1161.3931589060901</v>
      </c>
      <c r="K352" s="71">
        <v>10.955397976117389</v>
      </c>
      <c r="L352" s="71">
        <v>21.17613629444589</v>
      </c>
      <c r="M352" s="71">
        <v>249.38372887443089</v>
      </c>
      <c r="N352" s="71">
        <v>240.54891137835159</v>
      </c>
      <c r="O352" s="71">
        <v>209.20702640773715</v>
      </c>
      <c r="P352" s="71">
        <v>123.22154613874861</v>
      </c>
      <c r="Q352" s="71">
        <v>11.657248768087101</v>
      </c>
      <c r="R352" s="71">
        <v>0</v>
      </c>
      <c r="S352" s="71">
        <v>5.6023390761600007</v>
      </c>
      <c r="T352" s="72"/>
      <c r="U352" s="71">
        <v>163581835</v>
      </c>
      <c r="V352" s="71">
        <v>4377</v>
      </c>
      <c r="W352" s="71">
        <v>364</v>
      </c>
      <c r="X352" s="71">
        <v>48000</v>
      </c>
      <c r="Y352" s="71">
        <v>59544</v>
      </c>
      <c r="Z352" s="71">
        <v>108559</v>
      </c>
      <c r="AA352" s="71">
        <v>24901</v>
      </c>
      <c r="AB352" s="71">
        <v>166112</v>
      </c>
      <c r="AC352" s="71">
        <v>0</v>
      </c>
      <c r="AD352" s="71">
        <v>5.6023390761600007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615.79300000000001</v>
      </c>
      <c r="BK352" s="71">
        <v>0</v>
      </c>
      <c r="BL352" s="71">
        <v>26.098000000000003</v>
      </c>
      <c r="BM352" s="71">
        <v>0</v>
      </c>
      <c r="BN352" s="72"/>
      <c r="BO352" s="71">
        <v>0</v>
      </c>
      <c r="BP352" s="71">
        <v>0</v>
      </c>
      <c r="BQ352" s="71">
        <v>44</v>
      </c>
      <c r="BR352" s="71">
        <v>0</v>
      </c>
      <c r="BS352" s="71">
        <v>4</v>
      </c>
      <c r="BT352" s="71">
        <v>0</v>
      </c>
      <c r="BU352"/>
      <c r="BV352" s="70">
        <v>641.89099999999996</v>
      </c>
      <c r="BW352" s="70">
        <v>0</v>
      </c>
      <c r="BX352" s="70">
        <v>0</v>
      </c>
      <c r="BY352" s="70">
        <v>0</v>
      </c>
      <c r="BZ352" s="70">
        <v>0</v>
      </c>
      <c r="CA352" s="70">
        <v>0</v>
      </c>
      <c r="CB352" s="70">
        <v>0</v>
      </c>
      <c r="CC352" s="70">
        <v>0</v>
      </c>
      <c r="CD352" s="70">
        <v>0</v>
      </c>
    </row>
    <row r="353" spans="1:82">
      <c r="A353" s="70" t="s">
        <v>2010</v>
      </c>
      <c r="B353" s="70">
        <v>281</v>
      </c>
      <c r="C353" s="70">
        <v>9</v>
      </c>
      <c r="D353" s="70">
        <v>17</v>
      </c>
      <c r="E353" s="70">
        <v>2012</v>
      </c>
      <c r="F353" s="70" t="s">
        <v>179</v>
      </c>
      <c r="G353" s="70" t="s">
        <v>2001</v>
      </c>
      <c r="H353" s="70" t="s">
        <v>2002</v>
      </c>
      <c r="I353" s="148"/>
      <c r="J353" s="71">
        <v>1194.265182140399</v>
      </c>
      <c r="K353" s="71">
        <v>10.10057749813507</v>
      </c>
      <c r="L353" s="71">
        <v>21.125998366676431</v>
      </c>
      <c r="M353" s="71">
        <v>256.36861967009781</v>
      </c>
      <c r="N353" s="71">
        <v>254.22806279812119</v>
      </c>
      <c r="O353" s="71">
        <v>209.15914497341106</v>
      </c>
      <c r="P353" s="71">
        <v>121.76276604241318</v>
      </c>
      <c r="Q353" s="71">
        <v>13.079152619523301</v>
      </c>
      <c r="R353" s="71">
        <v>0</v>
      </c>
      <c r="S353" s="71">
        <v>6.3743053666799998</v>
      </c>
      <c r="T353" s="72"/>
      <c r="U353" s="71">
        <v>172156830</v>
      </c>
      <c r="V353" s="71">
        <v>4377</v>
      </c>
      <c r="W353" s="71">
        <v>364</v>
      </c>
      <c r="X353" s="71">
        <v>48000</v>
      </c>
      <c r="Y353" s="71">
        <v>63188</v>
      </c>
      <c r="Z353" s="71">
        <v>109395</v>
      </c>
      <c r="AA353" s="71">
        <v>24467</v>
      </c>
      <c r="AB353" s="71">
        <v>171539</v>
      </c>
      <c r="AC353" s="71">
        <v>0</v>
      </c>
      <c r="AD353" s="71">
        <v>6.3743053666799998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633.34699999999998</v>
      </c>
      <c r="BK353" s="71">
        <v>0</v>
      </c>
      <c r="BL353" s="71">
        <v>26.89</v>
      </c>
      <c r="BM353" s="71">
        <v>0</v>
      </c>
      <c r="BN353" s="72"/>
      <c r="BO353" s="71">
        <v>0</v>
      </c>
      <c r="BP353" s="71">
        <v>0</v>
      </c>
      <c r="BQ353" s="71">
        <v>45</v>
      </c>
      <c r="BR353" s="71">
        <v>0</v>
      </c>
      <c r="BS353" s="71">
        <v>4</v>
      </c>
      <c r="BT353" s="71">
        <v>0</v>
      </c>
      <c r="BU353"/>
      <c r="BV353" s="70">
        <v>660.23699999999997</v>
      </c>
      <c r="BW353" s="70">
        <v>0</v>
      </c>
      <c r="BX353" s="70">
        <v>0</v>
      </c>
      <c r="BY353" s="70">
        <v>0</v>
      </c>
      <c r="BZ353" s="70">
        <v>0</v>
      </c>
      <c r="CA353" s="70">
        <v>0</v>
      </c>
      <c r="CB353" s="70">
        <v>0</v>
      </c>
      <c r="CC353" s="70">
        <v>0</v>
      </c>
      <c r="CD353" s="70">
        <v>0</v>
      </c>
    </row>
    <row r="354" spans="1:82">
      <c r="A354" s="70" t="s">
        <v>2011</v>
      </c>
      <c r="B354" s="70">
        <v>282</v>
      </c>
      <c r="C354" s="70">
        <v>10</v>
      </c>
      <c r="D354" s="70">
        <v>17</v>
      </c>
      <c r="E354" s="70">
        <v>2013</v>
      </c>
      <c r="F354" s="70" t="s">
        <v>180</v>
      </c>
      <c r="G354" s="70" t="s">
        <v>2001</v>
      </c>
      <c r="H354" s="70" t="s">
        <v>2002</v>
      </c>
      <c r="I354" s="148"/>
      <c r="J354" s="71">
        <v>1165.6581251070561</v>
      </c>
      <c r="K354" s="71">
        <v>8.7282231858923396</v>
      </c>
      <c r="L354" s="71">
        <v>20.813079169007519</v>
      </c>
      <c r="M354" s="71">
        <v>246.34487253204051</v>
      </c>
      <c r="N354" s="71">
        <v>245.4463418005559</v>
      </c>
      <c r="O354" s="71">
        <v>202.78936884431721</v>
      </c>
      <c r="P354" s="71">
        <v>120.1434976372102</v>
      </c>
      <c r="Q354" s="71">
        <v>13.2245926437063</v>
      </c>
      <c r="R354" s="71">
        <v>0</v>
      </c>
      <c r="S354" s="71">
        <v>5.2940194280000004</v>
      </c>
      <c r="T354" s="72"/>
      <c r="U354" s="71">
        <v>172110237</v>
      </c>
      <c r="V354" s="71">
        <v>4377</v>
      </c>
      <c r="W354" s="71">
        <v>364</v>
      </c>
      <c r="X354" s="71">
        <v>48000</v>
      </c>
      <c r="Y354" s="71">
        <v>63394</v>
      </c>
      <c r="Z354" s="71">
        <v>110799</v>
      </c>
      <c r="AA354" s="71">
        <v>24051</v>
      </c>
      <c r="AB354" s="71">
        <v>170960</v>
      </c>
      <c r="AC354" s="71">
        <v>0</v>
      </c>
      <c r="AD354" s="71">
        <v>5.2940194280000004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637.05499999999995</v>
      </c>
      <c r="BK354" s="71">
        <v>0</v>
      </c>
      <c r="BL354" s="71">
        <v>27.531000000000002</v>
      </c>
      <c r="BM354" s="71">
        <v>0</v>
      </c>
      <c r="BN354" s="72"/>
      <c r="BO354" s="71">
        <v>0</v>
      </c>
      <c r="BP354" s="71">
        <v>0</v>
      </c>
      <c r="BQ354" s="71">
        <v>44</v>
      </c>
      <c r="BR354" s="71">
        <v>0</v>
      </c>
      <c r="BS354" s="71">
        <v>4</v>
      </c>
      <c r="BT354" s="71">
        <v>0</v>
      </c>
      <c r="BU354"/>
      <c r="BV354" s="70">
        <v>664.58600000000001</v>
      </c>
      <c r="BW354" s="70">
        <v>0</v>
      </c>
      <c r="BX354" s="70">
        <v>0</v>
      </c>
      <c r="BY354" s="70">
        <v>0</v>
      </c>
      <c r="BZ354" s="70">
        <v>0</v>
      </c>
      <c r="CA354" s="70">
        <v>0</v>
      </c>
      <c r="CB354" s="70">
        <v>0</v>
      </c>
      <c r="CC354" s="70">
        <v>0</v>
      </c>
      <c r="CD354" s="70">
        <v>0</v>
      </c>
    </row>
    <row r="355" spans="1:82">
      <c r="A355" s="70" t="s">
        <v>2012</v>
      </c>
      <c r="B355" s="70">
        <v>283</v>
      </c>
      <c r="C355" s="70">
        <v>11</v>
      </c>
      <c r="D355" s="70">
        <v>17</v>
      </c>
      <c r="E355" s="70">
        <v>2014</v>
      </c>
      <c r="F355" s="70" t="s">
        <v>181</v>
      </c>
      <c r="G355" s="70" t="s">
        <v>2001</v>
      </c>
      <c r="H355" s="70" t="s">
        <v>2002</v>
      </c>
      <c r="I355" s="148"/>
      <c r="J355" s="71">
        <v>1147.4889178307769</v>
      </c>
      <c r="K355" s="71">
        <v>7.8947013534162478</v>
      </c>
      <c r="L355" s="71">
        <v>12.28088815039494</v>
      </c>
      <c r="M355" s="71">
        <v>227.3353325505808</v>
      </c>
      <c r="N355" s="71">
        <v>228.49806982009801</v>
      </c>
      <c r="O355" s="71">
        <v>193.87466361587343</v>
      </c>
      <c r="P355" s="71">
        <v>118.24727800110588</v>
      </c>
      <c r="Q355" s="71">
        <v>12.6623812814437</v>
      </c>
      <c r="R355" s="71">
        <v>0</v>
      </c>
      <c r="S355" s="71">
        <v>7.3380403837100001</v>
      </c>
      <c r="T355" s="72"/>
      <c r="U355" s="71">
        <v>178697148</v>
      </c>
      <c r="V355" s="71">
        <v>3414</v>
      </c>
      <c r="W355" s="71">
        <v>236</v>
      </c>
      <c r="X355" s="71">
        <v>47173</v>
      </c>
      <c r="Y355" s="71">
        <v>64042</v>
      </c>
      <c r="Z355" s="71">
        <v>111566</v>
      </c>
      <c r="AA355" s="71">
        <v>23549</v>
      </c>
      <c r="AB355" s="71">
        <v>170612</v>
      </c>
      <c r="AC355" s="71">
        <v>0</v>
      </c>
      <c r="AD355" s="71">
        <v>7.3380403837100001</v>
      </c>
      <c r="AE355" s="72"/>
      <c r="AF355" s="71"/>
      <c r="AG355" s="71"/>
      <c r="AH355" s="71"/>
      <c r="AI355" s="71"/>
      <c r="AJ355" s="71"/>
      <c r="AK355" s="71"/>
      <c r="AL355" s="71"/>
      <c r="AM355" s="71"/>
      <c r="AN355" s="71"/>
      <c r="AO355" s="71"/>
      <c r="AP355" s="71"/>
      <c r="AQ355" s="72"/>
      <c r="AR355" s="71">
        <v>4576</v>
      </c>
      <c r="AS355" s="71">
        <v>881</v>
      </c>
      <c r="AT355" s="71">
        <v>2</v>
      </c>
      <c r="AU355" s="71">
        <v>0</v>
      </c>
      <c r="AV355" s="71">
        <v>0</v>
      </c>
      <c r="AW355" s="71">
        <v>2</v>
      </c>
      <c r="AX355" s="71"/>
      <c r="AY355" s="72"/>
      <c r="AZ355" s="71">
        <v>19294</v>
      </c>
      <c r="BA355" s="71">
        <v>33448.400000000001</v>
      </c>
      <c r="BB355" s="71">
        <v>16900</v>
      </c>
      <c r="BC355" s="71">
        <v>0</v>
      </c>
      <c r="BD355" s="71">
        <v>0</v>
      </c>
      <c r="BE355" s="71">
        <v>2795</v>
      </c>
      <c r="BF355" s="71"/>
      <c r="BG355" s="72"/>
      <c r="BH355" s="71">
        <v>0</v>
      </c>
      <c r="BI355" s="71">
        <v>0</v>
      </c>
      <c r="BJ355" s="71">
        <v>627.11099999999999</v>
      </c>
      <c r="BK355" s="71">
        <v>0</v>
      </c>
      <c r="BL355" s="71">
        <v>26.333999999999996</v>
      </c>
      <c r="BM355" s="71">
        <v>0</v>
      </c>
      <c r="BN355" s="72"/>
      <c r="BO355" s="71">
        <v>0</v>
      </c>
      <c r="BP355" s="71">
        <v>0</v>
      </c>
      <c r="BQ355" s="71">
        <v>43</v>
      </c>
      <c r="BR355" s="71">
        <v>0</v>
      </c>
      <c r="BS355" s="71">
        <v>4</v>
      </c>
      <c r="BT355" s="71">
        <v>0</v>
      </c>
      <c r="BU355"/>
      <c r="BV355" s="70">
        <v>653.44500000000005</v>
      </c>
      <c r="BW355" s="70">
        <v>0</v>
      </c>
      <c r="BX355" s="70">
        <v>0</v>
      </c>
      <c r="BY355" s="70">
        <v>0</v>
      </c>
      <c r="BZ355" s="70">
        <v>0</v>
      </c>
      <c r="CA355" s="70">
        <v>0</v>
      </c>
      <c r="CB355" s="70">
        <v>0</v>
      </c>
      <c r="CC355" s="70">
        <v>0</v>
      </c>
      <c r="CD355" s="70">
        <v>0</v>
      </c>
    </row>
    <row r="356" spans="1:82">
      <c r="A356" s="70" t="s">
        <v>2013</v>
      </c>
      <c r="B356" s="70">
        <v>284</v>
      </c>
      <c r="C356" s="70">
        <v>12</v>
      </c>
      <c r="D356" s="70">
        <v>17</v>
      </c>
      <c r="E356" s="70">
        <v>2015</v>
      </c>
      <c r="F356" s="70" t="s">
        <v>182</v>
      </c>
      <c r="G356" s="70" t="s">
        <v>2001</v>
      </c>
      <c r="H356" s="70" t="s">
        <v>2002</v>
      </c>
      <c r="I356" s="148"/>
      <c r="J356" s="71">
        <v>988.9235895423335</v>
      </c>
      <c r="K356" s="71">
        <v>7.3092658869357576</v>
      </c>
      <c r="L356" s="71">
        <v>13.194511773454821</v>
      </c>
      <c r="M356" s="71">
        <v>205.265958217589</v>
      </c>
      <c r="N356" s="71">
        <v>219.52253046393099</v>
      </c>
      <c r="O356" s="71">
        <v>193.51544743569016</v>
      </c>
      <c r="P356" s="71">
        <v>116.74265606841327</v>
      </c>
      <c r="Q356" s="71">
        <v>12.3918045335316</v>
      </c>
      <c r="R356" s="71">
        <v>0</v>
      </c>
      <c r="S356" s="71">
        <v>7.1112164123999992</v>
      </c>
      <c r="T356" s="72"/>
      <c r="U356" s="71">
        <v>172934637</v>
      </c>
      <c r="V356" s="71">
        <v>3414</v>
      </c>
      <c r="W356" s="71">
        <v>236</v>
      </c>
      <c r="X356" s="71">
        <v>47173</v>
      </c>
      <c r="Y356" s="71">
        <v>64881</v>
      </c>
      <c r="Z356" s="71">
        <v>112431</v>
      </c>
      <c r="AA356" s="71">
        <v>23231</v>
      </c>
      <c r="AB356" s="71">
        <v>170559</v>
      </c>
      <c r="AC356" s="71">
        <v>0</v>
      </c>
      <c r="AD356" s="71">
        <v>7.1112164123999992</v>
      </c>
      <c r="AE356" s="72"/>
      <c r="AF356" s="71">
        <v>1148302059.706753</v>
      </c>
      <c r="AG356" s="71">
        <v>5794620.8784056706</v>
      </c>
      <c r="AH356" s="71">
        <v>1814491.1920401419</v>
      </c>
      <c r="AI356" s="71">
        <v>294785274.84440082</v>
      </c>
      <c r="AJ356" s="71">
        <v>355795104.27988642</v>
      </c>
      <c r="AK356" s="71">
        <v>0</v>
      </c>
      <c r="AL356" s="71">
        <v>0</v>
      </c>
      <c r="AM356" s="71">
        <v>23374395.481904268</v>
      </c>
      <c r="AN356" s="71">
        <v>0</v>
      </c>
      <c r="AO356" s="71">
        <v>0</v>
      </c>
      <c r="AP356" s="71">
        <v>1829865946.3833904</v>
      </c>
      <c r="AQ356" s="72"/>
      <c r="AR356" s="71">
        <v>5082</v>
      </c>
      <c r="AS356" s="71">
        <v>1384</v>
      </c>
      <c r="AT356" s="71">
        <v>3</v>
      </c>
      <c r="AU356" s="71">
        <v>0</v>
      </c>
      <c r="AV356" s="71">
        <v>0</v>
      </c>
      <c r="AW356" s="71">
        <v>2</v>
      </c>
      <c r="AX356" s="71"/>
      <c r="AY356" s="72"/>
      <c r="AZ356" s="71">
        <v>21774</v>
      </c>
      <c r="BA356" s="71">
        <v>54076.2</v>
      </c>
      <c r="BB356" s="71">
        <v>16903</v>
      </c>
      <c r="BC356" s="71">
        <v>0</v>
      </c>
      <c r="BD356" s="71">
        <v>0</v>
      </c>
      <c r="BE356" s="71">
        <v>2795</v>
      </c>
      <c r="BF356" s="71"/>
      <c r="BG356" s="72"/>
      <c r="BH356" s="71">
        <v>0</v>
      </c>
      <c r="BI356" s="71">
        <v>0</v>
      </c>
      <c r="BJ356" s="71">
        <v>607.495</v>
      </c>
      <c r="BK356" s="71">
        <v>0</v>
      </c>
      <c r="BL356" s="71">
        <v>21.661000000000001</v>
      </c>
      <c r="BM356" s="71">
        <v>0</v>
      </c>
      <c r="BN356" s="72"/>
      <c r="BO356" s="71">
        <v>0</v>
      </c>
      <c r="BP356" s="71">
        <v>0</v>
      </c>
      <c r="BQ356" s="71">
        <v>42</v>
      </c>
      <c r="BR356" s="71">
        <v>0</v>
      </c>
      <c r="BS356" s="71">
        <v>3</v>
      </c>
      <c r="BT356" s="71">
        <v>0</v>
      </c>
      <c r="BU356"/>
      <c r="BV356" s="70">
        <v>629.15599999999995</v>
      </c>
      <c r="BW356" s="70">
        <v>0</v>
      </c>
      <c r="BX356" s="70">
        <v>0</v>
      </c>
      <c r="BY356" s="70">
        <v>0</v>
      </c>
      <c r="BZ356" s="70">
        <v>0</v>
      </c>
      <c r="CA356" s="70">
        <v>0</v>
      </c>
      <c r="CB356" s="70">
        <v>0</v>
      </c>
      <c r="CC356" s="70">
        <v>0</v>
      </c>
      <c r="CD356" s="70">
        <v>0</v>
      </c>
    </row>
    <row r="357" spans="1:82">
      <c r="A357" s="70" t="s">
        <v>2014</v>
      </c>
      <c r="B357" s="70">
        <v>285</v>
      </c>
      <c r="C357" s="70">
        <v>13</v>
      </c>
      <c r="D357" s="70">
        <v>17</v>
      </c>
      <c r="E357" s="70">
        <v>2016</v>
      </c>
      <c r="F357" s="70" t="s">
        <v>155</v>
      </c>
      <c r="G357" s="70" t="s">
        <v>2001</v>
      </c>
      <c r="H357" s="70" t="s">
        <v>2002</v>
      </c>
      <c r="I357" s="148"/>
      <c r="J357" s="71">
        <v>880.9707617532008</v>
      </c>
      <c r="K357" s="71">
        <v>7.1785701316778177</v>
      </c>
      <c r="L357" s="71">
        <v>13.843030667451545</v>
      </c>
      <c r="M357" s="71">
        <v>196.21370612235881</v>
      </c>
      <c r="N357" s="71">
        <v>221.18889706796713</v>
      </c>
      <c r="O357" s="71">
        <v>193.00521186901739</v>
      </c>
      <c r="P357" s="71">
        <v>113.77183280796579</v>
      </c>
      <c r="Q357" s="71">
        <v>12.037039554391731</v>
      </c>
      <c r="R357" s="71">
        <v>0</v>
      </c>
      <c r="S357" s="71">
        <v>5.7355961724999993</v>
      </c>
      <c r="T357" s="72"/>
      <c r="U357" s="71">
        <v>156748531</v>
      </c>
      <c r="V357" s="71">
        <v>3414</v>
      </c>
      <c r="W357" s="71">
        <v>236</v>
      </c>
      <c r="X357" s="71">
        <v>47173</v>
      </c>
      <c r="Y357" s="71">
        <v>65750</v>
      </c>
      <c r="Z357" s="71">
        <v>113513</v>
      </c>
      <c r="AA357" s="71">
        <v>23416</v>
      </c>
      <c r="AB357" s="71">
        <v>170419</v>
      </c>
      <c r="AC357" s="71">
        <v>0</v>
      </c>
      <c r="AD357" s="71">
        <v>5.7355961724999993</v>
      </c>
      <c r="AE357" s="72"/>
      <c r="AF357" s="71">
        <v>1032655249.374882</v>
      </c>
      <c r="AG357" s="71">
        <v>5436766.433442289</v>
      </c>
      <c r="AH357" s="71">
        <v>1384613.807598884</v>
      </c>
      <c r="AI357" s="71">
        <v>303992294.66705573</v>
      </c>
      <c r="AJ357" s="71">
        <v>346301370.76288438</v>
      </c>
      <c r="AK357" s="71">
        <v>0</v>
      </c>
      <c r="AL357" s="71">
        <v>0</v>
      </c>
      <c r="AM357" s="71">
        <v>23373353.775036361</v>
      </c>
      <c r="AN357" s="71">
        <v>0</v>
      </c>
      <c r="AO357" s="71">
        <v>0</v>
      </c>
      <c r="AP357" s="71">
        <v>1713143648.8208997</v>
      </c>
      <c r="AQ357" s="72"/>
      <c r="AR357" s="71">
        <v>5508</v>
      </c>
      <c r="AS357" s="71">
        <v>1681</v>
      </c>
      <c r="AT357" s="71">
        <v>3</v>
      </c>
      <c r="AU357" s="71">
        <v>1</v>
      </c>
      <c r="AV357" s="71">
        <v>0</v>
      </c>
      <c r="AW357" s="71">
        <v>2</v>
      </c>
      <c r="AX357" s="71"/>
      <c r="AY357" s="72"/>
      <c r="AZ357" s="71">
        <v>23855.9</v>
      </c>
      <c r="BA357" s="71">
        <v>71164.800000000003</v>
      </c>
      <c r="BB357" s="71">
        <v>16903</v>
      </c>
      <c r="BC357" s="71">
        <v>4.9000000000000004</v>
      </c>
      <c r="BD357" s="71">
        <v>0</v>
      </c>
      <c r="BE357" s="71">
        <v>2795</v>
      </c>
      <c r="BF357" s="71"/>
      <c r="BG357" s="72"/>
      <c r="BH357" s="71">
        <v>0</v>
      </c>
      <c r="BI357" s="71">
        <v>0</v>
      </c>
      <c r="BJ357" s="71">
        <v>504.38900000000001</v>
      </c>
      <c r="BK357" s="71">
        <v>0</v>
      </c>
      <c r="BL357" s="71">
        <v>20.706</v>
      </c>
      <c r="BM357" s="71">
        <v>0</v>
      </c>
      <c r="BN357" s="72"/>
      <c r="BO357" s="71">
        <v>0</v>
      </c>
      <c r="BP357" s="71">
        <v>0</v>
      </c>
      <c r="BQ357" s="71">
        <v>39</v>
      </c>
      <c r="BR357" s="71">
        <v>0</v>
      </c>
      <c r="BS357" s="71">
        <v>3</v>
      </c>
      <c r="BT357" s="71">
        <v>0</v>
      </c>
      <c r="BU357"/>
      <c r="BV357" s="70">
        <v>525.09500000000003</v>
      </c>
      <c r="BW357" s="70">
        <v>0</v>
      </c>
      <c r="BX357" s="70">
        <v>0</v>
      </c>
      <c r="BY357" s="70">
        <v>0</v>
      </c>
      <c r="BZ357" s="70">
        <v>0</v>
      </c>
      <c r="CA357" s="70">
        <v>0</v>
      </c>
      <c r="CB357" s="70">
        <v>0</v>
      </c>
      <c r="CC357" s="70">
        <v>0</v>
      </c>
      <c r="CD357" s="70">
        <v>0</v>
      </c>
    </row>
    <row r="358" spans="1:82">
      <c r="A358" s="70" t="s">
        <v>2015</v>
      </c>
      <c r="B358" s="70">
        <v>286</v>
      </c>
      <c r="C358" s="70">
        <v>14</v>
      </c>
      <c r="D358" s="70">
        <v>17</v>
      </c>
      <c r="E358" s="70">
        <v>2017</v>
      </c>
      <c r="F358" s="70" t="s">
        <v>156</v>
      </c>
      <c r="G358" s="70" t="s">
        <v>2001</v>
      </c>
      <c r="H358" s="70" t="s">
        <v>2002</v>
      </c>
      <c r="I358" s="148"/>
      <c r="J358" s="71">
        <v>830.70746537168543</v>
      </c>
      <c r="K358" s="71">
        <v>7.1852800958918328</v>
      </c>
      <c r="L358" s="71">
        <v>12.52613565203808</v>
      </c>
      <c r="M358" s="71">
        <v>188.32740078901776</v>
      </c>
      <c r="N358" s="71">
        <v>214.75167543158921</v>
      </c>
      <c r="O358" s="71">
        <v>191.15539570600961</v>
      </c>
      <c r="P358" s="71">
        <v>112.56833450702109</v>
      </c>
      <c r="Q358" s="71">
        <v>11.627449174030501</v>
      </c>
      <c r="R358" s="71">
        <v>0</v>
      </c>
      <c r="S358" s="71">
        <v>9.3308926975999995</v>
      </c>
      <c r="T358" s="72"/>
      <c r="U358" s="71">
        <v>151014150</v>
      </c>
      <c r="V358" s="71">
        <v>3414</v>
      </c>
      <c r="W358" s="71">
        <v>236</v>
      </c>
      <c r="X358" s="71">
        <v>47173</v>
      </c>
      <c r="Y358" s="71">
        <v>66629</v>
      </c>
      <c r="Z358" s="71">
        <v>114290</v>
      </c>
      <c r="AA358" s="71">
        <v>23316</v>
      </c>
      <c r="AB358" s="71">
        <v>170234</v>
      </c>
      <c r="AC358" s="71">
        <v>0</v>
      </c>
      <c r="AD358" s="71">
        <v>9.3308926975999995</v>
      </c>
      <c r="AE358" s="72"/>
      <c r="AF358" s="71">
        <v>1019814621.227331</v>
      </c>
      <c r="AG358" s="71">
        <v>5496111.5521643134</v>
      </c>
      <c r="AH358" s="71">
        <v>1723015.91221298</v>
      </c>
      <c r="AI358" s="71">
        <v>303268411.23665488</v>
      </c>
      <c r="AJ358" s="71">
        <v>336605726.99982238</v>
      </c>
      <c r="AK358" s="71">
        <v>0</v>
      </c>
      <c r="AL358" s="71">
        <v>0</v>
      </c>
      <c r="AM358" s="71">
        <v>23384513.82025199</v>
      </c>
      <c r="AN358" s="71">
        <v>0</v>
      </c>
      <c r="AO358" s="71">
        <v>0</v>
      </c>
      <c r="AP358" s="71">
        <v>1690292400.7484376</v>
      </c>
      <c r="AQ358" s="72"/>
      <c r="AR358" s="71">
        <v>5851</v>
      </c>
      <c r="AS358" s="71">
        <v>1854</v>
      </c>
      <c r="AT358" s="71">
        <v>3</v>
      </c>
      <c r="AU358" s="71">
        <v>1</v>
      </c>
      <c r="AV358" s="71">
        <v>0</v>
      </c>
      <c r="AW358" s="71">
        <v>2</v>
      </c>
      <c r="AX358" s="71"/>
      <c r="AY358" s="72"/>
      <c r="AZ358" s="71">
        <v>25535.4</v>
      </c>
      <c r="BA358" s="71">
        <v>77882.399999999863</v>
      </c>
      <c r="BB358" s="71">
        <v>16903</v>
      </c>
      <c r="BC358" s="71">
        <v>4.9000000000000004</v>
      </c>
      <c r="BD358" s="71">
        <v>0</v>
      </c>
      <c r="BE358" s="71">
        <v>2795</v>
      </c>
      <c r="BF358" s="71"/>
      <c r="BG358" s="72"/>
      <c r="BH358" s="71">
        <v>0</v>
      </c>
      <c r="BI358" s="71">
        <v>0</v>
      </c>
      <c r="BJ358" s="71">
        <v>598.55999999999995</v>
      </c>
      <c r="BK358" s="71">
        <v>0</v>
      </c>
      <c r="BL358" s="71">
        <v>19.999000000000002</v>
      </c>
      <c r="BM358" s="71">
        <v>0</v>
      </c>
      <c r="BN358" s="72"/>
      <c r="BO358" s="71">
        <v>0</v>
      </c>
      <c r="BP358" s="71">
        <v>0</v>
      </c>
      <c r="BQ358" s="71">
        <v>40</v>
      </c>
      <c r="BR358" s="71">
        <v>0</v>
      </c>
      <c r="BS358" s="71">
        <v>3</v>
      </c>
      <c r="BT358" s="71">
        <v>0</v>
      </c>
      <c r="BU358"/>
      <c r="BV358" s="70">
        <v>618.55899999999997</v>
      </c>
      <c r="BW358" s="70">
        <v>0</v>
      </c>
      <c r="BX358" s="70">
        <v>0</v>
      </c>
      <c r="BY358" s="70">
        <v>0</v>
      </c>
      <c r="BZ358" s="70">
        <v>0</v>
      </c>
      <c r="CA358" s="70">
        <v>0</v>
      </c>
      <c r="CB358" s="70">
        <v>0</v>
      </c>
      <c r="CC358" s="70">
        <v>0</v>
      </c>
      <c r="CD358" s="70">
        <v>0</v>
      </c>
    </row>
    <row r="359" spans="1:82">
      <c r="A359" s="70" t="s">
        <v>2016</v>
      </c>
      <c r="B359" s="70">
        <v>287</v>
      </c>
      <c r="C359" s="70">
        <v>15</v>
      </c>
      <c r="D359" s="70">
        <v>17</v>
      </c>
      <c r="E359" s="70">
        <v>2018</v>
      </c>
      <c r="F359" s="70" t="s">
        <v>183</v>
      </c>
      <c r="G359" s="70" t="s">
        <v>2001</v>
      </c>
      <c r="H359" s="70" t="s">
        <v>2002</v>
      </c>
      <c r="I359" s="148"/>
      <c r="J359" s="71">
        <v>767.49226097241967</v>
      </c>
      <c r="K359" s="71">
        <v>6.7491507313592383</v>
      </c>
      <c r="L359" s="71">
        <v>11.170505729816201</v>
      </c>
      <c r="M359" s="71">
        <v>183.7969853510273</v>
      </c>
      <c r="N359" s="71">
        <v>203.4308979446233</v>
      </c>
      <c r="O359" s="71">
        <v>188.67504360532541</v>
      </c>
      <c r="P359" s="71">
        <v>111.6676773042141</v>
      </c>
      <c r="Q359" s="71">
        <v>10.777150146302301</v>
      </c>
      <c r="R359" s="71">
        <v>0</v>
      </c>
      <c r="S359" s="71">
        <v>12.403817510000001</v>
      </c>
      <c r="T359" s="72"/>
      <c r="U359" s="71">
        <v>145437727</v>
      </c>
      <c r="V359" s="71">
        <v>3414</v>
      </c>
      <c r="W359" s="71">
        <v>236</v>
      </c>
      <c r="X359" s="71">
        <v>47173</v>
      </c>
      <c r="Y359" s="71">
        <v>67479</v>
      </c>
      <c r="Z359" s="71">
        <v>114967</v>
      </c>
      <c r="AA359" s="71">
        <v>23362</v>
      </c>
      <c r="AB359" s="71">
        <v>170038</v>
      </c>
      <c r="AC359" s="71">
        <v>0</v>
      </c>
      <c r="AD359" s="71">
        <v>12.40381751</v>
      </c>
      <c r="AE359" s="72"/>
      <c r="AF359" s="71">
        <v>954757852.58864892</v>
      </c>
      <c r="AG359" s="71">
        <v>4880556.3761781622</v>
      </c>
      <c r="AH359" s="71">
        <v>1558295.505145543</v>
      </c>
      <c r="AI359" s="71">
        <v>291708352.67598832</v>
      </c>
      <c r="AJ359" s="71">
        <v>336808687.07074869</v>
      </c>
      <c r="AK359" s="71">
        <v>0</v>
      </c>
      <c r="AL359" s="71">
        <v>0</v>
      </c>
      <c r="AM359" s="71">
        <v>23405919.56318735</v>
      </c>
      <c r="AN359" s="71">
        <v>0</v>
      </c>
      <c r="AO359" s="71">
        <v>0</v>
      </c>
      <c r="AP359" s="71">
        <v>1613119663.779897</v>
      </c>
      <c r="AQ359" s="72"/>
      <c r="AR359" s="71">
        <v>6235</v>
      </c>
      <c r="AS359" s="71">
        <v>2087</v>
      </c>
      <c r="AT359" s="71">
        <v>7</v>
      </c>
      <c r="AU359" s="71">
        <v>1</v>
      </c>
      <c r="AV359" s="71">
        <v>0</v>
      </c>
      <c r="AW359" s="71">
        <v>2</v>
      </c>
      <c r="AX359" s="71"/>
      <c r="AY359" s="72"/>
      <c r="AZ359" s="71">
        <v>27452.199999999997</v>
      </c>
      <c r="BA359" s="71">
        <v>90656</v>
      </c>
      <c r="BB359" s="71">
        <v>16979</v>
      </c>
      <c r="BC359" s="71">
        <v>5</v>
      </c>
      <c r="BD359" s="71">
        <v>0</v>
      </c>
      <c r="BE359" s="71">
        <v>2795</v>
      </c>
      <c r="BF359" s="71"/>
      <c r="BG359" s="72"/>
      <c r="BH359" s="71">
        <v>0</v>
      </c>
      <c r="BI359" s="71">
        <v>0</v>
      </c>
      <c r="BJ359" s="71">
        <v>582.76199999999994</v>
      </c>
      <c r="BK359" s="71">
        <v>0</v>
      </c>
      <c r="BL359" s="71">
        <v>19.577000000000002</v>
      </c>
      <c r="BM359" s="71">
        <v>0</v>
      </c>
      <c r="BN359" s="72"/>
      <c r="BO359" s="71">
        <v>0</v>
      </c>
      <c r="BP359" s="71">
        <v>0</v>
      </c>
      <c r="BQ359" s="71">
        <v>40</v>
      </c>
      <c r="BR359" s="71">
        <v>0</v>
      </c>
      <c r="BS359" s="71">
        <v>3</v>
      </c>
      <c r="BT359" s="71">
        <v>0</v>
      </c>
      <c r="BU359"/>
      <c r="BV359" s="70">
        <v>602.33900000000006</v>
      </c>
      <c r="BW359" s="70">
        <v>0</v>
      </c>
      <c r="BX359" s="70">
        <v>0</v>
      </c>
      <c r="BY359" s="70">
        <v>0</v>
      </c>
      <c r="BZ359" s="70">
        <v>0</v>
      </c>
      <c r="CA359" s="70">
        <v>0</v>
      </c>
      <c r="CB359" s="70">
        <v>0</v>
      </c>
      <c r="CC359" s="70">
        <v>0</v>
      </c>
      <c r="CD359" s="70">
        <v>0</v>
      </c>
    </row>
    <row r="360" spans="1:82">
      <c r="A360" s="70" t="s">
        <v>2017</v>
      </c>
      <c r="B360" s="70">
        <v>288</v>
      </c>
      <c r="C360" s="70">
        <v>16</v>
      </c>
      <c r="D360" s="70">
        <v>17</v>
      </c>
      <c r="E360" s="70">
        <v>2019</v>
      </c>
      <c r="F360" s="70" t="s">
        <v>158</v>
      </c>
      <c r="G360" s="70" t="s">
        <v>2001</v>
      </c>
      <c r="H360" s="70" t="s">
        <v>2002</v>
      </c>
      <c r="I360" s="148"/>
      <c r="J360" s="71">
        <v>759.56440966530795</v>
      </c>
      <c r="K360" s="71">
        <v>6.1217480173525862</v>
      </c>
      <c r="L360" s="71">
        <v>11.267727130325341</v>
      </c>
      <c r="M360" s="71">
        <v>169.24029475367493</v>
      </c>
      <c r="N360" s="71">
        <v>180.76820550549175</v>
      </c>
      <c r="O360" s="71">
        <v>184.41795740736976</v>
      </c>
      <c r="P360" s="71">
        <v>110.92056338930476</v>
      </c>
      <c r="Q360" s="71">
        <v>10.479506062518601</v>
      </c>
      <c r="R360" s="71">
        <v>0</v>
      </c>
      <c r="S360" s="71">
        <v>15.8282693189</v>
      </c>
      <c r="T360" s="72"/>
      <c r="U360" s="71">
        <v>149197337</v>
      </c>
      <c r="V360" s="71">
        <v>3414</v>
      </c>
      <c r="W360" s="71">
        <v>236</v>
      </c>
      <c r="X360" s="71">
        <v>47173</v>
      </c>
      <c r="Y360" s="71">
        <v>68501</v>
      </c>
      <c r="Z360" s="71">
        <v>115458</v>
      </c>
      <c r="AA360" s="71">
        <v>23032</v>
      </c>
      <c r="AB360" s="71">
        <v>169818</v>
      </c>
      <c r="AC360" s="71">
        <v>0</v>
      </c>
      <c r="AD360" s="71">
        <v>15.8282693189</v>
      </c>
      <c r="AE360" s="72"/>
      <c r="AF360" s="71">
        <v>946282220.80835223</v>
      </c>
      <c r="AG360" s="71">
        <v>4711205.7591934167</v>
      </c>
      <c r="AH360" s="71">
        <v>1694742.8229577951</v>
      </c>
      <c r="AI360" s="71">
        <v>284690148.97115558</v>
      </c>
      <c r="AJ360" s="71">
        <v>319059961.27694899</v>
      </c>
      <c r="AK360" s="71">
        <v>0</v>
      </c>
      <c r="AL360" s="71">
        <v>0</v>
      </c>
      <c r="AM360" s="71">
        <v>23127933.210780445</v>
      </c>
      <c r="AN360" s="71">
        <v>0</v>
      </c>
      <c r="AO360" s="71">
        <v>0</v>
      </c>
      <c r="AP360" s="71">
        <v>1579566212.8493884</v>
      </c>
      <c r="AQ360" s="72"/>
      <c r="AR360" s="71">
        <v>6689</v>
      </c>
      <c r="AS360" s="71">
        <v>2290</v>
      </c>
      <c r="AT360" s="71">
        <v>7</v>
      </c>
      <c r="AU360" s="71">
        <v>1</v>
      </c>
      <c r="AV360" s="71">
        <v>0</v>
      </c>
      <c r="AW360" s="71">
        <v>2</v>
      </c>
      <c r="AX360" s="71"/>
      <c r="AY360" s="72"/>
      <c r="AZ360" s="71">
        <v>29707.799999999959</v>
      </c>
      <c r="BA360" s="71">
        <v>101800.3</v>
      </c>
      <c r="BB360" s="71">
        <v>16979</v>
      </c>
      <c r="BC360" s="71">
        <v>4.9000000000000004</v>
      </c>
      <c r="BD360" s="71">
        <v>0</v>
      </c>
      <c r="BE360" s="71">
        <v>2795</v>
      </c>
      <c r="BF360" s="71"/>
      <c r="BG360" s="72"/>
      <c r="BH360" s="71">
        <v>0</v>
      </c>
      <c r="BI360" s="71">
        <v>0</v>
      </c>
      <c r="BJ360" s="71">
        <v>543.23500000000001</v>
      </c>
      <c r="BK360" s="71">
        <v>0</v>
      </c>
      <c r="BL360" s="71">
        <v>17.948999999999998</v>
      </c>
      <c r="BM360" s="71">
        <v>0</v>
      </c>
      <c r="BN360" s="72"/>
      <c r="BO360" s="71">
        <v>0</v>
      </c>
      <c r="BP360" s="71">
        <v>0</v>
      </c>
      <c r="BQ360" s="71">
        <v>40</v>
      </c>
      <c r="BR360" s="71">
        <v>0</v>
      </c>
      <c r="BS360" s="71">
        <v>3</v>
      </c>
      <c r="BT360" s="71">
        <v>0</v>
      </c>
      <c r="BU360"/>
      <c r="BV360" s="70">
        <v>561.18399999999997</v>
      </c>
      <c r="BW360" s="70">
        <v>0</v>
      </c>
      <c r="BX360" s="70">
        <v>0</v>
      </c>
      <c r="BY360" s="70">
        <v>0</v>
      </c>
      <c r="BZ360" s="70">
        <v>0</v>
      </c>
      <c r="CA360" s="70">
        <v>0</v>
      </c>
      <c r="CB360" s="70">
        <v>0</v>
      </c>
      <c r="CC360" s="70">
        <v>0</v>
      </c>
      <c r="CD360" s="70">
        <v>0</v>
      </c>
    </row>
    <row r="361" spans="1:82">
      <c r="A361" s="70" t="s">
        <v>2018</v>
      </c>
      <c r="B361" s="70">
        <v>289</v>
      </c>
      <c r="C361" s="70">
        <v>17</v>
      </c>
      <c r="D361" s="70">
        <v>17</v>
      </c>
      <c r="E361" s="70">
        <v>2020</v>
      </c>
      <c r="F361" s="70" t="s">
        <v>159</v>
      </c>
      <c r="G361" s="70" t="s">
        <v>2001</v>
      </c>
      <c r="H361" s="70" t="s">
        <v>2002</v>
      </c>
      <c r="I361" s="148"/>
      <c r="J361" s="71">
        <v>666.47839501408703</v>
      </c>
      <c r="K361" s="71">
        <v>6.4645888052924274</v>
      </c>
      <c r="L361" s="71">
        <v>16.08334405873174</v>
      </c>
      <c r="M361" s="71">
        <v>160.72400745362125</v>
      </c>
      <c r="N361" s="71">
        <v>186.63579738315397</v>
      </c>
      <c r="O361" s="71">
        <v>162.8636863470019</v>
      </c>
      <c r="P361" s="71">
        <v>104.98233301523332</v>
      </c>
      <c r="Q361" s="71">
        <v>9.9805174926287705</v>
      </c>
      <c r="R361" s="71">
        <v>0</v>
      </c>
      <c r="S361" s="71">
        <v>11.42231654025</v>
      </c>
      <c r="T361" s="72"/>
      <c r="U361" s="71">
        <v>141375900</v>
      </c>
      <c r="V361" s="71">
        <v>3170</v>
      </c>
      <c r="W361" s="71">
        <v>326</v>
      </c>
      <c r="X361" s="71">
        <v>48602</v>
      </c>
      <c r="Y361" s="71">
        <v>69087</v>
      </c>
      <c r="Z361" s="71">
        <v>116378</v>
      </c>
      <c r="AA361" s="71">
        <v>23170</v>
      </c>
      <c r="AB361" s="71">
        <v>169274</v>
      </c>
      <c r="AC361" s="71">
        <v>0</v>
      </c>
      <c r="AD361" s="71">
        <v>11.42231654025</v>
      </c>
      <c r="AE361" s="72"/>
      <c r="AF361" s="71">
        <v>875671474.27885473</v>
      </c>
      <c r="AG361" s="71">
        <v>4720156.6045063045</v>
      </c>
      <c r="AH361" s="71">
        <v>2382276.8330318369</v>
      </c>
      <c r="AI361" s="71">
        <v>277038350.4759112</v>
      </c>
      <c r="AJ361" s="71">
        <v>340455594.02754831</v>
      </c>
      <c r="AK361" s="71"/>
      <c r="AL361" s="71"/>
      <c r="AM361" s="71">
        <v>22092137.673365291</v>
      </c>
      <c r="AN361" s="71"/>
      <c r="AO361" s="71"/>
      <c r="AP361" s="71">
        <v>1522359989.8932178</v>
      </c>
      <c r="AQ361" s="72"/>
      <c r="AR361" s="71">
        <v>7081</v>
      </c>
      <c r="AS361" s="71">
        <v>2386</v>
      </c>
      <c r="AT361" s="71">
        <v>7</v>
      </c>
      <c r="AU361" s="71">
        <v>1</v>
      </c>
      <c r="AV361" s="71">
        <v>0</v>
      </c>
      <c r="AW361" s="71">
        <v>2</v>
      </c>
      <c r="AX361" s="71"/>
      <c r="AY361" s="72"/>
      <c r="AZ361" s="71">
        <v>31867.800000000021</v>
      </c>
      <c r="BA361" s="71">
        <v>106633.3999999997</v>
      </c>
      <c r="BB361" s="71">
        <v>16979</v>
      </c>
      <c r="BC361" s="71">
        <v>4.9000000000000004</v>
      </c>
      <c r="BD361" s="71">
        <v>0</v>
      </c>
      <c r="BE361" s="71">
        <v>2795</v>
      </c>
      <c r="BF361" s="71"/>
      <c r="BG361" s="72"/>
      <c r="BH361" s="71">
        <v>0</v>
      </c>
      <c r="BI361" s="71">
        <v>0</v>
      </c>
      <c r="BJ361" s="71">
        <v>488.572</v>
      </c>
      <c r="BK361" s="71">
        <v>0</v>
      </c>
      <c r="BL361" s="71">
        <v>16.556000000000001</v>
      </c>
      <c r="BM361" s="71">
        <v>0</v>
      </c>
      <c r="BN361" s="72"/>
      <c r="BO361" s="71">
        <v>0</v>
      </c>
      <c r="BP361" s="71">
        <v>0</v>
      </c>
      <c r="BQ361" s="71">
        <v>39</v>
      </c>
      <c r="BR361" s="71">
        <v>0</v>
      </c>
      <c r="BS361" s="71">
        <v>3</v>
      </c>
      <c r="BT361" s="71">
        <v>0</v>
      </c>
      <c r="BU361"/>
      <c r="BV361" s="70">
        <v>505.12799999999999</v>
      </c>
      <c r="BW361" s="70">
        <v>0</v>
      </c>
      <c r="BX361" s="70">
        <v>0</v>
      </c>
      <c r="BY361" s="70">
        <v>0</v>
      </c>
      <c r="BZ361" s="70">
        <v>0</v>
      </c>
      <c r="CA361" s="70">
        <v>0</v>
      </c>
      <c r="CB361" s="70">
        <v>0</v>
      </c>
      <c r="CC361" s="70">
        <v>0</v>
      </c>
      <c r="CD361" s="70">
        <v>0</v>
      </c>
    </row>
    <row r="362" spans="1:82">
      <c r="A362" s="70" t="s">
        <v>2019</v>
      </c>
      <c r="B362" s="70">
        <v>289</v>
      </c>
      <c r="C362" s="70">
        <v>18</v>
      </c>
      <c r="D362" s="70">
        <v>17</v>
      </c>
      <c r="E362" s="70">
        <v>2021</v>
      </c>
      <c r="F362" s="70" t="s">
        <v>160</v>
      </c>
      <c r="G362" s="70" t="s">
        <v>2001</v>
      </c>
      <c r="H362" s="70" t="s">
        <v>2002</v>
      </c>
      <c r="I362" s="148"/>
      <c r="J362" s="71">
        <v>710.89944271857178</v>
      </c>
      <c r="K362" s="71">
        <v>7.016641397022874</v>
      </c>
      <c r="L362" s="71">
        <v>14.498676492049109</v>
      </c>
      <c r="M362" s="71">
        <v>183.96814564446598</v>
      </c>
      <c r="N362" s="71">
        <v>188.32187369186602</v>
      </c>
      <c r="O362" s="71">
        <v>158.45211349473254</v>
      </c>
      <c r="P362" s="71">
        <v>107.80599632766997</v>
      </c>
      <c r="Q362" s="71">
        <v>9.8192517865638091</v>
      </c>
      <c r="R362" s="71">
        <v>0</v>
      </c>
      <c r="S362" s="71">
        <v>15.982469869000001</v>
      </c>
      <c r="T362" s="72"/>
      <c r="U362" s="71">
        <v>149823536</v>
      </c>
      <c r="V362" s="71">
        <v>3170</v>
      </c>
      <c r="W362" s="71">
        <v>326</v>
      </c>
      <c r="X362" s="71">
        <v>48602</v>
      </c>
      <c r="Y362" s="71">
        <v>69467</v>
      </c>
      <c r="Z362" s="71">
        <v>116583</v>
      </c>
      <c r="AA362" s="71">
        <v>23201</v>
      </c>
      <c r="AB362" s="71">
        <v>168175</v>
      </c>
      <c r="AC362" s="71">
        <v>0</v>
      </c>
      <c r="AD362" s="71">
        <v>15.982469869000001</v>
      </c>
      <c r="AE362" s="72"/>
      <c r="AF362" s="71">
        <v>912043903.18211091</v>
      </c>
      <c r="AG362" s="71">
        <v>5011838.0604053643</v>
      </c>
      <c r="AH362" s="71">
        <v>2238649.3247427847</v>
      </c>
      <c r="AI362" s="71">
        <v>303655690.7919122</v>
      </c>
      <c r="AJ362" s="71">
        <v>332872827.94480652</v>
      </c>
      <c r="AK362" s="71">
        <v>0</v>
      </c>
      <c r="AL362" s="71">
        <v>0</v>
      </c>
      <c r="AM362" s="71">
        <v>22075304.332077257</v>
      </c>
      <c r="AN362" s="71">
        <v>0</v>
      </c>
      <c r="AO362" s="71">
        <v>0</v>
      </c>
      <c r="AP362" s="71">
        <v>1577898213.6360552</v>
      </c>
      <c r="AQ362" s="72"/>
      <c r="AR362" s="71">
        <v>7581</v>
      </c>
      <c r="AS362" s="71">
        <v>2449</v>
      </c>
      <c r="AT362" s="71">
        <v>7</v>
      </c>
      <c r="AU362" s="71">
        <v>1</v>
      </c>
      <c r="AV362" s="71">
        <v>0</v>
      </c>
      <c r="AW362" s="71">
        <v>2</v>
      </c>
      <c r="AX362" s="71"/>
      <c r="AY362" s="72"/>
      <c r="AZ362" s="71">
        <v>34639.900000000132</v>
      </c>
      <c r="BA362" s="71">
        <v>111445.8999999997</v>
      </c>
      <c r="BB362" s="71">
        <v>16979</v>
      </c>
      <c r="BC362" s="71">
        <v>4.9000000000000004</v>
      </c>
      <c r="BD362" s="71">
        <v>0</v>
      </c>
      <c r="BE362" s="71">
        <v>2795</v>
      </c>
      <c r="BF362" s="71"/>
      <c r="BG362" s="72"/>
      <c r="BH362" s="71">
        <v>0</v>
      </c>
      <c r="BI362" s="71">
        <v>0</v>
      </c>
      <c r="BJ362" s="71">
        <v>489.827</v>
      </c>
      <c r="BK362" s="71">
        <v>0</v>
      </c>
      <c r="BL362" s="71">
        <v>19.067</v>
      </c>
      <c r="BM362" s="71">
        <v>0</v>
      </c>
      <c r="BN362" s="72"/>
      <c r="BO362" s="71">
        <v>0</v>
      </c>
      <c r="BP362" s="71">
        <v>0</v>
      </c>
      <c r="BQ362" s="71">
        <v>39</v>
      </c>
      <c r="BR362" s="71">
        <v>0</v>
      </c>
      <c r="BS362" s="71">
        <v>4</v>
      </c>
      <c r="BT362" s="71">
        <v>0</v>
      </c>
      <c r="BU362"/>
      <c r="BV362" s="70">
        <v>504.98200000000003</v>
      </c>
      <c r="BW362" s="70">
        <v>3.9119999999999999</v>
      </c>
      <c r="BX362" s="70">
        <v>0</v>
      </c>
      <c r="BY362" s="70">
        <v>0</v>
      </c>
      <c r="BZ362" s="70">
        <v>0</v>
      </c>
      <c r="CA362" s="70">
        <v>0</v>
      </c>
      <c r="CB362" s="70">
        <v>0</v>
      </c>
      <c r="CC362" s="70">
        <v>0</v>
      </c>
      <c r="CD362" s="70">
        <v>0</v>
      </c>
    </row>
    <row r="363" spans="1:82">
      <c r="A363" s="70" t="s">
        <v>2020</v>
      </c>
      <c r="B363" s="70">
        <v>289</v>
      </c>
      <c r="C363" s="70">
        <v>19</v>
      </c>
      <c r="D363" s="70">
        <v>17</v>
      </c>
      <c r="E363" s="70">
        <v>2022</v>
      </c>
      <c r="F363" s="70" t="s">
        <v>161</v>
      </c>
      <c r="G363" s="70" t="s">
        <v>2001</v>
      </c>
      <c r="H363" s="70" t="s">
        <v>2002</v>
      </c>
      <c r="I363" s="148"/>
      <c r="J363" s="71">
        <v>702.44074425377175</v>
      </c>
      <c r="K363" s="71">
        <v>6.4310234640151744</v>
      </c>
      <c r="L363" s="71">
        <v>13.434834868524227</v>
      </c>
      <c r="M363" s="71">
        <v>175.52322295892318</v>
      </c>
      <c r="N363" s="71">
        <v>205.26004365131939</v>
      </c>
      <c r="O363" s="71">
        <v>166.97732573349646</v>
      </c>
      <c r="P363" s="71">
        <v>107.27652100922499</v>
      </c>
      <c r="Q363" s="71">
        <v>9.8618760167867556</v>
      </c>
      <c r="R363" s="71">
        <v>0</v>
      </c>
      <c r="S363" s="71">
        <v>14.041208142</v>
      </c>
      <c r="T363" s="72"/>
      <c r="U363" s="71">
        <v>178996540</v>
      </c>
      <c r="V363" s="71">
        <v>3170</v>
      </c>
      <c r="W363" s="71">
        <v>326</v>
      </c>
      <c r="X363" s="71">
        <v>48602</v>
      </c>
      <c r="Y363" s="71">
        <v>70303</v>
      </c>
      <c r="Z363" s="71">
        <v>116726</v>
      </c>
      <c r="AA363" s="71">
        <v>23439</v>
      </c>
      <c r="AB363" s="71">
        <v>167520</v>
      </c>
      <c r="AC363" s="71">
        <v>0</v>
      </c>
      <c r="AD363" s="71">
        <v>14.041208142</v>
      </c>
      <c r="AE363" s="72"/>
      <c r="AF363" s="71">
        <v>908702921.70239019</v>
      </c>
      <c r="AG363" s="71">
        <v>4876999.5557840997</v>
      </c>
      <c r="AH363" s="71">
        <v>2529514.9996243236</v>
      </c>
      <c r="AI363" s="71">
        <v>283000412.20714372</v>
      </c>
      <c r="AJ363" s="71">
        <v>380929815.13681227</v>
      </c>
      <c r="AK363" s="71">
        <v>0</v>
      </c>
      <c r="AL363" s="71">
        <v>0</v>
      </c>
      <c r="AM363" s="71">
        <v>21631404.359079998</v>
      </c>
      <c r="AN363" s="71">
        <v>0</v>
      </c>
      <c r="AO363" s="71">
        <v>0</v>
      </c>
      <c r="AP363" s="71">
        <v>1601671067.9608347</v>
      </c>
      <c r="AQ363" s="72"/>
      <c r="AR363" s="71">
        <v>8140</v>
      </c>
      <c r="AS363" s="71">
        <v>2484</v>
      </c>
      <c r="AT363" s="71">
        <v>6</v>
      </c>
      <c r="AU363" s="71">
        <v>1</v>
      </c>
      <c r="AV363" s="71">
        <v>0</v>
      </c>
      <c r="AW363" s="71">
        <v>2</v>
      </c>
      <c r="AX363" s="71"/>
      <c r="AY363" s="72"/>
      <c r="AZ363" s="71">
        <v>37823.30000000025</v>
      </c>
      <c r="BA363" s="71">
        <v>114328.09999999971</v>
      </c>
      <c r="BB363" s="71">
        <v>15079</v>
      </c>
      <c r="BC363" s="71">
        <v>4.9000000000000004</v>
      </c>
      <c r="BD363" s="71">
        <v>0</v>
      </c>
      <c r="BE363" s="71">
        <v>2795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2021</v>
      </c>
      <c r="B364" s="70">
        <v>289</v>
      </c>
      <c r="C364" s="70">
        <v>20</v>
      </c>
      <c r="D364" s="70">
        <v>17</v>
      </c>
      <c r="E364" s="70">
        <v>2023</v>
      </c>
      <c r="F364" s="70" t="s">
        <v>1539</v>
      </c>
      <c r="G364" s="70" t="s">
        <v>2001</v>
      </c>
      <c r="H364" s="70" t="s">
        <v>2002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8547</v>
      </c>
      <c r="AS364" s="71">
        <v>2508</v>
      </c>
      <c r="AT364" s="71">
        <v>6</v>
      </c>
      <c r="AU364" s="71">
        <v>1</v>
      </c>
      <c r="AV364" s="71">
        <v>0</v>
      </c>
      <c r="AW364" s="71">
        <v>2</v>
      </c>
      <c r="AX364" s="71"/>
      <c r="AY364" s="72"/>
      <c r="AZ364" s="71">
        <v>40118.600000000355</v>
      </c>
      <c r="BA364" s="71">
        <v>117360.7999999997</v>
      </c>
      <c r="BB364" s="71">
        <v>15079</v>
      </c>
      <c r="BC364" s="71">
        <v>4.9000000000000004</v>
      </c>
      <c r="BD364" s="71">
        <v>0</v>
      </c>
      <c r="BE364" s="71">
        <v>2795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2022</v>
      </c>
      <c r="B365" s="70">
        <v>289</v>
      </c>
      <c r="C365" s="70">
        <v>21</v>
      </c>
      <c r="D365" s="70">
        <v>17</v>
      </c>
      <c r="E365" s="70">
        <v>2024</v>
      </c>
      <c r="F365" s="70" t="s">
        <v>1554</v>
      </c>
      <c r="G365" s="70" t="s">
        <v>2001</v>
      </c>
      <c r="H365" s="70" t="s">
        <v>2002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2023</v>
      </c>
      <c r="B366" s="70">
        <v>375</v>
      </c>
      <c r="C366" s="70">
        <v>1</v>
      </c>
      <c r="D366" s="70">
        <v>23</v>
      </c>
      <c r="E366" s="70">
        <v>1990</v>
      </c>
      <c r="F366" s="70" t="s">
        <v>787</v>
      </c>
      <c r="G366" s="70" t="s">
        <v>2024</v>
      </c>
      <c r="H366" s="70" t="s">
        <v>2025</v>
      </c>
      <c r="I366" s="148"/>
      <c r="J366" s="71">
        <v>255.04570209182171</v>
      </c>
      <c r="K366" s="71">
        <v>15.221354553877511</v>
      </c>
      <c r="L366" s="71">
        <v>1.907032324510282</v>
      </c>
      <c r="M366" s="71">
        <v>78.002945086230824</v>
      </c>
      <c r="N366" s="71">
        <v>119.19129406855519</v>
      </c>
      <c r="O366" s="71">
        <v>86.965677232710831</v>
      </c>
      <c r="P366" s="71">
        <v>56.097107460662727</v>
      </c>
      <c r="Q366" s="71">
        <v>8.5559126533300809</v>
      </c>
      <c r="R366" s="71">
        <v>0</v>
      </c>
      <c r="S366" s="71">
        <v>9.9118326817821263</v>
      </c>
      <c r="T366" s="72"/>
      <c r="U366" s="71">
        <v>42170454</v>
      </c>
      <c r="V366" s="71">
        <v>5467</v>
      </c>
      <c r="W366" s="71">
        <v>20</v>
      </c>
      <c r="X366" s="71">
        <v>26732</v>
      </c>
      <c r="Y366" s="71">
        <v>46370</v>
      </c>
      <c r="Z366" s="71">
        <v>35770</v>
      </c>
      <c r="AA366" s="71">
        <v>13621</v>
      </c>
      <c r="AB366" s="71">
        <v>138919</v>
      </c>
      <c r="AC366" s="71">
        <v>0</v>
      </c>
      <c r="AD366" s="71">
        <v>9.9118326817821263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2026</v>
      </c>
      <c r="B367" s="70">
        <v>376</v>
      </c>
      <c r="C367" s="70">
        <v>2</v>
      </c>
      <c r="D367" s="70">
        <v>23</v>
      </c>
      <c r="E367" s="70">
        <v>2005</v>
      </c>
      <c r="F367" s="70" t="s">
        <v>789</v>
      </c>
      <c r="G367" s="70" t="s">
        <v>2024</v>
      </c>
      <c r="H367" s="70" t="s">
        <v>2025</v>
      </c>
      <c r="I367" s="148"/>
      <c r="J367" s="71">
        <v>245.882204785531</v>
      </c>
      <c r="K367" s="71">
        <v>10.299875680135941</v>
      </c>
      <c r="L367" s="71">
        <v>1.4211086497272929</v>
      </c>
      <c r="M367" s="71">
        <v>170.3544269905571</v>
      </c>
      <c r="N367" s="71">
        <v>181.40767044759241</v>
      </c>
      <c r="O367" s="71">
        <v>114.176209587351</v>
      </c>
      <c r="P367" s="71">
        <v>69.848136126595335</v>
      </c>
      <c r="Q367" s="71">
        <v>8.9146198678482609</v>
      </c>
      <c r="R367" s="71">
        <v>0</v>
      </c>
      <c r="S367" s="71">
        <v>13.12748529621698</v>
      </c>
      <c r="T367" s="72"/>
      <c r="U367" s="71">
        <v>37254830</v>
      </c>
      <c r="V367" s="71">
        <v>4364</v>
      </c>
      <c r="W367" s="71">
        <v>19</v>
      </c>
      <c r="X367" s="71">
        <v>31534</v>
      </c>
      <c r="Y367" s="71">
        <v>60868</v>
      </c>
      <c r="Z367" s="71">
        <v>54344</v>
      </c>
      <c r="AA367" s="71">
        <v>13890</v>
      </c>
      <c r="AB367" s="71">
        <v>151315</v>
      </c>
      <c r="AC367" s="71">
        <v>0</v>
      </c>
      <c r="AD367" s="71">
        <v>13.12748529621698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2027</v>
      </c>
      <c r="B368" s="70">
        <v>377</v>
      </c>
      <c r="C368" s="70">
        <v>3</v>
      </c>
      <c r="D368" s="70">
        <v>23</v>
      </c>
      <c r="E368" s="70">
        <v>2006</v>
      </c>
      <c r="F368" s="70" t="s">
        <v>790</v>
      </c>
      <c r="G368" s="1064" t="s">
        <v>2024</v>
      </c>
      <c r="H368" s="70" t="s">
        <v>2025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2028</v>
      </c>
      <c r="B369" s="70">
        <v>378</v>
      </c>
      <c r="C369" s="70">
        <v>4</v>
      </c>
      <c r="D369" s="70">
        <v>23</v>
      </c>
      <c r="E369" s="70">
        <v>2007</v>
      </c>
      <c r="F369" s="70" t="s">
        <v>791</v>
      </c>
      <c r="G369" s="1064" t="s">
        <v>2024</v>
      </c>
      <c r="H369" s="70" t="s">
        <v>2025</v>
      </c>
      <c r="I369" s="148"/>
      <c r="J369" s="71">
        <v>163.2787071151981</v>
      </c>
      <c r="K369" s="71">
        <v>10.20647873426811</v>
      </c>
      <c r="L369" s="71">
        <v>2.6739429421110299</v>
      </c>
      <c r="M369" s="71">
        <v>155.7193371999893</v>
      </c>
      <c r="N369" s="71">
        <v>199.4395928450574</v>
      </c>
      <c r="O369" s="71">
        <v>110.9437498745088</v>
      </c>
      <c r="P369" s="71">
        <v>70.423760950657936</v>
      </c>
      <c r="Q369" s="71">
        <v>9.5710852658218002</v>
      </c>
      <c r="R369" s="71">
        <v>0</v>
      </c>
      <c r="S369" s="71">
        <v>10.37434938843159</v>
      </c>
      <c r="T369" s="72"/>
      <c r="U369" s="71">
        <v>25364426</v>
      </c>
      <c r="V369" s="71">
        <v>4436</v>
      </c>
      <c r="W369" s="71">
        <v>34</v>
      </c>
      <c r="X369" s="71">
        <v>36329</v>
      </c>
      <c r="Y369" s="71">
        <v>63273</v>
      </c>
      <c r="Z369" s="71">
        <v>54894</v>
      </c>
      <c r="AA369" s="71">
        <v>13791</v>
      </c>
      <c r="AB369" s="71">
        <v>153867</v>
      </c>
      <c r="AC369" s="71">
        <v>0</v>
      </c>
      <c r="AD369" s="71">
        <v>10.37434938843159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2029</v>
      </c>
      <c r="B370" s="70">
        <v>379</v>
      </c>
      <c r="C370" s="70">
        <v>5</v>
      </c>
      <c r="D370" s="70">
        <v>23</v>
      </c>
      <c r="E370" s="70">
        <v>2008</v>
      </c>
      <c r="F370" s="70" t="s">
        <v>792</v>
      </c>
      <c r="G370" s="70" t="s">
        <v>2024</v>
      </c>
      <c r="H370" s="70" t="s">
        <v>2025</v>
      </c>
      <c r="I370" s="148"/>
      <c r="J370" s="71">
        <v>148.54368774381641</v>
      </c>
      <c r="K370" s="71">
        <v>8.1439354166954363</v>
      </c>
      <c r="L370" s="71">
        <v>2.4193573445569889</v>
      </c>
      <c r="M370" s="71">
        <v>164.291853688099</v>
      </c>
      <c r="N370" s="71">
        <v>203.79321989657501</v>
      </c>
      <c r="O370" s="71">
        <v>107.2521454773683</v>
      </c>
      <c r="P370" s="71">
        <v>68.940815156920124</v>
      </c>
      <c r="Q370" s="71">
        <v>9.5015174208354107</v>
      </c>
      <c r="R370" s="71">
        <v>0</v>
      </c>
      <c r="S370" s="71">
        <v>11.47754452762935</v>
      </c>
      <c r="T370" s="72"/>
      <c r="U370" s="71">
        <v>25325139</v>
      </c>
      <c r="V370" s="71">
        <v>4436</v>
      </c>
      <c r="W370" s="71">
        <v>34</v>
      </c>
      <c r="X370" s="71">
        <v>36329</v>
      </c>
      <c r="Y370" s="71">
        <v>64403</v>
      </c>
      <c r="Z370" s="71">
        <v>54930</v>
      </c>
      <c r="AA370" s="71">
        <v>13516</v>
      </c>
      <c r="AB370" s="71">
        <v>155261</v>
      </c>
      <c r="AC370" s="71">
        <v>0</v>
      </c>
      <c r="AD370" s="71">
        <v>11.47754452762935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2030</v>
      </c>
      <c r="B371" s="70">
        <v>380</v>
      </c>
      <c r="C371" s="70">
        <v>6</v>
      </c>
      <c r="D371" s="70">
        <v>23</v>
      </c>
      <c r="E371" s="70">
        <v>2009</v>
      </c>
      <c r="F371" s="70" t="s">
        <v>176</v>
      </c>
      <c r="G371" s="70" t="s">
        <v>2024</v>
      </c>
      <c r="H371" s="70" t="s">
        <v>2025</v>
      </c>
      <c r="I371" s="148"/>
      <c r="J371" s="71">
        <v>126.3078897118293</v>
      </c>
      <c r="K371" s="71">
        <v>8.5013471366723561</v>
      </c>
      <c r="L371" s="71">
        <v>2.475423943680076</v>
      </c>
      <c r="M371" s="71">
        <v>153.7755908540851</v>
      </c>
      <c r="N371" s="71">
        <v>192.64071877141251</v>
      </c>
      <c r="O371" s="71">
        <v>108.6851542319241</v>
      </c>
      <c r="P371" s="71">
        <v>66.035760370534931</v>
      </c>
      <c r="Q371" s="71">
        <v>9.1321062944854496</v>
      </c>
      <c r="R371" s="71">
        <v>0</v>
      </c>
      <c r="S371" s="71">
        <v>11.546682786287111</v>
      </c>
      <c r="T371" s="72"/>
      <c r="U371" s="71">
        <v>19224183</v>
      </c>
      <c r="V371" s="71">
        <v>5401</v>
      </c>
      <c r="W371" s="71">
        <v>38</v>
      </c>
      <c r="X371" s="71">
        <v>40111</v>
      </c>
      <c r="Y371" s="71">
        <v>65526</v>
      </c>
      <c r="Z371" s="71">
        <v>54943</v>
      </c>
      <c r="AA371" s="71">
        <v>13291</v>
      </c>
      <c r="AB371" s="71">
        <v>156647</v>
      </c>
      <c r="AC371" s="71">
        <v>0</v>
      </c>
      <c r="AD371" s="71">
        <v>11.546682786287111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72.760000000000005</v>
      </c>
      <c r="BK371" s="71">
        <v>0</v>
      </c>
      <c r="BL371" s="71">
        <v>6.42</v>
      </c>
      <c r="BM371" s="71">
        <v>0</v>
      </c>
      <c r="BN371" s="72"/>
      <c r="BO371" s="71">
        <v>0</v>
      </c>
      <c r="BP371" s="71">
        <v>0</v>
      </c>
      <c r="BQ371" s="71">
        <v>7</v>
      </c>
      <c r="BR371" s="71">
        <v>0</v>
      </c>
      <c r="BS371" s="71">
        <v>2</v>
      </c>
      <c r="BT371" s="71">
        <v>0</v>
      </c>
      <c r="BU371"/>
      <c r="BV371" s="70">
        <v>79.180000000000007</v>
      </c>
      <c r="BW371" s="70">
        <v>0</v>
      </c>
      <c r="BX371" s="70">
        <v>0</v>
      </c>
      <c r="BY371" s="70">
        <v>0</v>
      </c>
      <c r="BZ371" s="70">
        <v>0</v>
      </c>
      <c r="CA371" s="70">
        <v>0</v>
      </c>
      <c r="CB371" s="70">
        <v>0</v>
      </c>
      <c r="CC371" s="70">
        <v>0</v>
      </c>
      <c r="CD371" s="70">
        <v>0</v>
      </c>
    </row>
    <row r="372" spans="1:82">
      <c r="A372" s="70" t="s">
        <v>2031</v>
      </c>
      <c r="B372" s="70">
        <v>381</v>
      </c>
      <c r="C372" s="70">
        <v>7</v>
      </c>
      <c r="D372" s="70">
        <v>23</v>
      </c>
      <c r="E372" s="70">
        <v>2010</v>
      </c>
      <c r="F372" s="70" t="s">
        <v>177</v>
      </c>
      <c r="G372" s="70" t="s">
        <v>2024</v>
      </c>
      <c r="H372" s="70" t="s">
        <v>2025</v>
      </c>
      <c r="I372" s="148"/>
      <c r="J372" s="71">
        <v>76.79152940528256</v>
      </c>
      <c r="K372" s="71">
        <v>8.9084309944561237</v>
      </c>
      <c r="L372" s="71">
        <v>2.7626193757133568</v>
      </c>
      <c r="M372" s="71">
        <v>156.7038861084884</v>
      </c>
      <c r="N372" s="71">
        <v>214.85386389769721</v>
      </c>
      <c r="O372" s="71">
        <v>108.154886144447</v>
      </c>
      <c r="P372" s="71">
        <v>68.129718910105183</v>
      </c>
      <c r="Q372" s="71">
        <v>9.6230209619507097</v>
      </c>
      <c r="R372" s="71">
        <v>0</v>
      </c>
      <c r="S372" s="71">
        <v>10.676262084742969</v>
      </c>
      <c r="T372" s="72"/>
      <c r="U372" s="71">
        <v>12616844</v>
      </c>
      <c r="V372" s="71">
        <v>5401</v>
      </c>
      <c r="W372" s="71">
        <v>38</v>
      </c>
      <c r="X372" s="71">
        <v>40111</v>
      </c>
      <c r="Y372" s="71">
        <v>66758</v>
      </c>
      <c r="Z372" s="71">
        <v>54929</v>
      </c>
      <c r="AA372" s="71">
        <v>13370</v>
      </c>
      <c r="AB372" s="71">
        <v>158172</v>
      </c>
      <c r="AC372" s="71">
        <v>0</v>
      </c>
      <c r="AD372" s="71">
        <v>10.676262084742969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65.552000000000007</v>
      </c>
      <c r="BK372" s="71">
        <v>0</v>
      </c>
      <c r="BL372" s="71">
        <v>2.7210000000000001</v>
      </c>
      <c r="BM372" s="71">
        <v>0</v>
      </c>
      <c r="BN372" s="72"/>
      <c r="BO372" s="71">
        <v>0</v>
      </c>
      <c r="BP372" s="71">
        <v>0</v>
      </c>
      <c r="BQ372" s="71">
        <v>6</v>
      </c>
      <c r="BR372" s="71">
        <v>0</v>
      </c>
      <c r="BS372" s="71">
        <v>1</v>
      </c>
      <c r="BT372" s="71">
        <v>0</v>
      </c>
      <c r="BU372"/>
      <c r="BV372" s="70">
        <v>68.272999999999996</v>
      </c>
      <c r="BW372" s="70">
        <v>0</v>
      </c>
      <c r="BX372" s="70">
        <v>0</v>
      </c>
      <c r="BY372" s="70">
        <v>0</v>
      </c>
      <c r="BZ372" s="70">
        <v>0</v>
      </c>
      <c r="CA372" s="70">
        <v>0</v>
      </c>
      <c r="CB372" s="70">
        <v>0</v>
      </c>
      <c r="CC372" s="70">
        <v>0</v>
      </c>
      <c r="CD372" s="70">
        <v>0</v>
      </c>
    </row>
    <row r="373" spans="1:82">
      <c r="A373" s="70" t="s">
        <v>2032</v>
      </c>
      <c r="B373" s="70">
        <v>382</v>
      </c>
      <c r="C373" s="70">
        <v>8</v>
      </c>
      <c r="D373" s="70">
        <v>23</v>
      </c>
      <c r="E373" s="70">
        <v>2011</v>
      </c>
      <c r="F373" s="70" t="s">
        <v>178</v>
      </c>
      <c r="G373" s="70" t="s">
        <v>2024</v>
      </c>
      <c r="H373" s="70" t="s">
        <v>2025</v>
      </c>
      <c r="I373" s="148"/>
      <c r="J373" s="71">
        <v>79.427705265560661</v>
      </c>
      <c r="K373" s="71">
        <v>12.95535201848438</v>
      </c>
      <c r="L373" s="71">
        <v>1.565693587068834</v>
      </c>
      <c r="M373" s="71">
        <v>198.83998029935</v>
      </c>
      <c r="N373" s="71">
        <v>232.56371169739259</v>
      </c>
      <c r="O373" s="71">
        <v>106.82838181897861</v>
      </c>
      <c r="P373" s="71">
        <v>67.774077182293908</v>
      </c>
      <c r="Q373" s="71">
        <v>11.159623364657399</v>
      </c>
      <c r="R373" s="71">
        <v>0</v>
      </c>
      <c r="S373" s="71">
        <v>13.243247314291899</v>
      </c>
      <c r="T373" s="72"/>
      <c r="U373" s="71">
        <v>11336074</v>
      </c>
      <c r="V373" s="71">
        <v>5401</v>
      </c>
      <c r="W373" s="71">
        <v>38</v>
      </c>
      <c r="X373" s="71">
        <v>40111</v>
      </c>
      <c r="Y373" s="71">
        <v>67606</v>
      </c>
      <c r="Z373" s="71">
        <v>55434</v>
      </c>
      <c r="AA373" s="71">
        <v>13696</v>
      </c>
      <c r="AB373" s="71">
        <v>159021</v>
      </c>
      <c r="AC373" s="71">
        <v>0</v>
      </c>
      <c r="AD373" s="71">
        <v>13.243247314291899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33.979999999999997</v>
      </c>
      <c r="BK373" s="71">
        <v>0</v>
      </c>
      <c r="BL373" s="71">
        <v>2.4470000000000001</v>
      </c>
      <c r="BM373" s="71">
        <v>0</v>
      </c>
      <c r="BN373" s="72"/>
      <c r="BO373" s="71">
        <v>0</v>
      </c>
      <c r="BP373" s="71">
        <v>0</v>
      </c>
      <c r="BQ373" s="71">
        <v>7</v>
      </c>
      <c r="BR373" s="71">
        <v>0</v>
      </c>
      <c r="BS373" s="71">
        <v>1</v>
      </c>
      <c r="BT373" s="71">
        <v>0</v>
      </c>
      <c r="BU373"/>
      <c r="BV373" s="70">
        <v>36.427</v>
      </c>
      <c r="BW373" s="70">
        <v>0</v>
      </c>
      <c r="BX373" s="70">
        <v>0</v>
      </c>
      <c r="BY373" s="70">
        <v>0</v>
      </c>
      <c r="BZ373" s="70">
        <v>0</v>
      </c>
      <c r="CA373" s="70">
        <v>0</v>
      </c>
      <c r="CB373" s="70">
        <v>0</v>
      </c>
      <c r="CC373" s="70">
        <v>0</v>
      </c>
      <c r="CD373" s="70">
        <v>0</v>
      </c>
    </row>
    <row r="374" spans="1:82">
      <c r="A374" s="70" t="s">
        <v>2033</v>
      </c>
      <c r="B374" s="70">
        <v>383</v>
      </c>
      <c r="C374" s="70">
        <v>9</v>
      </c>
      <c r="D374" s="70">
        <v>23</v>
      </c>
      <c r="E374" s="70">
        <v>2012</v>
      </c>
      <c r="F374" s="70" t="s">
        <v>179</v>
      </c>
      <c r="G374" s="70" t="s">
        <v>2024</v>
      </c>
      <c r="H374" s="70" t="s">
        <v>2025</v>
      </c>
      <c r="I374" s="148"/>
      <c r="J374" s="71">
        <v>67.176412603844426</v>
      </c>
      <c r="K374" s="71">
        <v>12.63320923648994</v>
      </c>
      <c r="L374" s="71">
        <v>1.5543158305529681</v>
      </c>
      <c r="M374" s="71">
        <v>205.5538643406841</v>
      </c>
      <c r="N374" s="71">
        <v>250.7087886875523</v>
      </c>
      <c r="O374" s="71">
        <v>106.98768933934059</v>
      </c>
      <c r="P374" s="71">
        <v>67.761549124678041</v>
      </c>
      <c r="Q374" s="71">
        <v>12.354587434094199</v>
      </c>
      <c r="R374" s="71">
        <v>0</v>
      </c>
      <c r="S374" s="71">
        <v>12.73003309014479</v>
      </c>
      <c r="T374" s="72"/>
      <c r="U374" s="71">
        <v>9168197</v>
      </c>
      <c r="V374" s="71">
        <v>5401</v>
      </c>
      <c r="W374" s="71">
        <v>38</v>
      </c>
      <c r="X374" s="71">
        <v>40111</v>
      </c>
      <c r="Y374" s="71">
        <v>69236</v>
      </c>
      <c r="Z374" s="71">
        <v>55957</v>
      </c>
      <c r="AA374" s="71">
        <v>13616</v>
      </c>
      <c r="AB374" s="71">
        <v>162036</v>
      </c>
      <c r="AC374" s="71">
        <v>0</v>
      </c>
      <c r="AD374" s="71">
        <v>12.73003309014479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71.721000000000004</v>
      </c>
      <c r="BK374" s="71">
        <v>0</v>
      </c>
      <c r="BL374" s="71">
        <v>2.9660000000000002</v>
      </c>
      <c r="BM374" s="71">
        <v>0</v>
      </c>
      <c r="BN374" s="72"/>
      <c r="BO374" s="71">
        <v>0</v>
      </c>
      <c r="BP374" s="71">
        <v>0</v>
      </c>
      <c r="BQ374" s="71">
        <v>8</v>
      </c>
      <c r="BR374" s="71">
        <v>0</v>
      </c>
      <c r="BS374" s="71">
        <v>1</v>
      </c>
      <c r="BT374" s="71">
        <v>0</v>
      </c>
      <c r="BU374"/>
      <c r="BV374" s="70">
        <v>74.686999999999998</v>
      </c>
      <c r="BW374" s="70">
        <v>0</v>
      </c>
      <c r="BX374" s="70">
        <v>0</v>
      </c>
      <c r="BY374" s="70">
        <v>0</v>
      </c>
      <c r="BZ374" s="70">
        <v>0</v>
      </c>
      <c r="CA374" s="70">
        <v>0</v>
      </c>
      <c r="CB374" s="70">
        <v>0</v>
      </c>
      <c r="CC374" s="70">
        <v>0</v>
      </c>
      <c r="CD374" s="70">
        <v>0</v>
      </c>
    </row>
    <row r="375" spans="1:82">
      <c r="A375" s="70" t="s">
        <v>2034</v>
      </c>
      <c r="B375" s="70">
        <v>384</v>
      </c>
      <c r="C375" s="70">
        <v>10</v>
      </c>
      <c r="D375" s="70">
        <v>23</v>
      </c>
      <c r="E375" s="70">
        <v>2013</v>
      </c>
      <c r="F375" s="70" t="s">
        <v>180</v>
      </c>
      <c r="G375" s="70" t="s">
        <v>2024</v>
      </c>
      <c r="H375" s="70" t="s">
        <v>2025</v>
      </c>
      <c r="I375" s="148"/>
      <c r="J375" s="71">
        <v>91.682185432179182</v>
      </c>
      <c r="K375" s="71">
        <v>10.890375297510399</v>
      </c>
      <c r="L375" s="71">
        <v>1.603001255721701</v>
      </c>
      <c r="M375" s="71">
        <v>198.03451219286171</v>
      </c>
      <c r="N375" s="71">
        <v>252.31926897456361</v>
      </c>
      <c r="O375" s="71">
        <v>103.34298073471356</v>
      </c>
      <c r="P375" s="71">
        <v>69.070896920282109</v>
      </c>
      <c r="Q375" s="71">
        <v>12.572258824307699</v>
      </c>
      <c r="R375" s="71">
        <v>0</v>
      </c>
      <c r="S375" s="71">
        <v>10.667763591576231</v>
      </c>
      <c r="T375" s="72"/>
      <c r="U375" s="71">
        <v>11578922</v>
      </c>
      <c r="V375" s="71">
        <v>5401</v>
      </c>
      <c r="W375" s="71">
        <v>38</v>
      </c>
      <c r="X375" s="71">
        <v>40111</v>
      </c>
      <c r="Y375" s="71">
        <v>69773</v>
      </c>
      <c r="Z375" s="71">
        <v>56464</v>
      </c>
      <c r="AA375" s="71">
        <v>13827</v>
      </c>
      <c r="AB375" s="71">
        <v>162527</v>
      </c>
      <c r="AC375" s="71">
        <v>0</v>
      </c>
      <c r="AD375" s="71">
        <v>10.667763591576231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77.186000000000007</v>
      </c>
      <c r="BK375" s="71">
        <v>0</v>
      </c>
      <c r="BL375" s="71">
        <v>3.359</v>
      </c>
      <c r="BM375" s="71">
        <v>0</v>
      </c>
      <c r="BN375" s="72"/>
      <c r="BO375" s="71">
        <v>0</v>
      </c>
      <c r="BP375" s="71">
        <v>0</v>
      </c>
      <c r="BQ375" s="71">
        <v>8</v>
      </c>
      <c r="BR375" s="71">
        <v>0</v>
      </c>
      <c r="BS375" s="71">
        <v>1</v>
      </c>
      <c r="BT375" s="71">
        <v>0</v>
      </c>
      <c r="BU375"/>
      <c r="BV375" s="70">
        <v>80.545000000000002</v>
      </c>
      <c r="BW375" s="70">
        <v>0</v>
      </c>
      <c r="BX375" s="70">
        <v>0</v>
      </c>
      <c r="BY375" s="70">
        <v>0</v>
      </c>
      <c r="BZ375" s="70">
        <v>0</v>
      </c>
      <c r="CA375" s="70">
        <v>0</v>
      </c>
      <c r="CB375" s="70">
        <v>0</v>
      </c>
      <c r="CC375" s="70">
        <v>0</v>
      </c>
      <c r="CD375" s="70">
        <v>0</v>
      </c>
    </row>
    <row r="376" spans="1:82">
      <c r="A376" s="70" t="s">
        <v>2035</v>
      </c>
      <c r="B376" s="70">
        <v>385</v>
      </c>
      <c r="C376" s="70">
        <v>11</v>
      </c>
      <c r="D376" s="70">
        <v>23</v>
      </c>
      <c r="E376" s="70">
        <v>2014</v>
      </c>
      <c r="F376" s="70" t="s">
        <v>181</v>
      </c>
      <c r="G376" s="70" t="s">
        <v>2024</v>
      </c>
      <c r="H376" s="70" t="s">
        <v>2025</v>
      </c>
      <c r="I376" s="148"/>
      <c r="J376" s="71">
        <v>87.041058866784923</v>
      </c>
      <c r="K376" s="71">
        <v>10.73465897529476</v>
      </c>
      <c r="L376" s="71">
        <v>1.7510253596207259</v>
      </c>
      <c r="M376" s="71">
        <v>189.27081077235539</v>
      </c>
      <c r="N376" s="71">
        <v>221.9763262741331</v>
      </c>
      <c r="O376" s="71">
        <v>98.755026250170047</v>
      </c>
      <c r="P376" s="71">
        <v>69.962177773553378</v>
      </c>
      <c r="Q376" s="71">
        <v>12.1087935972345</v>
      </c>
      <c r="R376" s="71">
        <v>0</v>
      </c>
      <c r="S376" s="71">
        <v>11.310822898067</v>
      </c>
      <c r="T376" s="72"/>
      <c r="U376" s="71">
        <v>12215681</v>
      </c>
      <c r="V376" s="71">
        <v>4683</v>
      </c>
      <c r="W376" s="71">
        <v>39</v>
      </c>
      <c r="X376" s="71">
        <v>41990</v>
      </c>
      <c r="Y376" s="71">
        <v>70651</v>
      </c>
      <c r="Z376" s="71">
        <v>56829</v>
      </c>
      <c r="AA376" s="71">
        <v>13933</v>
      </c>
      <c r="AB376" s="71">
        <v>163153</v>
      </c>
      <c r="AC376" s="71">
        <v>0</v>
      </c>
      <c r="AD376" s="71">
        <v>11.310822898067</v>
      </c>
      <c r="AE376" s="72"/>
      <c r="AF376" s="71"/>
      <c r="AG376" s="71"/>
      <c r="AH376" s="71"/>
      <c r="AI376" s="71"/>
      <c r="AJ376" s="71"/>
      <c r="AK376" s="71"/>
      <c r="AL376" s="71"/>
      <c r="AM376" s="71"/>
      <c r="AN376" s="71"/>
      <c r="AO376" s="71"/>
      <c r="AP376" s="71"/>
      <c r="AQ376" s="72"/>
      <c r="AR376" s="71">
        <v>1704</v>
      </c>
      <c r="AS376" s="71">
        <v>84</v>
      </c>
      <c r="AT376" s="71">
        <v>0</v>
      </c>
      <c r="AU376" s="71">
        <v>0</v>
      </c>
      <c r="AV376" s="71">
        <v>0</v>
      </c>
      <c r="AW376" s="71">
        <v>0</v>
      </c>
      <c r="AX376" s="71"/>
      <c r="AY376" s="72"/>
      <c r="AZ376" s="71">
        <v>5898.2999999999993</v>
      </c>
      <c r="BA376" s="71">
        <v>2294.6</v>
      </c>
      <c r="BB376" s="71">
        <v>0</v>
      </c>
      <c r="BC376" s="71">
        <v>0</v>
      </c>
      <c r="BD376" s="71">
        <v>0</v>
      </c>
      <c r="BE376" s="71">
        <v>0</v>
      </c>
      <c r="BF376" s="71"/>
      <c r="BG376" s="72"/>
      <c r="BH376" s="71">
        <v>0</v>
      </c>
      <c r="BI376" s="71">
        <v>0</v>
      </c>
      <c r="BJ376" s="71">
        <v>72.98</v>
      </c>
      <c r="BK376" s="71">
        <v>0</v>
      </c>
      <c r="BL376" s="71">
        <v>3.2869999999999999</v>
      </c>
      <c r="BM376" s="71">
        <v>0</v>
      </c>
      <c r="BN376" s="72"/>
      <c r="BO376" s="71">
        <v>0</v>
      </c>
      <c r="BP376" s="71">
        <v>0</v>
      </c>
      <c r="BQ376" s="71">
        <v>8</v>
      </c>
      <c r="BR376" s="71">
        <v>0</v>
      </c>
      <c r="BS376" s="71">
        <v>1</v>
      </c>
      <c r="BT376" s="71">
        <v>0</v>
      </c>
      <c r="BU376"/>
      <c r="BV376" s="70">
        <v>76.266999999999996</v>
      </c>
      <c r="BW376" s="70">
        <v>0</v>
      </c>
      <c r="BX376" s="70">
        <v>0</v>
      </c>
      <c r="BY376" s="70">
        <v>0</v>
      </c>
      <c r="BZ376" s="70">
        <v>0</v>
      </c>
      <c r="CA376" s="70">
        <v>0</v>
      </c>
      <c r="CB376" s="70">
        <v>0</v>
      </c>
      <c r="CC376" s="70">
        <v>0</v>
      </c>
      <c r="CD376" s="70">
        <v>0</v>
      </c>
    </row>
    <row r="377" spans="1:82">
      <c r="A377" s="70" t="s">
        <v>2036</v>
      </c>
      <c r="B377" s="70">
        <v>386</v>
      </c>
      <c r="C377" s="70">
        <v>12</v>
      </c>
      <c r="D377" s="70">
        <v>23</v>
      </c>
      <c r="E377" s="70">
        <v>2015</v>
      </c>
      <c r="F377" s="70" t="s">
        <v>182</v>
      </c>
      <c r="G377" s="70" t="s">
        <v>2024</v>
      </c>
      <c r="H377" s="70" t="s">
        <v>2025</v>
      </c>
      <c r="I377" s="148"/>
      <c r="J377" s="71">
        <v>86.356898294039055</v>
      </c>
      <c r="K377" s="71">
        <v>10.252973719445009</v>
      </c>
      <c r="L377" s="71">
        <v>1.930569604830471</v>
      </c>
      <c r="M377" s="71">
        <v>198.33890460253019</v>
      </c>
      <c r="N377" s="71">
        <v>222.9474331485971</v>
      </c>
      <c r="O377" s="71">
        <v>98.173404940246854</v>
      </c>
      <c r="P377" s="71">
        <v>70.575259860737646</v>
      </c>
      <c r="Q377" s="71">
        <v>11.9173008403317</v>
      </c>
      <c r="R377" s="71">
        <v>0</v>
      </c>
      <c r="S377" s="71">
        <v>11.90324169979778</v>
      </c>
      <c r="T377" s="72"/>
      <c r="U377" s="71">
        <v>13015090</v>
      </c>
      <c r="V377" s="71">
        <v>4683</v>
      </c>
      <c r="W377" s="71">
        <v>39</v>
      </c>
      <c r="X377" s="71">
        <v>41990</v>
      </c>
      <c r="Y377" s="71">
        <v>71640</v>
      </c>
      <c r="Z377" s="71">
        <v>57038</v>
      </c>
      <c r="AA377" s="71">
        <v>14044</v>
      </c>
      <c r="AB377" s="71">
        <v>164028</v>
      </c>
      <c r="AC377" s="71">
        <v>0</v>
      </c>
      <c r="AD377" s="71">
        <v>11.90324169979778</v>
      </c>
      <c r="AE377" s="72"/>
      <c r="AF377" s="71">
        <v>98561595.685274109</v>
      </c>
      <c r="AG377" s="71">
        <v>8467481.318460077</v>
      </c>
      <c r="AH377" s="71">
        <v>406633.11693159363</v>
      </c>
      <c r="AI377" s="71">
        <v>296930568.81088978</v>
      </c>
      <c r="AJ377" s="71">
        <v>337115162.85131949</v>
      </c>
      <c r="AK377" s="71">
        <v>0</v>
      </c>
      <c r="AL377" s="71">
        <v>0</v>
      </c>
      <c r="AM377" s="71">
        <v>22479349.32841887</v>
      </c>
      <c r="AN377" s="71">
        <v>0</v>
      </c>
      <c r="AO377" s="71">
        <v>0</v>
      </c>
      <c r="AP377" s="71">
        <v>763960791.11129391</v>
      </c>
      <c r="AQ377" s="72"/>
      <c r="AR377" s="71">
        <v>1882</v>
      </c>
      <c r="AS377" s="71">
        <v>115</v>
      </c>
      <c r="AT377" s="71">
        <v>0</v>
      </c>
      <c r="AU377" s="71">
        <v>0</v>
      </c>
      <c r="AV377" s="71">
        <v>0</v>
      </c>
      <c r="AW377" s="71">
        <v>0</v>
      </c>
      <c r="AX377" s="71"/>
      <c r="AY377" s="72"/>
      <c r="AZ377" s="71">
        <v>6636.7</v>
      </c>
      <c r="BA377" s="71">
        <v>2858.4</v>
      </c>
      <c r="BB377" s="71">
        <v>0</v>
      </c>
      <c r="BC377" s="71">
        <v>0</v>
      </c>
      <c r="BD377" s="71">
        <v>0</v>
      </c>
      <c r="BE377" s="71">
        <v>0</v>
      </c>
      <c r="BF377" s="71"/>
      <c r="BG377" s="72"/>
      <c r="BH377" s="71">
        <v>0</v>
      </c>
      <c r="BI377" s="71">
        <v>0</v>
      </c>
      <c r="BJ377" s="71">
        <v>63.857999999999997</v>
      </c>
      <c r="BK377" s="71">
        <v>0</v>
      </c>
      <c r="BL377" s="71">
        <v>2.74</v>
      </c>
      <c r="BM377" s="71">
        <v>0</v>
      </c>
      <c r="BN377" s="72"/>
      <c r="BO377" s="71">
        <v>0</v>
      </c>
      <c r="BP377" s="71">
        <v>0</v>
      </c>
      <c r="BQ377" s="71">
        <v>8</v>
      </c>
      <c r="BR377" s="71">
        <v>0</v>
      </c>
      <c r="BS377" s="71">
        <v>1</v>
      </c>
      <c r="BT377" s="71">
        <v>0</v>
      </c>
      <c r="BU377"/>
      <c r="BV377" s="70">
        <v>66.597999999999999</v>
      </c>
      <c r="BW377" s="70">
        <v>0</v>
      </c>
      <c r="BX377" s="70">
        <v>0</v>
      </c>
      <c r="BY377" s="70">
        <v>0</v>
      </c>
      <c r="BZ377" s="70">
        <v>0</v>
      </c>
      <c r="CA377" s="70">
        <v>0</v>
      </c>
      <c r="CB377" s="70">
        <v>0</v>
      </c>
      <c r="CC377" s="70">
        <v>0</v>
      </c>
      <c r="CD377" s="70">
        <v>0</v>
      </c>
    </row>
    <row r="378" spans="1:82">
      <c r="A378" s="70" t="s">
        <v>2037</v>
      </c>
      <c r="B378" s="70">
        <v>387</v>
      </c>
      <c r="C378" s="70">
        <v>13</v>
      </c>
      <c r="D378" s="70">
        <v>23</v>
      </c>
      <c r="E378" s="70">
        <v>2016</v>
      </c>
      <c r="F378" s="70" t="s">
        <v>155</v>
      </c>
      <c r="G378" s="70" t="s">
        <v>2024</v>
      </c>
      <c r="H378" s="70" t="s">
        <v>2025</v>
      </c>
      <c r="I378" s="148"/>
      <c r="J378" s="71">
        <v>79.229763270365439</v>
      </c>
      <c r="K378" s="71">
        <v>10.24057041448987</v>
      </c>
      <c r="L378" s="71">
        <v>2.2619915233468015</v>
      </c>
      <c r="M378" s="71">
        <v>173.57920386781223</v>
      </c>
      <c r="N378" s="71">
        <v>198.71842938126372</v>
      </c>
      <c r="O378" s="71">
        <v>97.952104609711867</v>
      </c>
      <c r="P378" s="71">
        <v>69.761529529243802</v>
      </c>
      <c r="Q378" s="71">
        <v>11.637827332976148</v>
      </c>
      <c r="R378" s="71">
        <v>0</v>
      </c>
      <c r="S378" s="71">
        <v>11.989994459855712</v>
      </c>
      <c r="T378" s="72"/>
      <c r="U378" s="71">
        <v>12483860</v>
      </c>
      <c r="V378" s="71">
        <v>4683</v>
      </c>
      <c r="W378" s="71">
        <v>39</v>
      </c>
      <c r="X378" s="71">
        <v>41990</v>
      </c>
      <c r="Y378" s="71">
        <v>72596</v>
      </c>
      <c r="Z378" s="71">
        <v>57609</v>
      </c>
      <c r="AA378" s="71">
        <v>14358</v>
      </c>
      <c r="AB378" s="71">
        <v>164767</v>
      </c>
      <c r="AC378" s="71">
        <v>0</v>
      </c>
      <c r="AD378" s="71">
        <v>11.98999445985571</v>
      </c>
      <c r="AE378" s="72"/>
      <c r="AF378" s="71">
        <v>92144402.049109772</v>
      </c>
      <c r="AG378" s="71">
        <v>8140074.7988077886</v>
      </c>
      <c r="AH378" s="71">
        <v>354051.99309410492</v>
      </c>
      <c r="AI378" s="71">
        <v>277346304.53150117</v>
      </c>
      <c r="AJ378" s="71">
        <v>291233144.63706559</v>
      </c>
      <c r="AK378" s="71">
        <v>0</v>
      </c>
      <c r="AL378" s="71">
        <v>0</v>
      </c>
      <c r="AM378" s="71">
        <v>22598169.109379921</v>
      </c>
      <c r="AN378" s="71">
        <v>0</v>
      </c>
      <c r="AO378" s="71">
        <v>0</v>
      </c>
      <c r="AP378" s="71">
        <v>691816147.11895835</v>
      </c>
      <c r="AQ378" s="72"/>
      <c r="AR378" s="71">
        <v>2043</v>
      </c>
      <c r="AS378" s="71">
        <v>136</v>
      </c>
      <c r="AT378" s="71">
        <v>0</v>
      </c>
      <c r="AU378" s="71">
        <v>0</v>
      </c>
      <c r="AV378" s="71">
        <v>0</v>
      </c>
      <c r="AW378" s="71">
        <v>0</v>
      </c>
      <c r="AX378" s="71"/>
      <c r="AY378" s="72"/>
      <c r="AZ378" s="71">
        <v>7308.5999999999995</v>
      </c>
      <c r="BA378" s="71">
        <v>3150.1</v>
      </c>
      <c r="BB378" s="71">
        <v>0</v>
      </c>
      <c r="BC378" s="71">
        <v>0</v>
      </c>
      <c r="BD378" s="71">
        <v>0</v>
      </c>
      <c r="BE378" s="71">
        <v>0</v>
      </c>
      <c r="BF378" s="71"/>
      <c r="BG378" s="72"/>
      <c r="BH378" s="71">
        <v>0</v>
      </c>
      <c r="BI378" s="71">
        <v>0</v>
      </c>
      <c r="BJ378" s="71">
        <v>60.639000000000003</v>
      </c>
      <c r="BK378" s="71">
        <v>0</v>
      </c>
      <c r="BL378" s="71">
        <v>3.7450000000000001</v>
      </c>
      <c r="BM378" s="71">
        <v>0</v>
      </c>
      <c r="BN378" s="72"/>
      <c r="BO378" s="71">
        <v>0</v>
      </c>
      <c r="BP378" s="71">
        <v>0</v>
      </c>
      <c r="BQ378" s="71">
        <v>7</v>
      </c>
      <c r="BR378" s="71">
        <v>0</v>
      </c>
      <c r="BS378" s="71">
        <v>1</v>
      </c>
      <c r="BT378" s="71">
        <v>0</v>
      </c>
      <c r="BU378"/>
      <c r="BV378" s="70">
        <v>64.384</v>
      </c>
      <c r="BW378" s="70">
        <v>0</v>
      </c>
      <c r="BX378" s="70">
        <v>0</v>
      </c>
      <c r="BY378" s="70">
        <v>0</v>
      </c>
      <c r="BZ378" s="70">
        <v>0</v>
      </c>
      <c r="CA378" s="70">
        <v>0</v>
      </c>
      <c r="CB378" s="70">
        <v>0</v>
      </c>
      <c r="CC378" s="70">
        <v>0</v>
      </c>
      <c r="CD378" s="70">
        <v>0</v>
      </c>
    </row>
    <row r="379" spans="1:82">
      <c r="A379" s="70" t="s">
        <v>2038</v>
      </c>
      <c r="B379" s="70">
        <v>388</v>
      </c>
      <c r="C379" s="70">
        <v>14</v>
      </c>
      <c r="D379" s="70">
        <v>23</v>
      </c>
      <c r="E379" s="70">
        <v>2017</v>
      </c>
      <c r="F379" s="70" t="s">
        <v>156</v>
      </c>
      <c r="G379" s="70" t="s">
        <v>2024</v>
      </c>
      <c r="H379" s="70" t="s">
        <v>2025</v>
      </c>
      <c r="I379" s="148"/>
      <c r="J379" s="71">
        <v>74.979049521475801</v>
      </c>
      <c r="K379" s="71">
        <v>10.667161171713731</v>
      </c>
      <c r="L379" s="71">
        <v>1.9789337881859568</v>
      </c>
      <c r="M379" s="71">
        <v>167.42475891384598</v>
      </c>
      <c r="N379" s="71">
        <v>218.31400872921353</v>
      </c>
      <c r="O379" s="71">
        <v>96.982637326213734</v>
      </c>
      <c r="P379" s="71">
        <v>70.270720052740273</v>
      </c>
      <c r="Q379" s="71">
        <v>11.3031477496482</v>
      </c>
      <c r="R379" s="71">
        <v>0</v>
      </c>
      <c r="S379" s="71">
        <v>12.455920249289536</v>
      </c>
      <c r="T379" s="72"/>
      <c r="U379" s="71">
        <v>12841693</v>
      </c>
      <c r="V379" s="71">
        <v>4683</v>
      </c>
      <c r="W379" s="71">
        <v>39</v>
      </c>
      <c r="X379" s="71">
        <v>41990</v>
      </c>
      <c r="Y379" s="71">
        <v>73707</v>
      </c>
      <c r="Z379" s="71">
        <v>57985</v>
      </c>
      <c r="AA379" s="71">
        <v>14555</v>
      </c>
      <c r="AB379" s="71">
        <v>165486</v>
      </c>
      <c r="AC379" s="71">
        <v>0</v>
      </c>
      <c r="AD379" s="71">
        <v>12.455920249289539</v>
      </c>
      <c r="AE379" s="72"/>
      <c r="AF379" s="71">
        <v>89333877.937990651</v>
      </c>
      <c r="AG379" s="71">
        <v>8446212.7006491981</v>
      </c>
      <c r="AH379" s="71">
        <v>423177.09095581021</v>
      </c>
      <c r="AI379" s="71">
        <v>277994029.44022751</v>
      </c>
      <c r="AJ379" s="71">
        <v>321319741.74052668</v>
      </c>
      <c r="AK379" s="71">
        <v>0</v>
      </c>
      <c r="AL379" s="71">
        <v>0</v>
      </c>
      <c r="AM379" s="71">
        <v>22732295.86368306</v>
      </c>
      <c r="AN379" s="71">
        <v>0</v>
      </c>
      <c r="AO379" s="71">
        <v>0</v>
      </c>
      <c r="AP379" s="71">
        <v>720249334.77403295</v>
      </c>
      <c r="AQ379" s="72"/>
      <c r="AR379" s="71">
        <v>2175</v>
      </c>
      <c r="AS379" s="71">
        <v>146</v>
      </c>
      <c r="AT379" s="71">
        <v>0</v>
      </c>
      <c r="AU379" s="71">
        <v>0</v>
      </c>
      <c r="AV379" s="71">
        <v>0</v>
      </c>
      <c r="AW379" s="71">
        <v>0</v>
      </c>
      <c r="AX379" s="71"/>
      <c r="AY379" s="72"/>
      <c r="AZ379" s="71">
        <v>7836.7</v>
      </c>
      <c r="BA379" s="71">
        <v>4351.7</v>
      </c>
      <c r="BB379" s="71">
        <v>0</v>
      </c>
      <c r="BC379" s="71">
        <v>0</v>
      </c>
      <c r="BD379" s="71">
        <v>0</v>
      </c>
      <c r="BE379" s="71">
        <v>0</v>
      </c>
      <c r="BF379" s="71"/>
      <c r="BG379" s="72"/>
      <c r="BH379" s="71">
        <v>0</v>
      </c>
      <c r="BI379" s="71">
        <v>0</v>
      </c>
      <c r="BJ379" s="71">
        <v>56.402000000000001</v>
      </c>
      <c r="BK379" s="71">
        <v>0</v>
      </c>
      <c r="BL379" s="71">
        <v>3.6419999999999999</v>
      </c>
      <c r="BM379" s="71">
        <v>0</v>
      </c>
      <c r="BN379" s="72"/>
      <c r="BO379" s="71">
        <v>0</v>
      </c>
      <c r="BP379" s="71">
        <v>0</v>
      </c>
      <c r="BQ379" s="71">
        <v>6</v>
      </c>
      <c r="BR379" s="71">
        <v>0</v>
      </c>
      <c r="BS379" s="71">
        <v>1</v>
      </c>
      <c r="BT379" s="71">
        <v>0</v>
      </c>
      <c r="BU379"/>
      <c r="BV379" s="70">
        <v>60.043999999999997</v>
      </c>
      <c r="BW379" s="70">
        <v>0</v>
      </c>
      <c r="BX379" s="70">
        <v>0</v>
      </c>
      <c r="BY379" s="70">
        <v>0</v>
      </c>
      <c r="BZ379" s="70">
        <v>0</v>
      </c>
      <c r="CA379" s="70">
        <v>0</v>
      </c>
      <c r="CB379" s="70">
        <v>0</v>
      </c>
      <c r="CC379" s="70">
        <v>0</v>
      </c>
      <c r="CD379" s="70">
        <v>0</v>
      </c>
    </row>
    <row r="380" spans="1:82">
      <c r="A380" s="70" t="s">
        <v>2039</v>
      </c>
      <c r="B380" s="70">
        <v>389</v>
      </c>
      <c r="C380" s="70">
        <v>15</v>
      </c>
      <c r="D380" s="70">
        <v>23</v>
      </c>
      <c r="E380" s="70">
        <v>2018</v>
      </c>
      <c r="F380" s="70" t="s">
        <v>183</v>
      </c>
      <c r="G380" s="70" t="s">
        <v>2024</v>
      </c>
      <c r="H380" s="70" t="s">
        <v>2025</v>
      </c>
      <c r="I380" s="148"/>
      <c r="J380" s="71">
        <v>77.576390035684057</v>
      </c>
      <c r="K380" s="71">
        <v>10.029840324585571</v>
      </c>
      <c r="L380" s="71">
        <v>1.8538988704894672</v>
      </c>
      <c r="M380" s="71">
        <v>165.528457456431</v>
      </c>
      <c r="N380" s="71">
        <v>207.63545996394481</v>
      </c>
      <c r="O380" s="71">
        <v>95.263936009480375</v>
      </c>
      <c r="P380" s="71">
        <v>70.388588989891986</v>
      </c>
      <c r="Q380" s="71">
        <v>10.4791334677486</v>
      </c>
      <c r="R380" s="71">
        <v>0</v>
      </c>
      <c r="S380" s="71">
        <v>12.485739396478529</v>
      </c>
      <c r="T380" s="72"/>
      <c r="U380" s="71">
        <v>14136434</v>
      </c>
      <c r="V380" s="71">
        <v>4683</v>
      </c>
      <c r="W380" s="71">
        <v>39</v>
      </c>
      <c r="X380" s="71">
        <v>41990</v>
      </c>
      <c r="Y380" s="71">
        <v>74398</v>
      </c>
      <c r="Z380" s="71">
        <v>58048</v>
      </c>
      <c r="AA380" s="71">
        <v>14726</v>
      </c>
      <c r="AB380" s="71">
        <v>165336</v>
      </c>
      <c r="AC380" s="71">
        <v>0</v>
      </c>
      <c r="AD380" s="71">
        <v>12.485739396478531</v>
      </c>
      <c r="AE380" s="72"/>
      <c r="AF380" s="71">
        <v>94096853.811426014</v>
      </c>
      <c r="AG380" s="71">
        <v>7627433.6819792036</v>
      </c>
      <c r="AH380" s="71">
        <v>403891.33925501478</v>
      </c>
      <c r="AI380" s="71">
        <v>270898756.070656</v>
      </c>
      <c r="AJ380" s="71">
        <v>325958576.38620949</v>
      </c>
      <c r="AK380" s="71">
        <v>0</v>
      </c>
      <c r="AL380" s="71">
        <v>0</v>
      </c>
      <c r="AM380" s="71">
        <v>22758684.04062118</v>
      </c>
      <c r="AN380" s="71">
        <v>0</v>
      </c>
      <c r="AO380" s="71">
        <v>0</v>
      </c>
      <c r="AP380" s="71">
        <v>721744195.33014691</v>
      </c>
      <c r="AQ380" s="72"/>
      <c r="AR380" s="71">
        <v>2324</v>
      </c>
      <c r="AS380" s="71">
        <v>158</v>
      </c>
      <c r="AT380" s="71">
        <v>0</v>
      </c>
      <c r="AU380" s="71">
        <v>0</v>
      </c>
      <c r="AV380" s="71">
        <v>0</v>
      </c>
      <c r="AW380" s="71">
        <v>0</v>
      </c>
      <c r="AX380" s="71"/>
      <c r="AY380" s="72"/>
      <c r="AZ380" s="71">
        <v>8492.9</v>
      </c>
      <c r="BA380" s="71">
        <v>4499.3999999999996</v>
      </c>
      <c r="BB380" s="71">
        <v>0</v>
      </c>
      <c r="BC380" s="71">
        <v>0</v>
      </c>
      <c r="BD380" s="71">
        <v>0</v>
      </c>
      <c r="BE380" s="71">
        <v>0</v>
      </c>
      <c r="BF380" s="71"/>
      <c r="BG380" s="72"/>
      <c r="BH380" s="71">
        <v>0</v>
      </c>
      <c r="BI380" s="71">
        <v>0</v>
      </c>
      <c r="BJ380" s="71">
        <v>57.268999999999998</v>
      </c>
      <c r="BK380" s="71">
        <v>0</v>
      </c>
      <c r="BL380" s="71">
        <v>3.56</v>
      </c>
      <c r="BM380" s="71">
        <v>0</v>
      </c>
      <c r="BN380" s="72"/>
      <c r="BO380" s="71">
        <v>0</v>
      </c>
      <c r="BP380" s="71">
        <v>0</v>
      </c>
      <c r="BQ380" s="71">
        <v>7</v>
      </c>
      <c r="BR380" s="71">
        <v>0</v>
      </c>
      <c r="BS380" s="71">
        <v>1</v>
      </c>
      <c r="BT380" s="71">
        <v>0</v>
      </c>
      <c r="BU380"/>
      <c r="BV380" s="70">
        <v>60.829000000000001</v>
      </c>
      <c r="BW380" s="70">
        <v>0</v>
      </c>
      <c r="BX380" s="70">
        <v>0</v>
      </c>
      <c r="BY380" s="70">
        <v>0</v>
      </c>
      <c r="BZ380" s="70">
        <v>0</v>
      </c>
      <c r="CA380" s="70">
        <v>0</v>
      </c>
      <c r="CB380" s="70">
        <v>0</v>
      </c>
      <c r="CC380" s="70">
        <v>0</v>
      </c>
      <c r="CD380" s="70">
        <v>0</v>
      </c>
    </row>
    <row r="381" spans="1:82">
      <c r="A381" s="70" t="s">
        <v>2040</v>
      </c>
      <c r="B381" s="70">
        <v>390</v>
      </c>
      <c r="C381" s="70">
        <v>16</v>
      </c>
      <c r="D381" s="70">
        <v>23</v>
      </c>
      <c r="E381" s="70">
        <v>2019</v>
      </c>
      <c r="F381" s="70" t="s">
        <v>158</v>
      </c>
      <c r="G381" s="70" t="s">
        <v>2024</v>
      </c>
      <c r="H381" s="70" t="s">
        <v>2025</v>
      </c>
      <c r="I381" s="148"/>
      <c r="J381" s="71">
        <v>68.550689765519977</v>
      </c>
      <c r="K381" s="71">
        <v>8.8547071739729066</v>
      </c>
      <c r="L381" s="71">
        <v>1.8695051002907219</v>
      </c>
      <c r="M381" s="71">
        <v>156.73111963593519</v>
      </c>
      <c r="N381" s="71">
        <v>183.21649088072832</v>
      </c>
      <c r="O381" s="71">
        <v>92.664201536759251</v>
      </c>
      <c r="P381" s="71">
        <v>70.755684148821871</v>
      </c>
      <c r="Q381" s="71">
        <v>10.2270495543642</v>
      </c>
      <c r="R381" s="71">
        <v>0</v>
      </c>
      <c r="S381" s="71">
        <v>13.685128529353479</v>
      </c>
      <c r="T381" s="72"/>
      <c r="U381" s="71">
        <v>13055292</v>
      </c>
      <c r="V381" s="71">
        <v>4683</v>
      </c>
      <c r="W381" s="71">
        <v>39</v>
      </c>
      <c r="X381" s="71">
        <v>41990</v>
      </c>
      <c r="Y381" s="71">
        <v>75516</v>
      </c>
      <c r="Z381" s="71">
        <v>58014</v>
      </c>
      <c r="AA381" s="71">
        <v>14692</v>
      </c>
      <c r="AB381" s="71">
        <v>165727</v>
      </c>
      <c r="AC381" s="71">
        <v>0</v>
      </c>
      <c r="AD381" s="71">
        <v>13.685128529353481</v>
      </c>
      <c r="AE381" s="72"/>
      <c r="AF381" s="71">
        <v>85000843.81555514</v>
      </c>
      <c r="AG381" s="71">
        <v>7122734.5591437276</v>
      </c>
      <c r="AH381" s="71">
        <v>428250.70739473472</v>
      </c>
      <c r="AI381" s="71">
        <v>267199751.54973119</v>
      </c>
      <c r="AJ381" s="71">
        <v>290962091.99114841</v>
      </c>
      <c r="AK381" s="71">
        <v>0</v>
      </c>
      <c r="AL381" s="71">
        <v>0</v>
      </c>
      <c r="AM381" s="71">
        <v>22570769.807811957</v>
      </c>
      <c r="AN381" s="71">
        <v>0</v>
      </c>
      <c r="AO381" s="71">
        <v>0</v>
      </c>
      <c r="AP381" s="71">
        <v>673284442.43078518</v>
      </c>
      <c r="AQ381" s="72"/>
      <c r="AR381" s="71">
        <v>2467</v>
      </c>
      <c r="AS381" s="71">
        <v>169</v>
      </c>
      <c r="AT381" s="71">
        <v>0</v>
      </c>
      <c r="AU381" s="71">
        <v>0</v>
      </c>
      <c r="AV381" s="71">
        <v>0</v>
      </c>
      <c r="AW381" s="71">
        <v>0</v>
      </c>
      <c r="AX381" s="71"/>
      <c r="AY381" s="72"/>
      <c r="AZ381" s="71">
        <v>9112.2999999999938</v>
      </c>
      <c r="BA381" s="71">
        <v>7447.0999999999995</v>
      </c>
      <c r="BB381" s="71">
        <v>0</v>
      </c>
      <c r="BC381" s="71">
        <v>0</v>
      </c>
      <c r="BD381" s="71">
        <v>0</v>
      </c>
      <c r="BE381" s="71">
        <v>0</v>
      </c>
      <c r="BF381" s="71"/>
      <c r="BG381" s="72"/>
      <c r="BH381" s="71">
        <v>0</v>
      </c>
      <c r="BI381" s="71">
        <v>0</v>
      </c>
      <c r="BJ381" s="71">
        <v>54.442999999999998</v>
      </c>
      <c r="BK381" s="71">
        <v>0</v>
      </c>
      <c r="BL381" s="71">
        <v>3.4369999999999998</v>
      </c>
      <c r="BM381" s="71">
        <v>0</v>
      </c>
      <c r="BN381" s="72"/>
      <c r="BO381" s="71">
        <v>0</v>
      </c>
      <c r="BP381" s="71">
        <v>0</v>
      </c>
      <c r="BQ381" s="71">
        <v>7</v>
      </c>
      <c r="BR381" s="71">
        <v>0</v>
      </c>
      <c r="BS381" s="71">
        <v>1</v>
      </c>
      <c r="BT381" s="71">
        <v>0</v>
      </c>
      <c r="BU381"/>
      <c r="BV381" s="70">
        <v>57.88</v>
      </c>
      <c r="BW381" s="70">
        <v>0</v>
      </c>
      <c r="BX381" s="70">
        <v>0</v>
      </c>
      <c r="BY381" s="70">
        <v>0</v>
      </c>
      <c r="BZ381" s="70">
        <v>0</v>
      </c>
      <c r="CA381" s="70">
        <v>0</v>
      </c>
      <c r="CB381" s="70">
        <v>0</v>
      </c>
      <c r="CC381" s="70">
        <v>0</v>
      </c>
      <c r="CD381" s="70">
        <v>0</v>
      </c>
    </row>
    <row r="382" spans="1:82">
      <c r="A382" s="70" t="s">
        <v>2041</v>
      </c>
      <c r="B382" s="70">
        <v>391</v>
      </c>
      <c r="C382" s="70">
        <v>17</v>
      </c>
      <c r="D382" s="70">
        <v>23</v>
      </c>
      <c r="E382" s="70">
        <v>2020</v>
      </c>
      <c r="F382" s="70" t="s">
        <v>159</v>
      </c>
      <c r="G382" s="70" t="s">
        <v>2024</v>
      </c>
      <c r="H382" s="70" t="s">
        <v>2025</v>
      </c>
      <c r="I382" s="148"/>
      <c r="J382" s="71">
        <v>64.893747387250272</v>
      </c>
      <c r="K382" s="71">
        <v>8.6007221650674168</v>
      </c>
      <c r="L382" s="71">
        <v>1.7403258467649478</v>
      </c>
      <c r="M382" s="71">
        <v>143.12891734212269</v>
      </c>
      <c r="N382" s="71">
        <v>193.63304495352872</v>
      </c>
      <c r="O382" s="71">
        <v>81.550795323731194</v>
      </c>
      <c r="P382" s="71">
        <v>67.352713865837003</v>
      </c>
      <c r="Q382" s="71">
        <v>9.7997439146876708</v>
      </c>
      <c r="R382" s="71">
        <v>0</v>
      </c>
      <c r="S382" s="71">
        <v>12.350498084169979</v>
      </c>
      <c r="T382" s="72"/>
      <c r="U382" s="71">
        <v>11617983</v>
      </c>
      <c r="V382" s="71">
        <v>4153</v>
      </c>
      <c r="W382" s="71">
        <v>37</v>
      </c>
      <c r="X382" s="71">
        <v>42322</v>
      </c>
      <c r="Y382" s="71">
        <v>76639</v>
      </c>
      <c r="Z382" s="71">
        <v>58274</v>
      </c>
      <c r="AA382" s="71">
        <v>14865</v>
      </c>
      <c r="AB382" s="71">
        <v>166208</v>
      </c>
      <c r="AC382" s="71">
        <v>0</v>
      </c>
      <c r="AD382" s="71">
        <v>12.350498084169979</v>
      </c>
      <c r="AE382" s="72"/>
      <c r="AF382" s="71">
        <v>81424223.3960886</v>
      </c>
      <c r="AG382" s="71">
        <v>6559608.2647891585</v>
      </c>
      <c r="AH382" s="71">
        <v>410418.36526181275</v>
      </c>
      <c r="AI382" s="71">
        <v>244375930.15887386</v>
      </c>
      <c r="AJ382" s="71">
        <v>333204799.46961403</v>
      </c>
      <c r="AK382" s="71"/>
      <c r="AL382" s="71"/>
      <c r="AM382" s="71">
        <v>21691990.609394819</v>
      </c>
      <c r="AN382" s="71"/>
      <c r="AO382" s="71"/>
      <c r="AP382" s="71">
        <v>687666970.26402223</v>
      </c>
      <c r="AQ382" s="72"/>
      <c r="AR382" s="71">
        <v>2598</v>
      </c>
      <c r="AS382" s="71">
        <v>169</v>
      </c>
      <c r="AT382" s="71">
        <v>0</v>
      </c>
      <c r="AU382" s="71">
        <v>0</v>
      </c>
      <c r="AV382" s="71">
        <v>0</v>
      </c>
      <c r="AW382" s="71">
        <v>0</v>
      </c>
      <c r="AX382" s="71"/>
      <c r="AY382" s="72"/>
      <c r="AZ382" s="71">
        <v>9709.4999999999909</v>
      </c>
      <c r="BA382" s="71">
        <v>7447.1000000000022</v>
      </c>
      <c r="BB382" s="71">
        <v>0</v>
      </c>
      <c r="BC382" s="71">
        <v>0</v>
      </c>
      <c r="BD382" s="71">
        <v>0</v>
      </c>
      <c r="BE382" s="71">
        <v>0</v>
      </c>
      <c r="BF382" s="71"/>
      <c r="BG382" s="72"/>
      <c r="BH382" s="71">
        <v>0</v>
      </c>
      <c r="BI382" s="71">
        <v>0</v>
      </c>
      <c r="BJ382" s="71">
        <v>49.845999999999997</v>
      </c>
      <c r="BK382" s="71">
        <v>0</v>
      </c>
      <c r="BL382" s="71">
        <v>2.2109999999999999</v>
      </c>
      <c r="BM382" s="71">
        <v>0</v>
      </c>
      <c r="BN382" s="72"/>
      <c r="BO382" s="71">
        <v>0</v>
      </c>
      <c r="BP382" s="71">
        <v>0</v>
      </c>
      <c r="BQ382" s="71">
        <v>7</v>
      </c>
      <c r="BR382" s="71">
        <v>0</v>
      </c>
      <c r="BS382" s="71">
        <v>1</v>
      </c>
      <c r="BT382" s="71">
        <v>0</v>
      </c>
      <c r="BU382"/>
      <c r="BV382" s="70">
        <v>52.057000000000002</v>
      </c>
      <c r="BW382" s="70">
        <v>0</v>
      </c>
      <c r="BX382" s="70">
        <v>0</v>
      </c>
      <c r="BY382" s="70">
        <v>0</v>
      </c>
      <c r="BZ382" s="70">
        <v>0</v>
      </c>
      <c r="CA382" s="70">
        <v>0</v>
      </c>
      <c r="CB382" s="70">
        <v>0</v>
      </c>
      <c r="CC382" s="70">
        <v>0</v>
      </c>
      <c r="CD382" s="70">
        <v>0</v>
      </c>
    </row>
    <row r="383" spans="1:82">
      <c r="A383" s="70" t="s">
        <v>2042</v>
      </c>
      <c r="B383" s="70">
        <v>391</v>
      </c>
      <c r="C383" s="70">
        <v>18</v>
      </c>
      <c r="D383" s="70">
        <v>23</v>
      </c>
      <c r="E383" s="70">
        <v>2021</v>
      </c>
      <c r="F383" s="70" t="s">
        <v>160</v>
      </c>
      <c r="G383" s="70" t="s">
        <v>2024</v>
      </c>
      <c r="H383" s="70" t="s">
        <v>2025</v>
      </c>
      <c r="I383" s="148"/>
      <c r="J383" s="71">
        <v>63.16074696789503</v>
      </c>
      <c r="K383" s="71">
        <v>9.576396930809647</v>
      </c>
      <c r="L383" s="71">
        <v>1.6001237328218167</v>
      </c>
      <c r="M383" s="71">
        <v>162.23985047993907</v>
      </c>
      <c r="N383" s="71">
        <v>192.66768533048744</v>
      </c>
      <c r="O383" s="71">
        <v>79.570597639013556</v>
      </c>
      <c r="P383" s="71">
        <v>68.676894346061047</v>
      </c>
      <c r="Q383" s="71">
        <v>9.6985656355733099</v>
      </c>
      <c r="R383" s="71">
        <v>0</v>
      </c>
      <c r="S383" s="71">
        <v>10.881788122358291</v>
      </c>
      <c r="T383" s="72"/>
      <c r="U383" s="71">
        <v>13063321</v>
      </c>
      <c r="V383" s="71">
        <v>4153</v>
      </c>
      <c r="W383" s="71">
        <v>37</v>
      </c>
      <c r="X383" s="71">
        <v>42322</v>
      </c>
      <c r="Y383" s="71">
        <v>77330</v>
      </c>
      <c r="Z383" s="71">
        <v>58545</v>
      </c>
      <c r="AA383" s="71">
        <v>14780</v>
      </c>
      <c r="AB383" s="71">
        <v>166108</v>
      </c>
      <c r="AC383" s="71">
        <v>0</v>
      </c>
      <c r="AD383" s="71">
        <v>10.881788122358291</v>
      </c>
      <c r="AE383" s="72"/>
      <c r="AF383" s="71">
        <v>79821349.538120717</v>
      </c>
      <c r="AG383" s="71">
        <v>7383571.0603272878</v>
      </c>
      <c r="AH383" s="71">
        <v>361403.28374488169</v>
      </c>
      <c r="AI383" s="71">
        <v>273644790.78827947</v>
      </c>
      <c r="AJ383" s="71">
        <v>295153008.67269248</v>
      </c>
      <c r="AK383" s="71">
        <v>0</v>
      </c>
      <c r="AL383" s="71">
        <v>0</v>
      </c>
      <c r="AM383" s="71">
        <v>21803981.875978529</v>
      </c>
      <c r="AN383" s="71">
        <v>0</v>
      </c>
      <c r="AO383" s="71">
        <v>0</v>
      </c>
      <c r="AP383" s="71">
        <v>678168105.21914339</v>
      </c>
      <c r="AQ383" s="72"/>
      <c r="AR383" s="71">
        <v>2732</v>
      </c>
      <c r="AS383" s="71">
        <v>173</v>
      </c>
      <c r="AT383" s="71">
        <v>0</v>
      </c>
      <c r="AU383" s="71">
        <v>0</v>
      </c>
      <c r="AV383" s="71">
        <v>0</v>
      </c>
      <c r="AW383" s="71">
        <v>0</v>
      </c>
      <c r="AX383" s="71"/>
      <c r="AY383" s="72"/>
      <c r="AZ383" s="71">
        <v>10376.69999999999</v>
      </c>
      <c r="BA383" s="71">
        <v>7913.1000000000022</v>
      </c>
      <c r="BB383" s="71">
        <v>0</v>
      </c>
      <c r="BC383" s="71">
        <v>0</v>
      </c>
      <c r="BD383" s="71">
        <v>0</v>
      </c>
      <c r="BE383" s="71">
        <v>0</v>
      </c>
      <c r="BF383" s="71"/>
      <c r="BG383" s="72"/>
      <c r="BH383" s="71">
        <v>0</v>
      </c>
      <c r="BI383" s="71">
        <v>0</v>
      </c>
      <c r="BJ383" s="71">
        <v>50.63</v>
      </c>
      <c r="BK383" s="71">
        <v>0</v>
      </c>
      <c r="BL383" s="71">
        <v>5.7379999999999995</v>
      </c>
      <c r="BM383" s="71">
        <v>0</v>
      </c>
      <c r="BN383" s="72"/>
      <c r="BO383" s="71">
        <v>0</v>
      </c>
      <c r="BP383" s="71">
        <v>0</v>
      </c>
      <c r="BQ383" s="71">
        <v>7</v>
      </c>
      <c r="BR383" s="71">
        <v>0</v>
      </c>
      <c r="BS383" s="71">
        <v>2</v>
      </c>
      <c r="BT383" s="71">
        <v>0</v>
      </c>
      <c r="BU383"/>
      <c r="BV383" s="70">
        <v>56.368000000000002</v>
      </c>
      <c r="BW383" s="70">
        <v>0</v>
      </c>
      <c r="BX383" s="70">
        <v>0</v>
      </c>
      <c r="BY383" s="70">
        <v>0</v>
      </c>
      <c r="BZ383" s="70">
        <v>0</v>
      </c>
      <c r="CA383" s="70">
        <v>0</v>
      </c>
      <c r="CB383" s="70">
        <v>0</v>
      </c>
      <c r="CC383" s="70">
        <v>0</v>
      </c>
      <c r="CD383" s="70">
        <v>0</v>
      </c>
    </row>
    <row r="384" spans="1:82">
      <c r="A384" s="70" t="s">
        <v>2043</v>
      </c>
      <c r="B384" s="70">
        <v>391</v>
      </c>
      <c r="C384" s="70">
        <v>19</v>
      </c>
      <c r="D384" s="70">
        <v>23</v>
      </c>
      <c r="E384" s="70">
        <v>2022</v>
      </c>
      <c r="F384" s="70" t="s">
        <v>161</v>
      </c>
      <c r="G384" s="70" t="s">
        <v>2024</v>
      </c>
      <c r="H384" s="70" t="s">
        <v>2025</v>
      </c>
      <c r="I384" s="148"/>
      <c r="J384" s="71">
        <v>60.183256054093043</v>
      </c>
      <c r="K384" s="71">
        <v>9.2464493610257321</v>
      </c>
      <c r="L384" s="71">
        <v>1.3163671706846243</v>
      </c>
      <c r="M384" s="71">
        <v>156.26687284820997</v>
      </c>
      <c r="N384" s="71">
        <v>197.10225187590029</v>
      </c>
      <c r="O384" s="71">
        <v>83.859164103533288</v>
      </c>
      <c r="P384" s="71">
        <v>68.67088703538596</v>
      </c>
      <c r="Q384" s="71">
        <v>9.756498998699076</v>
      </c>
      <c r="R384" s="71">
        <v>0</v>
      </c>
      <c r="S384" s="71">
        <v>11.225698507953529</v>
      </c>
      <c r="T384" s="72"/>
      <c r="U384" s="71">
        <v>13401295</v>
      </c>
      <c r="V384" s="71">
        <v>4153</v>
      </c>
      <c r="W384" s="71">
        <v>37</v>
      </c>
      <c r="X384" s="71">
        <v>42322</v>
      </c>
      <c r="Y384" s="71">
        <v>78153</v>
      </c>
      <c r="Z384" s="71">
        <v>58622</v>
      </c>
      <c r="AA384" s="71">
        <v>15004</v>
      </c>
      <c r="AB384" s="71">
        <v>165730</v>
      </c>
      <c r="AC384" s="71">
        <v>0</v>
      </c>
      <c r="AD384" s="71">
        <v>11.225698507953529</v>
      </c>
      <c r="AE384" s="72"/>
      <c r="AF384" s="71">
        <v>74491467.415906087</v>
      </c>
      <c r="AG384" s="71">
        <v>7404774.7042827001</v>
      </c>
      <c r="AH384" s="71">
        <v>357733.84681919939</v>
      </c>
      <c r="AI384" s="71">
        <v>258815000.5990904</v>
      </c>
      <c r="AJ384" s="71">
        <v>327895860.76311707</v>
      </c>
      <c r="AK384" s="71">
        <v>0</v>
      </c>
      <c r="AL384" s="71">
        <v>0</v>
      </c>
      <c r="AM384" s="71">
        <v>21400266.502091262</v>
      </c>
      <c r="AN384" s="71">
        <v>0</v>
      </c>
      <c r="AO384" s="71">
        <v>0</v>
      </c>
      <c r="AP384" s="71">
        <v>690365103.83130682</v>
      </c>
      <c r="AQ384" s="72"/>
      <c r="AR384" s="71">
        <v>2890</v>
      </c>
      <c r="AS384" s="71">
        <v>174</v>
      </c>
      <c r="AT384" s="71">
        <v>0</v>
      </c>
      <c r="AU384" s="71">
        <v>0</v>
      </c>
      <c r="AV384" s="71">
        <v>0</v>
      </c>
      <c r="AW384" s="71">
        <v>0</v>
      </c>
      <c r="AX384" s="71"/>
      <c r="AY384" s="72"/>
      <c r="AZ384" s="71">
        <v>11139.199999999984</v>
      </c>
      <c r="BA384" s="71">
        <v>7926.8000000000011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2044</v>
      </c>
      <c r="B385" s="70">
        <v>391</v>
      </c>
      <c r="C385" s="70">
        <v>20</v>
      </c>
      <c r="D385" s="70">
        <v>23</v>
      </c>
      <c r="E385" s="70">
        <v>2023</v>
      </c>
      <c r="F385" s="70" t="s">
        <v>1539</v>
      </c>
      <c r="G385" s="70" t="s">
        <v>2024</v>
      </c>
      <c r="H385" s="70" t="s">
        <v>2025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3114</v>
      </c>
      <c r="AS385" s="71">
        <v>174</v>
      </c>
      <c r="AT385" s="71">
        <v>0</v>
      </c>
      <c r="AU385" s="71">
        <v>0</v>
      </c>
      <c r="AV385" s="71">
        <v>0</v>
      </c>
      <c r="AW385" s="71">
        <v>0</v>
      </c>
      <c r="AX385" s="71"/>
      <c r="AY385" s="72"/>
      <c r="AZ385" s="71">
        <v>12092.999999999971</v>
      </c>
      <c r="BA385" s="71">
        <v>7926.8000000000011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2045</v>
      </c>
      <c r="B386" s="70">
        <v>391</v>
      </c>
      <c r="C386" s="70">
        <v>21</v>
      </c>
      <c r="D386" s="70">
        <v>23</v>
      </c>
      <c r="E386" s="70">
        <v>2024</v>
      </c>
      <c r="F386" s="70" t="s">
        <v>1554</v>
      </c>
      <c r="G386" s="1064" t="s">
        <v>2024</v>
      </c>
      <c r="H386" s="70" t="s">
        <v>2025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2046</v>
      </c>
      <c r="B387" s="70">
        <v>222</v>
      </c>
      <c r="C387" s="70">
        <v>1</v>
      </c>
      <c r="D387" s="70">
        <v>14</v>
      </c>
      <c r="E387" s="70">
        <v>1990</v>
      </c>
      <c r="F387" s="70" t="s">
        <v>787</v>
      </c>
      <c r="G387" s="1064" t="s">
        <v>2047</v>
      </c>
      <c r="H387" s="70" t="s">
        <v>2048</v>
      </c>
      <c r="I387" s="148"/>
      <c r="J387" s="71">
        <v>1388.987414996777</v>
      </c>
      <c r="K387" s="71">
        <v>27.7191416174648</v>
      </c>
      <c r="L387" s="71">
        <v>23.312906334313428</v>
      </c>
      <c r="M387" s="71">
        <v>160.87676277976149</v>
      </c>
      <c r="N387" s="71">
        <v>225.12411409552899</v>
      </c>
      <c r="O387" s="71">
        <v>150.63029070813059</v>
      </c>
      <c r="P387" s="71">
        <v>188.4098430445928</v>
      </c>
      <c r="Q387" s="71">
        <v>11.570704901910201</v>
      </c>
      <c r="R387" s="71">
        <v>5.7829961000916787</v>
      </c>
      <c r="S387" s="71">
        <v>12.04814883576557</v>
      </c>
      <c r="T387" s="72"/>
      <c r="U387" s="71">
        <v>94552277</v>
      </c>
      <c r="V387" s="71">
        <v>8728</v>
      </c>
      <c r="W387" s="71">
        <v>216</v>
      </c>
      <c r="X387" s="71">
        <v>64139</v>
      </c>
      <c r="Y387" s="71">
        <v>52631</v>
      </c>
      <c r="Z387" s="71">
        <v>61956</v>
      </c>
      <c r="AA387" s="71">
        <v>45748</v>
      </c>
      <c r="AB387" s="71">
        <v>187869</v>
      </c>
      <c r="AC387" s="71">
        <v>1001625.333333333</v>
      </c>
      <c r="AD387" s="71">
        <v>12.04814883576557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2049</v>
      </c>
      <c r="B388" s="70">
        <v>223</v>
      </c>
      <c r="C388" s="70">
        <v>2</v>
      </c>
      <c r="D388" s="70">
        <v>14</v>
      </c>
      <c r="E388" s="70">
        <v>2005</v>
      </c>
      <c r="F388" s="70" t="s">
        <v>789</v>
      </c>
      <c r="G388" s="70" t="s">
        <v>2047</v>
      </c>
      <c r="H388" s="70" t="s">
        <v>2048</v>
      </c>
      <c r="I388" s="148"/>
      <c r="J388" s="71">
        <v>833.00164472185907</v>
      </c>
      <c r="K388" s="71">
        <v>20.09108755143086</v>
      </c>
      <c r="L388" s="71">
        <v>32.886414965909182</v>
      </c>
      <c r="M388" s="71">
        <v>265.3347073226368</v>
      </c>
      <c r="N388" s="71">
        <v>319.92169037385008</v>
      </c>
      <c r="O388" s="71">
        <v>226.8628171469264</v>
      </c>
      <c r="P388" s="71">
        <v>148.6925512690639</v>
      </c>
      <c r="Q388" s="71">
        <v>10.7464427244785</v>
      </c>
      <c r="R388" s="71">
        <v>5.0753487301273026</v>
      </c>
      <c r="S388" s="71">
        <v>21.529133219999999</v>
      </c>
      <c r="T388" s="72"/>
      <c r="U388" s="71">
        <v>56857622</v>
      </c>
      <c r="V388" s="71">
        <v>7720</v>
      </c>
      <c r="W388" s="71">
        <v>290</v>
      </c>
      <c r="X388" s="71">
        <v>56105</v>
      </c>
      <c r="Y388" s="71">
        <v>61789</v>
      </c>
      <c r="Z388" s="71">
        <v>107979</v>
      </c>
      <c r="AA388" s="71">
        <v>29569</v>
      </c>
      <c r="AB388" s="71">
        <v>182408</v>
      </c>
      <c r="AC388" s="71">
        <v>897470.33333333337</v>
      </c>
      <c r="AD388" s="71">
        <v>21.529133219999999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2050</v>
      </c>
      <c r="B389" s="70">
        <v>224</v>
      </c>
      <c r="C389" s="70">
        <v>3</v>
      </c>
      <c r="D389" s="70">
        <v>14</v>
      </c>
      <c r="E389" s="70">
        <v>2006</v>
      </c>
      <c r="F389" s="70" t="s">
        <v>790</v>
      </c>
      <c r="G389" s="70" t="s">
        <v>2047</v>
      </c>
      <c r="H389" s="70" t="s">
        <v>2048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2051</v>
      </c>
      <c r="B390" s="70">
        <v>225</v>
      </c>
      <c r="C390" s="70">
        <v>4</v>
      </c>
      <c r="D390" s="70">
        <v>14</v>
      </c>
      <c r="E390" s="70">
        <v>2007</v>
      </c>
      <c r="F390" s="70" t="s">
        <v>791</v>
      </c>
      <c r="G390" s="70" t="s">
        <v>2047</v>
      </c>
      <c r="H390" s="70" t="s">
        <v>2048</v>
      </c>
      <c r="I390" s="148"/>
      <c r="J390" s="71">
        <v>793.64055395701359</v>
      </c>
      <c r="K390" s="71">
        <v>22.842911344131299</v>
      </c>
      <c r="L390" s="71">
        <v>38.616543819425971</v>
      </c>
      <c r="M390" s="71">
        <v>359.1998165696009</v>
      </c>
      <c r="N390" s="71">
        <v>416.07416419072092</v>
      </c>
      <c r="O390" s="71">
        <v>218.58105505934861</v>
      </c>
      <c r="P390" s="71">
        <v>143.88078373908621</v>
      </c>
      <c r="Q390" s="71">
        <v>11.204179253284201</v>
      </c>
      <c r="R390" s="71">
        <v>4.4424560476800279</v>
      </c>
      <c r="S390" s="71">
        <v>22.232084513069999</v>
      </c>
      <c r="T390" s="72"/>
      <c r="U390" s="71">
        <v>57322062</v>
      </c>
      <c r="V390" s="71">
        <v>7007</v>
      </c>
      <c r="W390" s="71">
        <v>323</v>
      </c>
      <c r="X390" s="71">
        <v>63013</v>
      </c>
      <c r="Y390" s="71">
        <v>62605</v>
      </c>
      <c r="Z390" s="71">
        <v>108152</v>
      </c>
      <c r="AA390" s="71">
        <v>28176</v>
      </c>
      <c r="AB390" s="71">
        <v>180121</v>
      </c>
      <c r="AC390" s="71">
        <v>808096</v>
      </c>
      <c r="AD390" s="71">
        <v>22.232084513069999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2052</v>
      </c>
      <c r="B391" s="70">
        <v>226</v>
      </c>
      <c r="C391" s="70">
        <v>5</v>
      </c>
      <c r="D391" s="70">
        <v>14</v>
      </c>
      <c r="E391" s="70">
        <v>2008</v>
      </c>
      <c r="F391" s="70" t="s">
        <v>792</v>
      </c>
      <c r="G391" s="70" t="s">
        <v>2047</v>
      </c>
      <c r="H391" s="70" t="s">
        <v>2048</v>
      </c>
      <c r="I391" s="148"/>
      <c r="J391" s="71">
        <v>628.41017548879677</v>
      </c>
      <c r="K391" s="71">
        <v>15.975088659008099</v>
      </c>
      <c r="L391" s="71">
        <v>32.589995665602203</v>
      </c>
      <c r="M391" s="71">
        <v>347.25581770695391</v>
      </c>
      <c r="N391" s="71">
        <v>353.13627873565679</v>
      </c>
      <c r="O391" s="71">
        <v>211.3704898717005</v>
      </c>
      <c r="P391" s="71">
        <v>138.90176667307259</v>
      </c>
      <c r="Q391" s="71">
        <v>10.952867000913599</v>
      </c>
      <c r="R391" s="71">
        <v>4.3886291691943571</v>
      </c>
      <c r="S391" s="71">
        <v>19.292632131849999</v>
      </c>
      <c r="T391" s="72"/>
      <c r="U391" s="71">
        <v>53213697</v>
      </c>
      <c r="V391" s="71">
        <v>7007</v>
      </c>
      <c r="W391" s="71">
        <v>323</v>
      </c>
      <c r="X391" s="71">
        <v>63013</v>
      </c>
      <c r="Y391" s="71">
        <v>62839</v>
      </c>
      <c r="Z391" s="71">
        <v>108255</v>
      </c>
      <c r="AA391" s="71">
        <v>27232</v>
      </c>
      <c r="AB391" s="71">
        <v>178977</v>
      </c>
      <c r="AC391" s="71">
        <v>828951.66666666663</v>
      </c>
      <c r="AD391" s="71">
        <v>19.292632131849999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2053</v>
      </c>
      <c r="B392" s="70">
        <v>227</v>
      </c>
      <c r="C392" s="70">
        <v>6</v>
      </c>
      <c r="D392" s="70">
        <v>14</v>
      </c>
      <c r="E392" s="70">
        <v>2009</v>
      </c>
      <c r="F392" s="70" t="s">
        <v>176</v>
      </c>
      <c r="G392" s="70" t="s">
        <v>2047</v>
      </c>
      <c r="H392" s="70" t="s">
        <v>2048</v>
      </c>
      <c r="I392" s="148"/>
      <c r="J392" s="71">
        <v>466.53889889629937</v>
      </c>
      <c r="K392" s="71">
        <v>12.949910465855041</v>
      </c>
      <c r="L392" s="71">
        <v>34.96037360154439</v>
      </c>
      <c r="M392" s="71">
        <v>304.43694534746112</v>
      </c>
      <c r="N392" s="71">
        <v>281.4524000506529</v>
      </c>
      <c r="O392" s="71">
        <v>215.12907155023291</v>
      </c>
      <c r="P392" s="71">
        <v>130.7648165820562</v>
      </c>
      <c r="Q392" s="71">
        <v>10.3796697633165</v>
      </c>
      <c r="R392" s="71">
        <v>3.696900050708404</v>
      </c>
      <c r="S392" s="71">
        <v>20.427040244680001</v>
      </c>
      <c r="T392" s="72"/>
      <c r="U392" s="71">
        <v>39490306</v>
      </c>
      <c r="V392" s="71">
        <v>6646</v>
      </c>
      <c r="W392" s="71">
        <v>531</v>
      </c>
      <c r="X392" s="71">
        <v>65304</v>
      </c>
      <c r="Y392" s="71">
        <v>63276</v>
      </c>
      <c r="Z392" s="71">
        <v>108753</v>
      </c>
      <c r="AA392" s="71">
        <v>26319</v>
      </c>
      <c r="AB392" s="71">
        <v>178047</v>
      </c>
      <c r="AC392" s="71">
        <v>681241.33333333337</v>
      </c>
      <c r="AD392" s="71">
        <v>20.427040244680001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749.93100000000004</v>
      </c>
      <c r="BK392" s="71">
        <v>0</v>
      </c>
      <c r="BL392" s="71">
        <v>55.503999999999998</v>
      </c>
      <c r="BM392" s="71">
        <v>0</v>
      </c>
      <c r="BN392" s="72"/>
      <c r="BO392" s="71">
        <v>0</v>
      </c>
      <c r="BP392" s="71">
        <v>0</v>
      </c>
      <c r="BQ392" s="71">
        <v>23</v>
      </c>
      <c r="BR392" s="71">
        <v>0</v>
      </c>
      <c r="BS392" s="71">
        <v>7</v>
      </c>
      <c r="BT392" s="71">
        <v>0</v>
      </c>
      <c r="BU392"/>
      <c r="BV392" s="70">
        <v>706.26099999999997</v>
      </c>
      <c r="BW392" s="70">
        <v>26.178999999999998</v>
      </c>
      <c r="BX392" s="70">
        <v>16.768999999999998</v>
      </c>
      <c r="BY392" s="70">
        <v>9.3230000000000004</v>
      </c>
      <c r="BZ392" s="70">
        <v>46.902999999999999</v>
      </c>
      <c r="CA392" s="70">
        <v>0</v>
      </c>
      <c r="CB392" s="70">
        <v>0</v>
      </c>
      <c r="CC392" s="70">
        <v>0</v>
      </c>
      <c r="CD392" s="70">
        <v>0</v>
      </c>
    </row>
    <row r="393" spans="1:82">
      <c r="A393" s="70" t="s">
        <v>2054</v>
      </c>
      <c r="B393" s="70">
        <v>228</v>
      </c>
      <c r="C393" s="70">
        <v>7</v>
      </c>
      <c r="D393" s="70">
        <v>14</v>
      </c>
      <c r="E393" s="70">
        <v>2010</v>
      </c>
      <c r="F393" s="70" t="s">
        <v>177</v>
      </c>
      <c r="G393" s="70" t="s">
        <v>2047</v>
      </c>
      <c r="H393" s="70" t="s">
        <v>2048</v>
      </c>
      <c r="I393" s="148"/>
      <c r="J393" s="71">
        <v>448.81590750684069</v>
      </c>
      <c r="K393" s="71">
        <v>14.541117527600569</v>
      </c>
      <c r="L393" s="71">
        <v>32.704402536811578</v>
      </c>
      <c r="M393" s="71">
        <v>352.96391622623929</v>
      </c>
      <c r="N393" s="71">
        <v>337.87299692802031</v>
      </c>
      <c r="O393" s="71">
        <v>215.27211230968231</v>
      </c>
      <c r="P393" s="71">
        <v>131.25034928702911</v>
      </c>
      <c r="Q393" s="71">
        <v>10.765150874442799</v>
      </c>
      <c r="R393" s="71">
        <v>4.4945376643055441</v>
      </c>
      <c r="S393" s="71">
        <v>12.36444323125</v>
      </c>
      <c r="T393" s="72"/>
      <c r="U393" s="71">
        <v>38791907</v>
      </c>
      <c r="V393" s="71">
        <v>6646</v>
      </c>
      <c r="W393" s="71">
        <v>531</v>
      </c>
      <c r="X393" s="71">
        <v>65304</v>
      </c>
      <c r="Y393" s="71">
        <v>63564</v>
      </c>
      <c r="Z393" s="71">
        <v>109331</v>
      </c>
      <c r="AA393" s="71">
        <v>25757</v>
      </c>
      <c r="AB393" s="71">
        <v>176945</v>
      </c>
      <c r="AC393" s="71">
        <v>784874.66666666663</v>
      </c>
      <c r="AD393" s="71">
        <v>12.36444323125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685.19100000000003</v>
      </c>
      <c r="BK393" s="71">
        <v>0</v>
      </c>
      <c r="BL393" s="71">
        <v>44.978999999999999</v>
      </c>
      <c r="BM393" s="71">
        <v>0</v>
      </c>
      <c r="BN393" s="72"/>
      <c r="BO393" s="71">
        <v>0</v>
      </c>
      <c r="BP393" s="71">
        <v>0</v>
      </c>
      <c r="BQ393" s="71">
        <v>22</v>
      </c>
      <c r="BR393" s="71">
        <v>0</v>
      </c>
      <c r="BS393" s="71">
        <v>7</v>
      </c>
      <c r="BT393" s="71">
        <v>0</v>
      </c>
      <c r="BU393"/>
      <c r="BV393" s="70">
        <v>510.55099999999999</v>
      </c>
      <c r="BW393" s="70">
        <v>26.3</v>
      </c>
      <c r="BX393" s="70">
        <v>16.495000000000001</v>
      </c>
      <c r="BY393" s="70">
        <v>111.682</v>
      </c>
      <c r="BZ393" s="70">
        <v>65.141999999999996</v>
      </c>
      <c r="CA393" s="70">
        <v>0</v>
      </c>
      <c r="CB393" s="70">
        <v>0</v>
      </c>
      <c r="CC393" s="70">
        <v>0</v>
      </c>
      <c r="CD393" s="70">
        <v>0</v>
      </c>
    </row>
    <row r="394" spans="1:82">
      <c r="A394" s="70" t="s">
        <v>2055</v>
      </c>
      <c r="B394" s="70">
        <v>229</v>
      </c>
      <c r="C394" s="70">
        <v>8</v>
      </c>
      <c r="D394" s="70">
        <v>14</v>
      </c>
      <c r="E394" s="70">
        <v>2011</v>
      </c>
      <c r="F394" s="70" t="s">
        <v>178</v>
      </c>
      <c r="G394" s="70" t="s">
        <v>2047</v>
      </c>
      <c r="H394" s="70" t="s">
        <v>2048</v>
      </c>
      <c r="I394" s="148"/>
      <c r="J394" s="71">
        <v>543.24577937430229</v>
      </c>
      <c r="K394" s="71">
        <v>20.072038227843048</v>
      </c>
      <c r="L394" s="71">
        <v>29.165198769535049</v>
      </c>
      <c r="M394" s="71">
        <v>446.23849717775403</v>
      </c>
      <c r="N394" s="71">
        <v>429.08795627095191</v>
      </c>
      <c r="O394" s="71">
        <v>213.59316843284802</v>
      </c>
      <c r="P394" s="71">
        <v>125.46319749415011</v>
      </c>
      <c r="Q394" s="71">
        <v>12.359580602457999</v>
      </c>
      <c r="R394" s="71">
        <v>4.7814377238782351</v>
      </c>
      <c r="S394" s="71">
        <v>12.653192517480001</v>
      </c>
      <c r="T394" s="72"/>
      <c r="U394" s="71">
        <v>37767493</v>
      </c>
      <c r="V394" s="71">
        <v>6646</v>
      </c>
      <c r="W394" s="71">
        <v>531</v>
      </c>
      <c r="X394" s="71">
        <v>65304</v>
      </c>
      <c r="Y394" s="71">
        <v>64119</v>
      </c>
      <c r="Z394" s="71">
        <v>110835</v>
      </c>
      <c r="AA394" s="71">
        <v>25354</v>
      </c>
      <c r="AB394" s="71">
        <v>176120</v>
      </c>
      <c r="AC394" s="71">
        <v>833594.66666666663</v>
      </c>
      <c r="AD394" s="71">
        <v>12.653192517480001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668.89099999999996</v>
      </c>
      <c r="BK394" s="71">
        <v>0</v>
      </c>
      <c r="BL394" s="71">
        <v>52.66</v>
      </c>
      <c r="BM394" s="71">
        <v>0</v>
      </c>
      <c r="BN394" s="72"/>
      <c r="BO394" s="71">
        <v>0</v>
      </c>
      <c r="BP394" s="71">
        <v>0</v>
      </c>
      <c r="BQ394" s="71">
        <v>23</v>
      </c>
      <c r="BR394" s="71">
        <v>0</v>
      </c>
      <c r="BS394" s="71">
        <v>7</v>
      </c>
      <c r="BT394" s="71">
        <v>0</v>
      </c>
      <c r="BU394"/>
      <c r="BV394" s="70">
        <v>582.74199999999996</v>
      </c>
      <c r="BW394" s="70">
        <v>24.838000000000001</v>
      </c>
      <c r="BX394" s="70">
        <v>19.93</v>
      </c>
      <c r="BY394" s="70">
        <v>34.941000000000003</v>
      </c>
      <c r="BZ394" s="70">
        <v>59.1</v>
      </c>
      <c r="CA394" s="70">
        <v>0</v>
      </c>
      <c r="CB394" s="70">
        <v>0</v>
      </c>
      <c r="CC394" s="70">
        <v>0</v>
      </c>
      <c r="CD394" s="70">
        <v>0</v>
      </c>
    </row>
    <row r="395" spans="1:82">
      <c r="A395" s="70" t="s">
        <v>2056</v>
      </c>
      <c r="B395" s="70">
        <v>230</v>
      </c>
      <c r="C395" s="70">
        <v>9</v>
      </c>
      <c r="D395" s="70">
        <v>14</v>
      </c>
      <c r="E395" s="70">
        <v>2012</v>
      </c>
      <c r="F395" s="70" t="s">
        <v>179</v>
      </c>
      <c r="G395" s="70" t="s">
        <v>2047</v>
      </c>
      <c r="H395" s="70" t="s">
        <v>2048</v>
      </c>
      <c r="I395" s="148"/>
      <c r="J395" s="71">
        <v>570.14559031276372</v>
      </c>
      <c r="K395" s="71">
        <v>18.149250744053141</v>
      </c>
      <c r="L395" s="71">
        <v>28.379252423827449</v>
      </c>
      <c r="M395" s="71">
        <v>431.65418477838517</v>
      </c>
      <c r="N395" s="71">
        <v>460.05104301189311</v>
      </c>
      <c r="O395" s="71">
        <v>213.83962933645245</v>
      </c>
      <c r="P395" s="71">
        <v>123.07659161298567</v>
      </c>
      <c r="Q395" s="71">
        <v>13.537543221943601</v>
      </c>
      <c r="R395" s="71">
        <v>5.0164578615666793</v>
      </c>
      <c r="S395" s="71">
        <v>22.382120396960001</v>
      </c>
      <c r="T395" s="72"/>
      <c r="U395" s="71">
        <v>39051198</v>
      </c>
      <c r="V395" s="71">
        <v>6646</v>
      </c>
      <c r="W395" s="71">
        <v>531</v>
      </c>
      <c r="X395" s="71">
        <v>65304</v>
      </c>
      <c r="Y395" s="71">
        <v>65762</v>
      </c>
      <c r="Z395" s="71">
        <v>111843</v>
      </c>
      <c r="AA395" s="71">
        <v>24731</v>
      </c>
      <c r="AB395" s="71">
        <v>177551</v>
      </c>
      <c r="AC395" s="71">
        <v>851916</v>
      </c>
      <c r="AD395" s="71">
        <v>22.382120396960001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789.23599999999999</v>
      </c>
      <c r="BK395" s="71">
        <v>0</v>
      </c>
      <c r="BL395" s="71">
        <v>62.143999999999998</v>
      </c>
      <c r="BM395" s="71">
        <v>0</v>
      </c>
      <c r="BN395" s="72"/>
      <c r="BO395" s="71">
        <v>0</v>
      </c>
      <c r="BP395" s="71">
        <v>0</v>
      </c>
      <c r="BQ395" s="71">
        <v>24</v>
      </c>
      <c r="BR395" s="71">
        <v>0</v>
      </c>
      <c r="BS395" s="71">
        <v>7</v>
      </c>
      <c r="BT395" s="71">
        <v>0</v>
      </c>
      <c r="BU395"/>
      <c r="BV395" s="70">
        <v>733.27200000000005</v>
      </c>
      <c r="BW395" s="70">
        <v>31.25</v>
      </c>
      <c r="BX395" s="70">
        <v>18.402999999999999</v>
      </c>
      <c r="BY395" s="70">
        <v>16.309000000000001</v>
      </c>
      <c r="BZ395" s="70">
        <v>52.146000000000001</v>
      </c>
      <c r="CA395" s="70">
        <v>0</v>
      </c>
      <c r="CB395" s="70">
        <v>0</v>
      </c>
      <c r="CC395" s="70">
        <v>0</v>
      </c>
      <c r="CD395" s="70">
        <v>0</v>
      </c>
    </row>
    <row r="396" spans="1:82">
      <c r="A396" s="70" t="s">
        <v>2057</v>
      </c>
      <c r="B396" s="70">
        <v>231</v>
      </c>
      <c r="C396" s="70">
        <v>10</v>
      </c>
      <c r="D396" s="70">
        <v>14</v>
      </c>
      <c r="E396" s="70">
        <v>2013</v>
      </c>
      <c r="F396" s="70" t="s">
        <v>180</v>
      </c>
      <c r="G396" s="70" t="s">
        <v>2047</v>
      </c>
      <c r="H396" s="70" t="s">
        <v>2048</v>
      </c>
      <c r="I396" s="148"/>
      <c r="J396" s="71">
        <v>562.97603051998703</v>
      </c>
      <c r="K396" s="71">
        <v>14.509776399303149</v>
      </c>
      <c r="L396" s="71">
        <v>25.98186889000425</v>
      </c>
      <c r="M396" s="71">
        <v>414.2273501157502</v>
      </c>
      <c r="N396" s="71">
        <v>398.1085541914847</v>
      </c>
      <c r="O396" s="71">
        <v>206.88179773569615</v>
      </c>
      <c r="P396" s="71">
        <v>121.84691673389177</v>
      </c>
      <c r="Q396" s="71">
        <v>13.692202976715199</v>
      </c>
      <c r="R396" s="71">
        <v>5.0847065094197799</v>
      </c>
      <c r="S396" s="71">
        <v>21.086459684640001</v>
      </c>
      <c r="T396" s="72"/>
      <c r="U396" s="71">
        <v>40570953</v>
      </c>
      <c r="V396" s="71">
        <v>6646</v>
      </c>
      <c r="W396" s="71">
        <v>531</v>
      </c>
      <c r="X396" s="71">
        <v>65304</v>
      </c>
      <c r="Y396" s="71">
        <v>66151</v>
      </c>
      <c r="Z396" s="71">
        <v>113035</v>
      </c>
      <c r="AA396" s="71">
        <v>24392</v>
      </c>
      <c r="AB396" s="71">
        <v>177005</v>
      </c>
      <c r="AC396" s="71">
        <v>842901</v>
      </c>
      <c r="AD396" s="71">
        <v>21.086459684640001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764.06600000000003</v>
      </c>
      <c r="BK396" s="71">
        <v>0</v>
      </c>
      <c r="BL396" s="71">
        <v>60.14500000000001</v>
      </c>
      <c r="BM396" s="71">
        <v>0</v>
      </c>
      <c r="BN396" s="72"/>
      <c r="BO396" s="71">
        <v>0</v>
      </c>
      <c r="BP396" s="71">
        <v>0</v>
      </c>
      <c r="BQ396" s="71">
        <v>23</v>
      </c>
      <c r="BR396" s="71">
        <v>0</v>
      </c>
      <c r="BS396" s="71">
        <v>7</v>
      </c>
      <c r="BT396" s="71">
        <v>0</v>
      </c>
      <c r="BU396"/>
      <c r="BV396" s="70">
        <v>699.39200000000005</v>
      </c>
      <c r="BW396" s="70">
        <v>34.472000000000001</v>
      </c>
      <c r="BX396" s="70">
        <v>16.094999999999999</v>
      </c>
      <c r="BY396" s="70">
        <v>13.897</v>
      </c>
      <c r="BZ396" s="70">
        <v>60.354999999999997</v>
      </c>
      <c r="CA396" s="70">
        <v>0</v>
      </c>
      <c r="CB396" s="70">
        <v>0</v>
      </c>
      <c r="CC396" s="70">
        <v>0</v>
      </c>
      <c r="CD396" s="70">
        <v>0</v>
      </c>
    </row>
    <row r="397" spans="1:82">
      <c r="A397" s="70" t="s">
        <v>2058</v>
      </c>
      <c r="B397" s="70">
        <v>232</v>
      </c>
      <c r="C397" s="70">
        <v>11</v>
      </c>
      <c r="D397" s="70">
        <v>14</v>
      </c>
      <c r="E397" s="70">
        <v>2014</v>
      </c>
      <c r="F397" s="70" t="s">
        <v>181</v>
      </c>
      <c r="G397" s="70" t="s">
        <v>2047</v>
      </c>
      <c r="H397" s="70" t="s">
        <v>2048</v>
      </c>
      <c r="I397" s="148"/>
      <c r="J397" s="71">
        <v>582.17505182844093</v>
      </c>
      <c r="K397" s="71">
        <v>15.936804539868479</v>
      </c>
      <c r="L397" s="71">
        <v>31.745930157137121</v>
      </c>
      <c r="M397" s="71">
        <v>396.26656236155969</v>
      </c>
      <c r="N397" s="71">
        <v>389.47838444956528</v>
      </c>
      <c r="O397" s="71">
        <v>197.43359116624995</v>
      </c>
      <c r="P397" s="71">
        <v>120.98390233804599</v>
      </c>
      <c r="Q397" s="71">
        <v>13.0414096100743</v>
      </c>
      <c r="R397" s="71">
        <v>5.0498820648845841</v>
      </c>
      <c r="S397" s="71">
        <v>12.623369776063489</v>
      </c>
      <c r="T397" s="72"/>
      <c r="U397" s="71">
        <v>43394959</v>
      </c>
      <c r="V397" s="71">
        <v>6073</v>
      </c>
      <c r="W397" s="71">
        <v>743</v>
      </c>
      <c r="X397" s="71">
        <v>61795</v>
      </c>
      <c r="Y397" s="71">
        <v>66404</v>
      </c>
      <c r="Z397" s="71">
        <v>113614</v>
      </c>
      <c r="AA397" s="71">
        <v>24094</v>
      </c>
      <c r="AB397" s="71">
        <v>175719</v>
      </c>
      <c r="AC397" s="71">
        <v>839760.33333333337</v>
      </c>
      <c r="AD397" s="71">
        <v>12.623369776063489</v>
      </c>
      <c r="AE397" s="72"/>
      <c r="AF397" s="71"/>
      <c r="AG397" s="71"/>
      <c r="AH397" s="71"/>
      <c r="AI397" s="71"/>
      <c r="AJ397" s="71"/>
      <c r="AK397" s="71"/>
      <c r="AL397" s="71"/>
      <c r="AM397" s="71"/>
      <c r="AN397" s="71"/>
      <c r="AO397" s="71"/>
      <c r="AP397" s="71"/>
      <c r="AQ397" s="72"/>
      <c r="AR397" s="71">
        <v>1461</v>
      </c>
      <c r="AS397" s="71">
        <v>257</v>
      </c>
      <c r="AT397" s="71">
        <v>0</v>
      </c>
      <c r="AU397" s="71">
        <v>0</v>
      </c>
      <c r="AV397" s="71">
        <v>0</v>
      </c>
      <c r="AW397" s="71">
        <v>1</v>
      </c>
      <c r="AX397" s="71"/>
      <c r="AY397" s="72"/>
      <c r="AZ397" s="71">
        <v>5994.5499999999993</v>
      </c>
      <c r="BA397" s="71">
        <v>12360.893</v>
      </c>
      <c r="BB397" s="71">
        <v>0</v>
      </c>
      <c r="BC397" s="71">
        <v>0</v>
      </c>
      <c r="BD397" s="71">
        <v>0</v>
      </c>
      <c r="BE397" s="71">
        <v>990</v>
      </c>
      <c r="BF397" s="71"/>
      <c r="BG397" s="72"/>
      <c r="BH397" s="71">
        <v>0</v>
      </c>
      <c r="BI397" s="71">
        <v>0</v>
      </c>
      <c r="BJ397" s="71">
        <v>739.90499999999997</v>
      </c>
      <c r="BK397" s="71">
        <v>0</v>
      </c>
      <c r="BL397" s="71">
        <v>37.179000000000002</v>
      </c>
      <c r="BM397" s="71">
        <v>0</v>
      </c>
      <c r="BN397" s="72"/>
      <c r="BO397" s="71">
        <v>0</v>
      </c>
      <c r="BP397" s="71">
        <v>0</v>
      </c>
      <c r="BQ397" s="71">
        <v>23</v>
      </c>
      <c r="BR397" s="71">
        <v>0</v>
      </c>
      <c r="BS397" s="71">
        <v>6</v>
      </c>
      <c r="BT397" s="71">
        <v>0</v>
      </c>
      <c r="BU397"/>
      <c r="BV397" s="70">
        <v>670.30600000000004</v>
      </c>
      <c r="BW397" s="70">
        <v>37.063000000000002</v>
      </c>
      <c r="BX397" s="70">
        <v>0</v>
      </c>
      <c r="BY397" s="70">
        <v>10.007</v>
      </c>
      <c r="BZ397" s="70">
        <v>59.707999999999998</v>
      </c>
      <c r="CA397" s="70">
        <v>0</v>
      </c>
      <c r="CB397" s="70">
        <v>0</v>
      </c>
      <c r="CC397" s="70">
        <v>0</v>
      </c>
      <c r="CD397" s="70">
        <v>0</v>
      </c>
    </row>
    <row r="398" spans="1:82">
      <c r="A398" s="70" t="s">
        <v>2059</v>
      </c>
      <c r="B398" s="70">
        <v>233</v>
      </c>
      <c r="C398" s="70">
        <v>12</v>
      </c>
      <c r="D398" s="70">
        <v>14</v>
      </c>
      <c r="E398" s="70">
        <v>2015</v>
      </c>
      <c r="F398" s="70" t="s">
        <v>182</v>
      </c>
      <c r="G398" s="70" t="s">
        <v>2047</v>
      </c>
      <c r="H398" s="70" t="s">
        <v>2048</v>
      </c>
      <c r="I398" s="148"/>
      <c r="J398" s="71">
        <v>516.18246105175524</v>
      </c>
      <c r="K398" s="71">
        <v>15.030441937444021</v>
      </c>
      <c r="L398" s="71">
        <v>29.827010269104079</v>
      </c>
      <c r="M398" s="71">
        <v>357.36145191625752</v>
      </c>
      <c r="N398" s="71">
        <v>373.28815017595298</v>
      </c>
      <c r="O398" s="71">
        <v>196.80808959794498</v>
      </c>
      <c r="P398" s="71">
        <v>118.76282514161296</v>
      </c>
      <c r="Q398" s="71">
        <v>12.7066145936504</v>
      </c>
      <c r="R398" s="71">
        <v>4.4115022823899563</v>
      </c>
      <c r="S398" s="71">
        <v>18.60199406046285</v>
      </c>
      <c r="T398" s="72"/>
      <c r="U398" s="71">
        <v>45256543</v>
      </c>
      <c r="V398" s="71">
        <v>6073</v>
      </c>
      <c r="W398" s="71">
        <v>743</v>
      </c>
      <c r="X398" s="71">
        <v>61795</v>
      </c>
      <c r="Y398" s="71">
        <v>67109</v>
      </c>
      <c r="Z398" s="71">
        <v>114344</v>
      </c>
      <c r="AA398" s="71">
        <v>23633</v>
      </c>
      <c r="AB398" s="71">
        <v>174892</v>
      </c>
      <c r="AC398" s="71">
        <v>754074.33333333337</v>
      </c>
      <c r="AD398" s="71">
        <v>18.60199406046285</v>
      </c>
      <c r="AE398" s="72"/>
      <c r="AF398" s="71">
        <v>543738145.06110156</v>
      </c>
      <c r="AG398" s="71">
        <v>10763263.472087361</v>
      </c>
      <c r="AH398" s="71">
        <v>3870170.1030023019</v>
      </c>
      <c r="AI398" s="71">
        <v>377009447.22831023</v>
      </c>
      <c r="AJ398" s="71">
        <v>495152648.78475583</v>
      </c>
      <c r="AK398" s="71">
        <v>0</v>
      </c>
      <c r="AL398" s="71">
        <v>0</v>
      </c>
      <c r="AM398" s="71">
        <v>23968214.955652889</v>
      </c>
      <c r="AN398" s="71">
        <v>0</v>
      </c>
      <c r="AO398" s="71">
        <v>0</v>
      </c>
      <c r="AP398" s="71">
        <v>1454501889.6049101</v>
      </c>
      <c r="AQ398" s="72"/>
      <c r="AR398" s="71">
        <v>1585</v>
      </c>
      <c r="AS398" s="71">
        <v>323</v>
      </c>
      <c r="AT398" s="71">
        <v>0</v>
      </c>
      <c r="AU398" s="71">
        <v>0</v>
      </c>
      <c r="AV398" s="71">
        <v>0</v>
      </c>
      <c r="AW398" s="71">
        <v>1</v>
      </c>
      <c r="AX398" s="71"/>
      <c r="AY398" s="72"/>
      <c r="AZ398" s="71">
        <v>6550.8059999999996</v>
      </c>
      <c r="BA398" s="71">
        <v>19999.692999999999</v>
      </c>
      <c r="BB398" s="71">
        <v>0</v>
      </c>
      <c r="BC398" s="71">
        <v>0</v>
      </c>
      <c r="BD398" s="71">
        <v>0</v>
      </c>
      <c r="BE398" s="71">
        <v>990</v>
      </c>
      <c r="BF398" s="71"/>
      <c r="BG398" s="72"/>
      <c r="BH398" s="71">
        <v>0</v>
      </c>
      <c r="BI398" s="71">
        <v>0</v>
      </c>
      <c r="BJ398" s="71">
        <v>715.35</v>
      </c>
      <c r="BK398" s="71">
        <v>0</v>
      </c>
      <c r="BL398" s="71">
        <v>34.358999999999995</v>
      </c>
      <c r="BM398" s="71">
        <v>0</v>
      </c>
      <c r="BN398" s="72"/>
      <c r="BO398" s="71">
        <v>0</v>
      </c>
      <c r="BP398" s="71">
        <v>0</v>
      </c>
      <c r="BQ398" s="71">
        <v>24</v>
      </c>
      <c r="BR398" s="71">
        <v>0</v>
      </c>
      <c r="BS398" s="71">
        <v>5</v>
      </c>
      <c r="BT398" s="71">
        <v>0</v>
      </c>
      <c r="BU398"/>
      <c r="BV398" s="70">
        <v>652.78800000000001</v>
      </c>
      <c r="BW398" s="70">
        <v>36.075000000000003</v>
      </c>
      <c r="BX398" s="70">
        <v>0</v>
      </c>
      <c r="BY398" s="70">
        <v>2.7829999999999999</v>
      </c>
      <c r="BZ398" s="70">
        <v>58.063000000000002</v>
      </c>
      <c r="CA398" s="70">
        <v>0</v>
      </c>
      <c r="CB398" s="70">
        <v>0</v>
      </c>
      <c r="CC398" s="70">
        <v>0</v>
      </c>
      <c r="CD398" s="70">
        <v>0</v>
      </c>
    </row>
    <row r="399" spans="1:82">
      <c r="A399" s="70" t="s">
        <v>2060</v>
      </c>
      <c r="B399" s="70">
        <v>234</v>
      </c>
      <c r="C399" s="70">
        <v>13</v>
      </c>
      <c r="D399" s="70">
        <v>14</v>
      </c>
      <c r="E399" s="70">
        <v>2016</v>
      </c>
      <c r="F399" s="70" t="s">
        <v>155</v>
      </c>
      <c r="G399" s="70" t="s">
        <v>2047</v>
      </c>
      <c r="H399" s="70" t="s">
        <v>2048</v>
      </c>
      <c r="I399" s="148"/>
      <c r="J399" s="71">
        <v>480.66637907515076</v>
      </c>
      <c r="K399" s="71">
        <v>15.149653906299266</v>
      </c>
      <c r="L399" s="71">
        <v>34.766329097054737</v>
      </c>
      <c r="M399" s="71">
        <v>298.42989597643066</v>
      </c>
      <c r="N399" s="71">
        <v>366.25451814889351</v>
      </c>
      <c r="O399" s="71">
        <v>195.31080741573351</v>
      </c>
      <c r="P399" s="71">
        <v>117.96490983706019</v>
      </c>
      <c r="Q399" s="71">
        <v>12.309396653786367</v>
      </c>
      <c r="R399" s="71">
        <v>3.9414293511591643</v>
      </c>
      <c r="S399" s="71">
        <v>14.844127283416659</v>
      </c>
      <c r="T399" s="72"/>
      <c r="U399" s="71">
        <v>40714895</v>
      </c>
      <c r="V399" s="71">
        <v>6073</v>
      </c>
      <c r="W399" s="71">
        <v>743</v>
      </c>
      <c r="X399" s="71">
        <v>61795</v>
      </c>
      <c r="Y399" s="71">
        <v>67827</v>
      </c>
      <c r="Z399" s="71">
        <v>114869</v>
      </c>
      <c r="AA399" s="71">
        <v>24279</v>
      </c>
      <c r="AB399" s="71">
        <v>174275</v>
      </c>
      <c r="AC399" s="71">
        <v>673157.33579680882</v>
      </c>
      <c r="AD399" s="71">
        <v>14.844127283416659</v>
      </c>
      <c r="AE399" s="72"/>
      <c r="AF399" s="71">
        <v>513233108.53225392</v>
      </c>
      <c r="AG399" s="71">
        <v>10200482.773750421</v>
      </c>
      <c r="AH399" s="71">
        <v>3550980.5511475862</v>
      </c>
      <c r="AI399" s="71">
        <v>362155392.67197913</v>
      </c>
      <c r="AJ399" s="71">
        <v>471819026.178469</v>
      </c>
      <c r="AK399" s="71">
        <v>0</v>
      </c>
      <c r="AL399" s="71">
        <v>0</v>
      </c>
      <c r="AM399" s="71">
        <v>23902212.9524552</v>
      </c>
      <c r="AN399" s="71">
        <v>0</v>
      </c>
      <c r="AO399" s="71">
        <v>0</v>
      </c>
      <c r="AP399" s="71">
        <v>1384861203.6600554</v>
      </c>
      <c r="AQ399" s="72"/>
      <c r="AR399" s="71">
        <v>1735</v>
      </c>
      <c r="AS399" s="71">
        <v>365</v>
      </c>
      <c r="AT399" s="71">
        <v>0</v>
      </c>
      <c r="AU399" s="71">
        <v>0</v>
      </c>
      <c r="AV399" s="71">
        <v>0</v>
      </c>
      <c r="AW399" s="71">
        <v>1</v>
      </c>
      <c r="AX399" s="71"/>
      <c r="AY399" s="72"/>
      <c r="AZ399" s="71">
        <v>7298.0519999999997</v>
      </c>
      <c r="BA399" s="71">
        <v>23889.192999999999</v>
      </c>
      <c r="BB399" s="71">
        <v>0</v>
      </c>
      <c r="BC399" s="71">
        <v>0</v>
      </c>
      <c r="BD399" s="71">
        <v>0</v>
      </c>
      <c r="BE399" s="71">
        <v>990</v>
      </c>
      <c r="BF399" s="71"/>
      <c r="BG399" s="72"/>
      <c r="BH399" s="71">
        <v>0</v>
      </c>
      <c r="BI399" s="71">
        <v>0</v>
      </c>
      <c r="BJ399" s="71">
        <v>805.70899999999995</v>
      </c>
      <c r="BK399" s="71">
        <v>0</v>
      </c>
      <c r="BL399" s="71">
        <v>32.982999999999997</v>
      </c>
      <c r="BM399" s="71">
        <v>0</v>
      </c>
      <c r="BN399" s="72"/>
      <c r="BO399" s="71">
        <v>0</v>
      </c>
      <c r="BP399" s="71">
        <v>0</v>
      </c>
      <c r="BQ399" s="71">
        <v>25</v>
      </c>
      <c r="BR399" s="71">
        <v>0</v>
      </c>
      <c r="BS399" s="71">
        <v>5</v>
      </c>
      <c r="BT399" s="71">
        <v>0</v>
      </c>
      <c r="BU399"/>
      <c r="BV399" s="70">
        <v>636.57600000000002</v>
      </c>
      <c r="BW399" s="70">
        <v>38.779000000000003</v>
      </c>
      <c r="BX399" s="70">
        <v>85.548000000000002</v>
      </c>
      <c r="BY399" s="70">
        <v>2.9550000000000001</v>
      </c>
      <c r="BZ399" s="70">
        <v>74.834000000000003</v>
      </c>
      <c r="CA399" s="70">
        <v>0</v>
      </c>
      <c r="CB399" s="70">
        <v>0</v>
      </c>
      <c r="CC399" s="70">
        <v>0</v>
      </c>
      <c r="CD399" s="70">
        <v>0</v>
      </c>
    </row>
    <row r="400" spans="1:82">
      <c r="A400" s="70" t="s">
        <v>2061</v>
      </c>
      <c r="B400" s="70">
        <v>235</v>
      </c>
      <c r="C400" s="70">
        <v>14</v>
      </c>
      <c r="D400" s="70">
        <v>14</v>
      </c>
      <c r="E400" s="70">
        <v>2017</v>
      </c>
      <c r="F400" s="70" t="s">
        <v>156</v>
      </c>
      <c r="G400" s="70" t="s">
        <v>2047</v>
      </c>
      <c r="H400" s="70" t="s">
        <v>2048</v>
      </c>
      <c r="I400" s="148"/>
      <c r="J400" s="71">
        <v>437.1665329421329</v>
      </c>
      <c r="K400" s="71">
        <v>14.069770444765886</v>
      </c>
      <c r="L400" s="71">
        <v>31.58116451055016</v>
      </c>
      <c r="M400" s="71">
        <v>287.80103485642741</v>
      </c>
      <c r="N400" s="71">
        <v>375.1832621572994</v>
      </c>
      <c r="O400" s="71">
        <v>193.19255794216258</v>
      </c>
      <c r="P400" s="71">
        <v>116.15066870689284</v>
      </c>
      <c r="Q400" s="71">
        <v>11.8294886882097</v>
      </c>
      <c r="R400" s="71">
        <v>4.0582736455075894</v>
      </c>
      <c r="S400" s="71">
        <v>18.053420152531171</v>
      </c>
      <c r="T400" s="72"/>
      <c r="U400" s="71">
        <v>41488973</v>
      </c>
      <c r="V400" s="71">
        <v>6073</v>
      </c>
      <c r="W400" s="71">
        <v>743</v>
      </c>
      <c r="X400" s="71">
        <v>61795</v>
      </c>
      <c r="Y400" s="71">
        <v>68361</v>
      </c>
      <c r="Z400" s="71">
        <v>115508</v>
      </c>
      <c r="AA400" s="71">
        <v>24058</v>
      </c>
      <c r="AB400" s="71">
        <v>173192</v>
      </c>
      <c r="AC400" s="71">
        <v>706865.99999999988</v>
      </c>
      <c r="AD400" s="71">
        <v>18.053420152531171</v>
      </c>
      <c r="AE400" s="72"/>
      <c r="AF400" s="71">
        <v>505596306.17506713</v>
      </c>
      <c r="AG400" s="71">
        <v>9899360.2266069409</v>
      </c>
      <c r="AH400" s="71">
        <v>4621964.7896480886</v>
      </c>
      <c r="AI400" s="71">
        <v>381026012.10355932</v>
      </c>
      <c r="AJ400" s="71">
        <v>500373709.48733371</v>
      </c>
      <c r="AK400" s="71">
        <v>0</v>
      </c>
      <c r="AL400" s="71">
        <v>0</v>
      </c>
      <c r="AM400" s="71">
        <v>23790845.057726908</v>
      </c>
      <c r="AN400" s="71">
        <v>0</v>
      </c>
      <c r="AO400" s="71">
        <v>0</v>
      </c>
      <c r="AP400" s="71">
        <v>1425308197.839942</v>
      </c>
      <c r="AQ400" s="72"/>
      <c r="AR400" s="71">
        <v>1886</v>
      </c>
      <c r="AS400" s="71">
        <v>399</v>
      </c>
      <c r="AT400" s="71">
        <v>0</v>
      </c>
      <c r="AU400" s="71">
        <v>0</v>
      </c>
      <c r="AV400" s="71">
        <v>0</v>
      </c>
      <c r="AW400" s="71">
        <v>1</v>
      </c>
      <c r="AX400" s="71"/>
      <c r="AY400" s="72"/>
      <c r="AZ400" s="71">
        <v>8075.527</v>
      </c>
      <c r="BA400" s="71">
        <v>27939.392999999989</v>
      </c>
      <c r="BB400" s="71">
        <v>0</v>
      </c>
      <c r="BC400" s="71">
        <v>0</v>
      </c>
      <c r="BD400" s="71">
        <v>0</v>
      </c>
      <c r="BE400" s="71">
        <v>990</v>
      </c>
      <c r="BF400" s="71"/>
      <c r="BG400" s="72"/>
      <c r="BH400" s="71">
        <v>0</v>
      </c>
      <c r="BI400" s="71">
        <v>0</v>
      </c>
      <c r="BJ400" s="71">
        <v>797.005</v>
      </c>
      <c r="BK400" s="71">
        <v>0</v>
      </c>
      <c r="BL400" s="71">
        <v>33.438000000000002</v>
      </c>
      <c r="BM400" s="71">
        <v>0</v>
      </c>
      <c r="BN400" s="72"/>
      <c r="BO400" s="71">
        <v>0</v>
      </c>
      <c r="BP400" s="71">
        <v>0</v>
      </c>
      <c r="BQ400" s="71">
        <v>24</v>
      </c>
      <c r="BR400" s="71">
        <v>0</v>
      </c>
      <c r="BS400" s="71">
        <v>5</v>
      </c>
      <c r="BT400" s="71">
        <v>0</v>
      </c>
      <c r="BU400"/>
      <c r="BV400" s="70">
        <v>636.59</v>
      </c>
      <c r="BW400" s="70">
        <v>30.515999999999998</v>
      </c>
      <c r="BX400" s="70">
        <v>70.614999999999995</v>
      </c>
      <c r="BY400" s="70">
        <v>14.807</v>
      </c>
      <c r="BZ400" s="70">
        <v>77.915000000000006</v>
      </c>
      <c r="CA400" s="70">
        <v>0</v>
      </c>
      <c r="CB400" s="70">
        <v>0</v>
      </c>
      <c r="CC400" s="70">
        <v>0</v>
      </c>
      <c r="CD400" s="70">
        <v>0</v>
      </c>
    </row>
    <row r="401" spans="1:82">
      <c r="A401" s="70" t="s">
        <v>2062</v>
      </c>
      <c r="B401" s="70">
        <v>236</v>
      </c>
      <c r="C401" s="70">
        <v>15</v>
      </c>
      <c r="D401" s="70">
        <v>14</v>
      </c>
      <c r="E401" s="70">
        <v>2018</v>
      </c>
      <c r="F401" s="70" t="s">
        <v>183</v>
      </c>
      <c r="G401" s="70" t="s">
        <v>2047</v>
      </c>
      <c r="H401" s="70" t="s">
        <v>2048</v>
      </c>
      <c r="I401" s="148"/>
      <c r="J401" s="71">
        <v>400.93842022471136</v>
      </c>
      <c r="K401" s="71">
        <v>12.870541076213827</v>
      </c>
      <c r="L401" s="71">
        <v>29.203228845996041</v>
      </c>
      <c r="M401" s="71">
        <v>279.68093344843464</v>
      </c>
      <c r="N401" s="71">
        <v>350.39212878533414</v>
      </c>
      <c r="O401" s="71">
        <v>189.98301902221417</v>
      </c>
      <c r="P401" s="71">
        <v>113.80428597448991</v>
      </c>
      <c r="Q401" s="71">
        <v>10.900489248060101</v>
      </c>
      <c r="R401" s="71">
        <v>4.3047724189614707</v>
      </c>
      <c r="S401" s="71">
        <v>17.248784330720056</v>
      </c>
      <c r="T401" s="72"/>
      <c r="U401" s="71">
        <v>43491045</v>
      </c>
      <c r="V401" s="71">
        <v>6073</v>
      </c>
      <c r="W401" s="71">
        <v>743</v>
      </c>
      <c r="X401" s="71">
        <v>61795</v>
      </c>
      <c r="Y401" s="71">
        <v>68620</v>
      </c>
      <c r="Z401" s="71">
        <v>115764</v>
      </c>
      <c r="AA401" s="71">
        <v>23809</v>
      </c>
      <c r="AB401" s="71">
        <v>171984</v>
      </c>
      <c r="AC401" s="71">
        <v>746862.33333333326</v>
      </c>
      <c r="AD401" s="71">
        <v>17.24878433072006</v>
      </c>
      <c r="AE401" s="72"/>
      <c r="AF401" s="71">
        <v>485654018.77138758</v>
      </c>
      <c r="AG401" s="71">
        <v>8822245.0724250674</v>
      </c>
      <c r="AH401" s="71">
        <v>4392005.3602442024</v>
      </c>
      <c r="AI401" s="71">
        <v>371865380.90897012</v>
      </c>
      <c r="AJ401" s="71">
        <v>496874072.39430249</v>
      </c>
      <c r="AK401" s="71">
        <v>0</v>
      </c>
      <c r="AL401" s="71">
        <v>0</v>
      </c>
      <c r="AM401" s="71">
        <v>23673788.624632221</v>
      </c>
      <c r="AN401" s="71">
        <v>0</v>
      </c>
      <c r="AO401" s="71">
        <v>0</v>
      </c>
      <c r="AP401" s="71">
        <v>1391281511.1319616</v>
      </c>
      <c r="AQ401" s="72"/>
      <c r="AR401" s="71">
        <v>2013</v>
      </c>
      <c r="AS401" s="71">
        <v>427</v>
      </c>
      <c r="AT401" s="71">
        <v>0</v>
      </c>
      <c r="AU401" s="71">
        <v>0</v>
      </c>
      <c r="AV401" s="71">
        <v>0</v>
      </c>
      <c r="AW401" s="71">
        <v>1</v>
      </c>
      <c r="AX401" s="71"/>
      <c r="AY401" s="72"/>
      <c r="AZ401" s="71">
        <v>8724.0839999999935</v>
      </c>
      <c r="BA401" s="71">
        <v>31158.992999999999</v>
      </c>
      <c r="BB401" s="71">
        <v>0</v>
      </c>
      <c r="BC401" s="71">
        <v>0</v>
      </c>
      <c r="BD401" s="71">
        <v>0</v>
      </c>
      <c r="BE401" s="71">
        <v>990</v>
      </c>
      <c r="BF401" s="71"/>
      <c r="BG401" s="72"/>
      <c r="BH401" s="71">
        <v>0</v>
      </c>
      <c r="BI401" s="71">
        <v>0</v>
      </c>
      <c r="BJ401" s="71">
        <v>712.32799999999997</v>
      </c>
      <c r="BK401" s="71">
        <v>0</v>
      </c>
      <c r="BL401" s="71">
        <v>30.953000000000003</v>
      </c>
      <c r="BM401" s="71">
        <v>0</v>
      </c>
      <c r="BN401" s="72"/>
      <c r="BO401" s="71">
        <v>0</v>
      </c>
      <c r="BP401" s="71">
        <v>0</v>
      </c>
      <c r="BQ401" s="71">
        <v>24</v>
      </c>
      <c r="BR401" s="71">
        <v>0</v>
      </c>
      <c r="BS401" s="71">
        <v>5</v>
      </c>
      <c r="BT401" s="71">
        <v>0</v>
      </c>
      <c r="BU401"/>
      <c r="BV401" s="70">
        <v>559.15099999999995</v>
      </c>
      <c r="BW401" s="70">
        <v>39.042999999999999</v>
      </c>
      <c r="BX401" s="70">
        <v>81.391999999999996</v>
      </c>
      <c r="BY401" s="70">
        <v>3.7040000000000002</v>
      </c>
      <c r="BZ401" s="70">
        <v>59.991</v>
      </c>
      <c r="CA401" s="70">
        <v>0</v>
      </c>
      <c r="CB401" s="70">
        <v>0</v>
      </c>
      <c r="CC401" s="70">
        <v>0</v>
      </c>
      <c r="CD401" s="70">
        <v>0</v>
      </c>
    </row>
    <row r="402" spans="1:82">
      <c r="A402" s="70" t="s">
        <v>2063</v>
      </c>
      <c r="B402" s="70">
        <v>237</v>
      </c>
      <c r="C402" s="70">
        <v>16</v>
      </c>
      <c r="D402" s="70">
        <v>14</v>
      </c>
      <c r="E402" s="70">
        <v>2019</v>
      </c>
      <c r="F402" s="70" t="s">
        <v>158</v>
      </c>
      <c r="G402" s="70" t="s">
        <v>2047</v>
      </c>
      <c r="H402" s="70" t="s">
        <v>2048</v>
      </c>
      <c r="I402" s="148"/>
      <c r="J402" s="71">
        <v>381.66181960753721</v>
      </c>
      <c r="K402" s="71">
        <v>11.583491514830998</v>
      </c>
      <c r="L402" s="71">
        <v>29.37848679134132</v>
      </c>
      <c r="M402" s="71">
        <v>248.11433243031161</v>
      </c>
      <c r="N402" s="71">
        <v>322.32342983582021</v>
      </c>
      <c r="O402" s="71">
        <v>184.66872928383529</v>
      </c>
      <c r="P402" s="71">
        <v>108.77265737716382</v>
      </c>
      <c r="Q402" s="71">
        <v>10.521160460710799</v>
      </c>
      <c r="R402" s="71">
        <v>3.4472032646249002</v>
      </c>
      <c r="S402" s="71">
        <v>18.666594848882241</v>
      </c>
      <c r="T402" s="72"/>
      <c r="U402" s="71">
        <v>42808257</v>
      </c>
      <c r="V402" s="71">
        <v>6073</v>
      </c>
      <c r="W402" s="71">
        <v>743</v>
      </c>
      <c r="X402" s="71">
        <v>61795</v>
      </c>
      <c r="Y402" s="71">
        <v>68943</v>
      </c>
      <c r="Z402" s="71">
        <v>115615</v>
      </c>
      <c r="AA402" s="71">
        <v>22586</v>
      </c>
      <c r="AB402" s="71">
        <v>170493</v>
      </c>
      <c r="AC402" s="71">
        <v>607873</v>
      </c>
      <c r="AD402" s="71">
        <v>18.666594848882241</v>
      </c>
      <c r="AE402" s="72"/>
      <c r="AF402" s="71">
        <v>486888016.14166713</v>
      </c>
      <c r="AG402" s="71">
        <v>8511876.8139866404</v>
      </c>
      <c r="AH402" s="71">
        <v>4702084.7297501508</v>
      </c>
      <c r="AI402" s="71">
        <v>364346887.45558977</v>
      </c>
      <c r="AJ402" s="71">
        <v>457900857.68452972</v>
      </c>
      <c r="AK402" s="71">
        <v>0</v>
      </c>
      <c r="AL402" s="71">
        <v>0</v>
      </c>
      <c r="AM402" s="71">
        <v>23219863.129383169</v>
      </c>
      <c r="AN402" s="71">
        <v>0</v>
      </c>
      <c r="AO402" s="71">
        <v>0</v>
      </c>
      <c r="AP402" s="71">
        <v>1345569585.9549065</v>
      </c>
      <c r="AQ402" s="72"/>
      <c r="AR402" s="71">
        <v>2169</v>
      </c>
      <c r="AS402" s="71">
        <v>447</v>
      </c>
      <c r="AT402" s="71">
        <v>0</v>
      </c>
      <c r="AU402" s="71">
        <v>0</v>
      </c>
      <c r="AV402" s="71">
        <v>0</v>
      </c>
      <c r="AW402" s="71">
        <v>1</v>
      </c>
      <c r="AX402" s="71"/>
      <c r="AY402" s="72"/>
      <c r="AZ402" s="71">
        <v>9515.5430000000033</v>
      </c>
      <c r="BA402" s="71">
        <v>31918.093000000001</v>
      </c>
      <c r="BB402" s="71">
        <v>0</v>
      </c>
      <c r="BC402" s="71">
        <v>0</v>
      </c>
      <c r="BD402" s="71">
        <v>0</v>
      </c>
      <c r="BE402" s="71">
        <v>990</v>
      </c>
      <c r="BF402" s="71"/>
      <c r="BG402" s="72"/>
      <c r="BH402" s="71">
        <v>0</v>
      </c>
      <c r="BI402" s="71">
        <v>0</v>
      </c>
      <c r="BJ402" s="71">
        <v>487.642</v>
      </c>
      <c r="BK402" s="71">
        <v>0</v>
      </c>
      <c r="BL402" s="71">
        <v>27.195</v>
      </c>
      <c r="BM402" s="71">
        <v>0</v>
      </c>
      <c r="BN402" s="72"/>
      <c r="BO402" s="71">
        <v>0</v>
      </c>
      <c r="BP402" s="71">
        <v>0</v>
      </c>
      <c r="BQ402" s="71">
        <v>23</v>
      </c>
      <c r="BR402" s="71">
        <v>0</v>
      </c>
      <c r="BS402" s="71">
        <v>4</v>
      </c>
      <c r="BT402" s="71">
        <v>0</v>
      </c>
      <c r="BU402"/>
      <c r="BV402" s="70">
        <v>514.83699999999999</v>
      </c>
      <c r="BW402" s="70">
        <v>0</v>
      </c>
      <c r="BX402" s="70">
        <v>0</v>
      </c>
      <c r="BY402" s="70">
        <v>0</v>
      </c>
      <c r="BZ402" s="70">
        <v>0</v>
      </c>
      <c r="CA402" s="70">
        <v>0</v>
      </c>
      <c r="CB402" s="70">
        <v>0</v>
      </c>
      <c r="CC402" s="70">
        <v>0</v>
      </c>
      <c r="CD402" s="70">
        <v>0</v>
      </c>
    </row>
    <row r="403" spans="1:82">
      <c r="A403" s="70" t="s">
        <v>2064</v>
      </c>
      <c r="B403" s="70">
        <v>238</v>
      </c>
      <c r="C403" s="70">
        <v>17</v>
      </c>
      <c r="D403" s="70">
        <v>14</v>
      </c>
      <c r="E403" s="70">
        <v>2020</v>
      </c>
      <c r="F403" s="70" t="s">
        <v>159</v>
      </c>
      <c r="G403" s="70" t="s">
        <v>2047</v>
      </c>
      <c r="H403" s="70" t="s">
        <v>2048</v>
      </c>
      <c r="I403" s="148"/>
      <c r="J403" s="71">
        <v>340.75213248924598</v>
      </c>
      <c r="K403" s="71">
        <v>12.492004432677824</v>
      </c>
      <c r="L403" s="71">
        <v>33.574116919306405</v>
      </c>
      <c r="M403" s="71">
        <v>229.76793129412457</v>
      </c>
      <c r="N403" s="71">
        <v>307.14627684220636</v>
      </c>
      <c r="O403" s="71">
        <v>161.94145732345214</v>
      </c>
      <c r="P403" s="71">
        <v>101.42552976029339</v>
      </c>
      <c r="Q403" s="71">
        <v>9.9617679825879097</v>
      </c>
      <c r="R403" s="71">
        <v>2.6439345841960304</v>
      </c>
      <c r="S403" s="71">
        <v>18.50077187615711</v>
      </c>
      <c r="T403" s="72"/>
      <c r="U403" s="71">
        <v>39123644</v>
      </c>
      <c r="V403" s="71">
        <v>5700</v>
      </c>
      <c r="W403" s="71">
        <v>1235</v>
      </c>
      <c r="X403" s="71">
        <v>61396</v>
      </c>
      <c r="Y403" s="71">
        <v>69338</v>
      </c>
      <c r="Z403" s="71">
        <v>115719</v>
      </c>
      <c r="AA403" s="71">
        <v>22385</v>
      </c>
      <c r="AB403" s="71">
        <v>168956</v>
      </c>
      <c r="AC403" s="71">
        <v>468689.66666666663</v>
      </c>
      <c r="AD403" s="71">
        <v>18.50077187615711</v>
      </c>
      <c r="AE403" s="72"/>
      <c r="AF403" s="71">
        <v>456966793.49592823</v>
      </c>
      <c r="AG403" s="71">
        <v>8890032.4485165831</v>
      </c>
      <c r="AH403" s="71">
        <v>5082470.1960164867</v>
      </c>
      <c r="AI403" s="71">
        <v>352870676.76959306</v>
      </c>
      <c r="AJ403" s="71">
        <v>504471688.9256283</v>
      </c>
      <c r="AK403" s="71"/>
      <c r="AL403" s="71"/>
      <c r="AM403" s="71">
        <v>22050635.140311603</v>
      </c>
      <c r="AN403" s="71"/>
      <c r="AO403" s="71"/>
      <c r="AP403" s="71">
        <v>1350332296.9759946</v>
      </c>
      <c r="AQ403" s="72"/>
      <c r="AR403" s="71">
        <v>2304</v>
      </c>
      <c r="AS403" s="71">
        <v>453</v>
      </c>
      <c r="AT403" s="71">
        <v>0</v>
      </c>
      <c r="AU403" s="71">
        <v>0</v>
      </c>
      <c r="AV403" s="71">
        <v>0</v>
      </c>
      <c r="AW403" s="71">
        <v>1</v>
      </c>
      <c r="AX403" s="71"/>
      <c r="AY403" s="72"/>
      <c r="AZ403" s="71">
        <v>10225.373999999991</v>
      </c>
      <c r="BA403" s="71">
        <v>32466.79299999998</v>
      </c>
      <c r="BB403" s="71">
        <v>0</v>
      </c>
      <c r="BC403" s="71">
        <v>0</v>
      </c>
      <c r="BD403" s="71">
        <v>0</v>
      </c>
      <c r="BE403" s="71">
        <v>990</v>
      </c>
      <c r="BF403" s="71"/>
      <c r="BG403" s="72"/>
      <c r="BH403" s="71">
        <v>0</v>
      </c>
      <c r="BI403" s="71">
        <v>0</v>
      </c>
      <c r="BJ403" s="71">
        <v>597.37099999999998</v>
      </c>
      <c r="BK403" s="71">
        <v>0</v>
      </c>
      <c r="BL403" s="71">
        <v>26.366</v>
      </c>
      <c r="BM403" s="71">
        <v>0</v>
      </c>
      <c r="BN403" s="72"/>
      <c r="BO403" s="71">
        <v>0</v>
      </c>
      <c r="BP403" s="71">
        <v>0</v>
      </c>
      <c r="BQ403" s="71">
        <v>22</v>
      </c>
      <c r="BR403" s="71">
        <v>0</v>
      </c>
      <c r="BS403" s="71">
        <v>4</v>
      </c>
      <c r="BT403" s="71">
        <v>0</v>
      </c>
      <c r="BU403"/>
      <c r="BV403" s="70">
        <v>438.94799999999998</v>
      </c>
      <c r="BW403" s="70">
        <v>38.954999999999998</v>
      </c>
      <c r="BX403" s="70">
        <v>83.387</v>
      </c>
      <c r="BY403" s="70">
        <v>0</v>
      </c>
      <c r="BZ403" s="70">
        <v>62.447000000000003</v>
      </c>
      <c r="CA403" s="70">
        <v>0</v>
      </c>
      <c r="CB403" s="70">
        <v>0</v>
      </c>
      <c r="CC403" s="70">
        <v>0</v>
      </c>
      <c r="CD403" s="70">
        <v>0</v>
      </c>
    </row>
    <row r="404" spans="1:82">
      <c r="A404" s="70" t="s">
        <v>2065</v>
      </c>
      <c r="B404" s="70">
        <v>238</v>
      </c>
      <c r="C404" s="70">
        <v>18</v>
      </c>
      <c r="D404" s="70">
        <v>14</v>
      </c>
      <c r="E404" s="70">
        <v>2021</v>
      </c>
      <c r="F404" s="70" t="s">
        <v>160</v>
      </c>
      <c r="G404" s="70" t="s">
        <v>2047</v>
      </c>
      <c r="H404" s="70" t="s">
        <v>2048</v>
      </c>
      <c r="I404" s="148"/>
      <c r="J404" s="71">
        <v>355.61907701655065</v>
      </c>
      <c r="K404" s="71">
        <v>13.100684236147252</v>
      </c>
      <c r="L404" s="71">
        <v>29.91018224670011</v>
      </c>
      <c r="M404" s="71">
        <v>248.69634160155309</v>
      </c>
      <c r="N404" s="71">
        <v>328.05583732899458</v>
      </c>
      <c r="O404" s="71">
        <v>157.03589412946047</v>
      </c>
      <c r="P404" s="71">
        <v>104.10264823607251</v>
      </c>
      <c r="Q404" s="71">
        <v>9.7632585505696703</v>
      </c>
      <c r="R404" s="71">
        <v>2.9177946231968273</v>
      </c>
      <c r="S404" s="71">
        <v>15.73221959634148</v>
      </c>
      <c r="T404" s="72"/>
      <c r="U404" s="71">
        <v>44250534</v>
      </c>
      <c r="V404" s="71">
        <v>5700</v>
      </c>
      <c r="W404" s="71">
        <v>1235</v>
      </c>
      <c r="X404" s="71">
        <v>61396</v>
      </c>
      <c r="Y404" s="71">
        <v>69478</v>
      </c>
      <c r="Z404" s="71">
        <v>115541</v>
      </c>
      <c r="AA404" s="71">
        <v>22404</v>
      </c>
      <c r="AB404" s="71">
        <v>167216</v>
      </c>
      <c r="AC404" s="71">
        <v>501780.33333333326</v>
      </c>
      <c r="AD404" s="71">
        <v>15.73221959634148</v>
      </c>
      <c r="AE404" s="72"/>
      <c r="AF404" s="71">
        <v>479503679.27140182</v>
      </c>
      <c r="AG404" s="71">
        <v>9196560.9114122223</v>
      </c>
      <c r="AH404" s="71">
        <v>4395063.6039590491</v>
      </c>
      <c r="AI404" s="71">
        <v>383041843.57529891</v>
      </c>
      <c r="AJ404" s="71">
        <v>509180068.13543493</v>
      </c>
      <c r="AK404" s="71">
        <v>0</v>
      </c>
      <c r="AL404" s="71">
        <v>0</v>
      </c>
      <c r="AM404" s="71">
        <v>21949422.263669573</v>
      </c>
      <c r="AN404" s="71">
        <v>0</v>
      </c>
      <c r="AO404" s="71">
        <v>0</v>
      </c>
      <c r="AP404" s="71">
        <v>1407266637.7611763</v>
      </c>
      <c r="AQ404" s="72"/>
      <c r="AR404" s="71">
        <v>2425</v>
      </c>
      <c r="AS404" s="71">
        <v>459</v>
      </c>
      <c r="AT404" s="71">
        <v>0</v>
      </c>
      <c r="AU404" s="71">
        <v>1</v>
      </c>
      <c r="AV404" s="71">
        <v>0</v>
      </c>
      <c r="AW404" s="71">
        <v>1</v>
      </c>
      <c r="AX404" s="71"/>
      <c r="AY404" s="72"/>
      <c r="AZ404" s="71">
        <v>10916.08699999999</v>
      </c>
      <c r="BA404" s="71">
        <v>35130.392999999989</v>
      </c>
      <c r="BB404" s="71">
        <v>0</v>
      </c>
      <c r="BC404" s="71">
        <v>199</v>
      </c>
      <c r="BD404" s="71">
        <v>0</v>
      </c>
      <c r="BE404" s="71">
        <v>990</v>
      </c>
      <c r="BF404" s="71"/>
      <c r="BG404" s="72"/>
      <c r="BH404" s="71">
        <v>0</v>
      </c>
      <c r="BI404" s="71">
        <v>0</v>
      </c>
      <c r="BJ404" s="71">
        <v>450.35</v>
      </c>
      <c r="BK404" s="71">
        <v>0</v>
      </c>
      <c r="BL404" s="71">
        <v>24.975000000000001</v>
      </c>
      <c r="BM404" s="71">
        <v>0</v>
      </c>
      <c r="BN404" s="72"/>
      <c r="BO404" s="71">
        <v>0</v>
      </c>
      <c r="BP404" s="71">
        <v>0</v>
      </c>
      <c r="BQ404" s="71">
        <v>27</v>
      </c>
      <c r="BR404" s="71">
        <v>0</v>
      </c>
      <c r="BS404" s="71">
        <v>4</v>
      </c>
      <c r="BT404" s="71">
        <v>0</v>
      </c>
      <c r="BU404"/>
      <c r="BV404" s="70">
        <v>475.32499999999999</v>
      </c>
      <c r="BW404" s="70">
        <v>0</v>
      </c>
      <c r="BX404" s="70">
        <v>0</v>
      </c>
      <c r="BY404" s="70">
        <v>0</v>
      </c>
      <c r="BZ404" s="70">
        <v>0</v>
      </c>
      <c r="CA404" s="70">
        <v>0</v>
      </c>
      <c r="CB404" s="70">
        <v>0</v>
      </c>
      <c r="CC404" s="70">
        <v>0</v>
      </c>
      <c r="CD404" s="70">
        <v>0</v>
      </c>
    </row>
    <row r="405" spans="1:82">
      <c r="A405" s="70" t="s">
        <v>2066</v>
      </c>
      <c r="B405" s="70">
        <v>238</v>
      </c>
      <c r="C405" s="70">
        <v>19</v>
      </c>
      <c r="D405" s="70">
        <v>14</v>
      </c>
      <c r="E405" s="70">
        <v>2022</v>
      </c>
      <c r="F405" s="70" t="s">
        <v>161</v>
      </c>
      <c r="G405" s="70" t="s">
        <v>2047</v>
      </c>
      <c r="H405" s="70" t="s">
        <v>2048</v>
      </c>
      <c r="I405" s="148"/>
      <c r="J405" s="71">
        <v>345.53739000109874</v>
      </c>
      <c r="K405" s="71">
        <v>12.414689559178898</v>
      </c>
      <c r="L405" s="71">
        <v>28.649108537903526</v>
      </c>
      <c r="M405" s="71">
        <v>257.52311589384738</v>
      </c>
      <c r="N405" s="71">
        <v>317.84593855532859</v>
      </c>
      <c r="O405" s="71">
        <v>165.8028797280889</v>
      </c>
      <c r="P405" s="71">
        <v>102.97886952120663</v>
      </c>
      <c r="Q405" s="71">
        <v>9.7555570812189636</v>
      </c>
      <c r="R405" s="71">
        <v>2.9068695091971661</v>
      </c>
      <c r="S405" s="71">
        <v>19.127612029441121</v>
      </c>
      <c r="T405" s="72"/>
      <c r="U405" s="71">
        <v>47549724</v>
      </c>
      <c r="V405" s="71">
        <v>5700</v>
      </c>
      <c r="W405" s="71">
        <v>1235</v>
      </c>
      <c r="X405" s="71">
        <v>61396</v>
      </c>
      <c r="Y405" s="71">
        <v>69778</v>
      </c>
      <c r="Z405" s="71">
        <v>115905</v>
      </c>
      <c r="AA405" s="71">
        <v>22500</v>
      </c>
      <c r="AB405" s="71">
        <v>165714</v>
      </c>
      <c r="AC405" s="71">
        <v>506180</v>
      </c>
      <c r="AD405" s="71">
        <v>19.127612029441121</v>
      </c>
      <c r="AE405" s="72"/>
      <c r="AF405" s="71">
        <v>452637431.4377141</v>
      </c>
      <c r="AG405" s="71">
        <v>9258866.6776657905</v>
      </c>
      <c r="AH405" s="71">
        <v>5022827.6092420407</v>
      </c>
      <c r="AI405" s="71">
        <v>364746204.85973084</v>
      </c>
      <c r="AJ405" s="71">
        <v>529287089.18548048</v>
      </c>
      <c r="AK405" s="71">
        <v>0</v>
      </c>
      <c r="AL405" s="71">
        <v>0</v>
      </c>
      <c r="AM405" s="71">
        <v>21398200.465380747</v>
      </c>
      <c r="AN405" s="71">
        <v>0</v>
      </c>
      <c r="AO405" s="71">
        <v>0</v>
      </c>
      <c r="AP405" s="71">
        <v>1382350620.2352138</v>
      </c>
      <c r="AQ405" s="72"/>
      <c r="AR405" s="71">
        <v>2548</v>
      </c>
      <c r="AS405" s="71">
        <v>462</v>
      </c>
      <c r="AT405" s="71">
        <v>0</v>
      </c>
      <c r="AU405" s="71">
        <v>1</v>
      </c>
      <c r="AV405" s="71">
        <v>0</v>
      </c>
      <c r="AW405" s="71">
        <v>2</v>
      </c>
      <c r="AX405" s="71"/>
      <c r="AY405" s="72"/>
      <c r="AZ405" s="71">
        <v>11543.166999999987</v>
      </c>
      <c r="BA405" s="71">
        <v>35590.192999999992</v>
      </c>
      <c r="BB405" s="71">
        <v>0</v>
      </c>
      <c r="BC405" s="71">
        <v>199</v>
      </c>
      <c r="BD405" s="71">
        <v>0</v>
      </c>
      <c r="BE405" s="71">
        <v>52490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2067</v>
      </c>
      <c r="B406" s="70">
        <v>238</v>
      </c>
      <c r="C406" s="70">
        <v>20</v>
      </c>
      <c r="D406" s="70">
        <v>14</v>
      </c>
      <c r="E406" s="70">
        <v>2023</v>
      </c>
      <c r="F406" s="70" t="s">
        <v>1539</v>
      </c>
      <c r="G406" s="1064" t="s">
        <v>2047</v>
      </c>
      <c r="H406" s="70" t="s">
        <v>2048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2698</v>
      </c>
      <c r="AS406" s="71">
        <v>462</v>
      </c>
      <c r="AT406" s="71">
        <v>0</v>
      </c>
      <c r="AU406" s="71">
        <v>1</v>
      </c>
      <c r="AV406" s="71">
        <v>0</v>
      </c>
      <c r="AW406" s="71">
        <v>2</v>
      </c>
      <c r="AX406" s="71"/>
      <c r="AY406" s="72"/>
      <c r="AZ406" s="71">
        <v>12311.131999999983</v>
      </c>
      <c r="BA406" s="71">
        <v>35590.192999999992</v>
      </c>
      <c r="BB406" s="71">
        <v>0</v>
      </c>
      <c r="BC406" s="71">
        <v>199</v>
      </c>
      <c r="BD406" s="71">
        <v>0</v>
      </c>
      <c r="BE406" s="71">
        <v>52490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2068</v>
      </c>
      <c r="B407" s="70">
        <v>238</v>
      </c>
      <c r="C407" s="70">
        <v>21</v>
      </c>
      <c r="D407" s="70">
        <v>14</v>
      </c>
      <c r="E407" s="70">
        <v>2024</v>
      </c>
      <c r="F407" s="70" t="s">
        <v>1554</v>
      </c>
      <c r="G407" s="1064" t="s">
        <v>2047</v>
      </c>
      <c r="H407" s="70" t="s">
        <v>2048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2069</v>
      </c>
      <c r="B408" s="70">
        <v>324</v>
      </c>
      <c r="C408" s="70">
        <v>1</v>
      </c>
      <c r="D408" s="70">
        <v>20</v>
      </c>
      <c r="E408" s="70">
        <v>1990</v>
      </c>
      <c r="F408" s="70" t="s">
        <v>787</v>
      </c>
      <c r="G408" s="70" t="s">
        <v>2070</v>
      </c>
      <c r="H408" s="70" t="s">
        <v>2071</v>
      </c>
      <c r="I408" s="148"/>
      <c r="J408" s="71">
        <v>370.8316166371373</v>
      </c>
      <c r="K408" s="71">
        <v>58.747303441156433</v>
      </c>
      <c r="L408" s="71">
        <v>130.55168916682501</v>
      </c>
      <c r="M408" s="71">
        <v>203.7540933837804</v>
      </c>
      <c r="N408" s="71">
        <v>282.48520814149691</v>
      </c>
      <c r="O408" s="71">
        <v>154.92144028363339</v>
      </c>
      <c r="P408" s="71">
        <v>165.9273447237824</v>
      </c>
      <c r="Q408" s="71">
        <v>10.3090497596801</v>
      </c>
      <c r="R408" s="71">
        <v>0</v>
      </c>
      <c r="S408" s="71">
        <v>8.3947875674577084</v>
      </c>
      <c r="T408" s="72"/>
      <c r="U408" s="71">
        <v>10411636</v>
      </c>
      <c r="V408" s="71">
        <v>10749</v>
      </c>
      <c r="W408" s="71">
        <v>1527</v>
      </c>
      <c r="X408" s="71">
        <v>68324</v>
      </c>
      <c r="Y408" s="71">
        <v>60431</v>
      </c>
      <c r="Z408" s="71">
        <v>63721</v>
      </c>
      <c r="AA408" s="71">
        <v>40289</v>
      </c>
      <c r="AB408" s="71">
        <v>167384</v>
      </c>
      <c r="AC408" s="71">
        <v>0</v>
      </c>
      <c r="AD408" s="71">
        <v>8.3947875674577084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2072</v>
      </c>
      <c r="B409" s="70">
        <v>325</v>
      </c>
      <c r="C409" s="70">
        <v>2</v>
      </c>
      <c r="D409" s="70">
        <v>20</v>
      </c>
      <c r="E409" s="70">
        <v>2005</v>
      </c>
      <c r="F409" s="70" t="s">
        <v>789</v>
      </c>
      <c r="G409" s="70" t="s">
        <v>2070</v>
      </c>
      <c r="H409" s="70" t="s">
        <v>2071</v>
      </c>
      <c r="I409" s="148"/>
      <c r="J409" s="71">
        <v>335.87433065280209</v>
      </c>
      <c r="K409" s="71">
        <v>30.275032732172999</v>
      </c>
      <c r="L409" s="71">
        <v>54.617821254516407</v>
      </c>
      <c r="M409" s="71">
        <v>364.33528538673488</v>
      </c>
      <c r="N409" s="71">
        <v>383.53260949704622</v>
      </c>
      <c r="O409" s="71">
        <v>218.07227429190149</v>
      </c>
      <c r="P409" s="71">
        <v>151.8958099236817</v>
      </c>
      <c r="Q409" s="71">
        <v>10.0680443649089</v>
      </c>
      <c r="R409" s="71">
        <v>0</v>
      </c>
      <c r="S409" s="71">
        <v>28.509797714273969</v>
      </c>
      <c r="T409" s="72"/>
      <c r="U409" s="71">
        <v>10373605</v>
      </c>
      <c r="V409" s="71">
        <v>9235</v>
      </c>
      <c r="W409" s="71">
        <v>485</v>
      </c>
      <c r="X409" s="71">
        <v>59167</v>
      </c>
      <c r="Y409" s="71">
        <v>78194</v>
      </c>
      <c r="Z409" s="71">
        <v>103795</v>
      </c>
      <c r="AA409" s="71">
        <v>30206</v>
      </c>
      <c r="AB409" s="71">
        <v>170893</v>
      </c>
      <c r="AC409" s="71">
        <v>0</v>
      </c>
      <c r="AD409" s="71">
        <v>28.509797714273969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2073</v>
      </c>
      <c r="B410" s="70">
        <v>326</v>
      </c>
      <c r="C410" s="70">
        <v>3</v>
      </c>
      <c r="D410" s="70">
        <v>20</v>
      </c>
      <c r="E410" s="70">
        <v>2006</v>
      </c>
      <c r="F410" s="70" t="s">
        <v>790</v>
      </c>
      <c r="G410" s="70" t="s">
        <v>2070</v>
      </c>
      <c r="H410" s="70" t="s">
        <v>2071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2074</v>
      </c>
      <c r="B411" s="70">
        <v>327</v>
      </c>
      <c r="C411" s="70">
        <v>4</v>
      </c>
      <c r="D411" s="70">
        <v>20</v>
      </c>
      <c r="E411" s="70">
        <v>2007</v>
      </c>
      <c r="F411" s="70" t="s">
        <v>791</v>
      </c>
      <c r="G411" s="70" t="s">
        <v>2070</v>
      </c>
      <c r="H411" s="70" t="s">
        <v>2071</v>
      </c>
      <c r="I411" s="148"/>
      <c r="J411" s="71">
        <v>363.0976300349775</v>
      </c>
      <c r="K411" s="71">
        <v>25.252773988245131</v>
      </c>
      <c r="L411" s="71">
        <v>47.5999136135475</v>
      </c>
      <c r="M411" s="71">
        <v>334.73682832388221</v>
      </c>
      <c r="N411" s="71">
        <v>387.30547683492819</v>
      </c>
      <c r="O411" s="71">
        <v>208.2029416843786</v>
      </c>
      <c r="P411" s="71">
        <v>149.70730184833869</v>
      </c>
      <c r="Q411" s="71">
        <v>10.5221164981792</v>
      </c>
      <c r="R411" s="71">
        <v>0</v>
      </c>
      <c r="S411" s="71">
        <v>10.336453259123321</v>
      </c>
      <c r="T411" s="72"/>
      <c r="U411" s="71">
        <v>11924204</v>
      </c>
      <c r="V411" s="71">
        <v>8402</v>
      </c>
      <c r="W411" s="71">
        <v>580</v>
      </c>
      <c r="X411" s="71">
        <v>68089</v>
      </c>
      <c r="Y411" s="71">
        <v>79171</v>
      </c>
      <c r="Z411" s="71">
        <v>103017</v>
      </c>
      <c r="AA411" s="71">
        <v>29317</v>
      </c>
      <c r="AB411" s="71">
        <v>169156</v>
      </c>
      <c r="AC411" s="71">
        <v>0</v>
      </c>
      <c r="AD411" s="71">
        <v>10.336453259123321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2075</v>
      </c>
      <c r="B412" s="70">
        <v>328</v>
      </c>
      <c r="C412" s="70">
        <v>5</v>
      </c>
      <c r="D412" s="70">
        <v>20</v>
      </c>
      <c r="E412" s="70">
        <v>2008</v>
      </c>
      <c r="F412" s="70" t="s">
        <v>792</v>
      </c>
      <c r="G412" s="70" t="s">
        <v>2070</v>
      </c>
      <c r="H412" s="70" t="s">
        <v>2071</v>
      </c>
      <c r="I412" s="148"/>
      <c r="J412" s="71">
        <v>352.25728248418409</v>
      </c>
      <c r="K412" s="71">
        <v>22.163285840870039</v>
      </c>
      <c r="L412" s="71">
        <v>41.100728892711523</v>
      </c>
      <c r="M412" s="71">
        <v>391.67450353876973</v>
      </c>
      <c r="N412" s="71">
        <v>395.41397952351991</v>
      </c>
      <c r="O412" s="71">
        <v>201.02015993950451</v>
      </c>
      <c r="P412" s="71">
        <v>145.14500119157441</v>
      </c>
      <c r="Q412" s="71">
        <v>10.3136636629175</v>
      </c>
      <c r="R412" s="71">
        <v>0</v>
      </c>
      <c r="S412" s="71">
        <v>10.08132390709774</v>
      </c>
      <c r="T412" s="72"/>
      <c r="U412" s="71">
        <v>12154594</v>
      </c>
      <c r="V412" s="71">
        <v>8402</v>
      </c>
      <c r="W412" s="71">
        <v>580</v>
      </c>
      <c r="X412" s="71">
        <v>68089</v>
      </c>
      <c r="Y412" s="71">
        <v>79755</v>
      </c>
      <c r="Z412" s="71">
        <v>102954</v>
      </c>
      <c r="AA412" s="71">
        <v>28456</v>
      </c>
      <c r="AB412" s="71">
        <v>168532</v>
      </c>
      <c r="AC412" s="71">
        <v>0</v>
      </c>
      <c r="AD412" s="71">
        <v>10.08132390709774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2076</v>
      </c>
      <c r="B413" s="70">
        <v>329</v>
      </c>
      <c r="C413" s="70">
        <v>6</v>
      </c>
      <c r="D413" s="70">
        <v>20</v>
      </c>
      <c r="E413" s="70">
        <v>2009</v>
      </c>
      <c r="F413" s="70" t="s">
        <v>176</v>
      </c>
      <c r="G413" s="70" t="s">
        <v>2070</v>
      </c>
      <c r="H413" s="70" t="s">
        <v>2071</v>
      </c>
      <c r="I413" s="148"/>
      <c r="J413" s="71">
        <v>334.71796410166928</v>
      </c>
      <c r="K413" s="71">
        <v>17.180648477947269</v>
      </c>
      <c r="L413" s="71">
        <v>58.37648418700303</v>
      </c>
      <c r="M413" s="71">
        <v>337.85860851636892</v>
      </c>
      <c r="N413" s="71">
        <v>341.1017847830729</v>
      </c>
      <c r="O413" s="71">
        <v>204.19191453754141</v>
      </c>
      <c r="P413" s="71">
        <v>140.36884372796271</v>
      </c>
      <c r="Q413" s="71">
        <v>9.7586863021021308</v>
      </c>
      <c r="R413" s="71">
        <v>0</v>
      </c>
      <c r="S413" s="71">
        <v>10.844138224872509</v>
      </c>
      <c r="T413" s="72"/>
      <c r="U413" s="71">
        <v>11663275</v>
      </c>
      <c r="V413" s="71">
        <v>7977</v>
      </c>
      <c r="W413" s="71">
        <v>944</v>
      </c>
      <c r="X413" s="71">
        <v>74175</v>
      </c>
      <c r="Y413" s="71">
        <v>80100</v>
      </c>
      <c r="Z413" s="71">
        <v>103224</v>
      </c>
      <c r="AA413" s="71">
        <v>28252</v>
      </c>
      <c r="AB413" s="71">
        <v>167395</v>
      </c>
      <c r="AC413" s="71">
        <v>0</v>
      </c>
      <c r="AD413" s="71">
        <v>10.844138224872509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4.24</v>
      </c>
      <c r="BI413" s="71">
        <v>0</v>
      </c>
      <c r="BJ413" s="71">
        <v>54.52</v>
      </c>
      <c r="BK413" s="71">
        <v>0.45400000000000001</v>
      </c>
      <c r="BL413" s="71">
        <v>70.454999999999998</v>
      </c>
      <c r="BM413" s="71">
        <v>0</v>
      </c>
      <c r="BN413" s="72"/>
      <c r="BO413" s="71">
        <v>1</v>
      </c>
      <c r="BP413" s="71">
        <v>0</v>
      </c>
      <c r="BQ413" s="71">
        <v>5</v>
      </c>
      <c r="BR413" s="71">
        <v>1</v>
      </c>
      <c r="BS413" s="71">
        <v>10</v>
      </c>
      <c r="BT413" s="71">
        <v>0</v>
      </c>
      <c r="BU413"/>
      <c r="BV413" s="70">
        <v>119.81699999999999</v>
      </c>
      <c r="BW413" s="70">
        <v>0</v>
      </c>
      <c r="BX413" s="70">
        <v>9.8520000000000003</v>
      </c>
      <c r="BY413" s="70">
        <v>0</v>
      </c>
      <c r="BZ413" s="70">
        <v>0</v>
      </c>
      <c r="CA413" s="70">
        <v>0</v>
      </c>
      <c r="CB413" s="70">
        <v>0</v>
      </c>
      <c r="CC413" s="70">
        <v>0</v>
      </c>
      <c r="CD413" s="70">
        <v>0</v>
      </c>
    </row>
    <row r="414" spans="1:82">
      <c r="A414" s="70" t="s">
        <v>2077</v>
      </c>
      <c r="B414" s="70">
        <v>330</v>
      </c>
      <c r="C414" s="70">
        <v>7</v>
      </c>
      <c r="D414" s="70">
        <v>20</v>
      </c>
      <c r="E414" s="70">
        <v>2010</v>
      </c>
      <c r="F414" s="70" t="s">
        <v>177</v>
      </c>
      <c r="G414" s="70" t="s">
        <v>2070</v>
      </c>
      <c r="H414" s="70" t="s">
        <v>2071</v>
      </c>
      <c r="I414" s="148"/>
      <c r="J414" s="71">
        <v>289.43806602834042</v>
      </c>
      <c r="K414" s="71">
        <v>17.917805240561101</v>
      </c>
      <c r="L414" s="71">
        <v>53.146082732729553</v>
      </c>
      <c r="M414" s="71">
        <v>302.43057503298718</v>
      </c>
      <c r="N414" s="71">
        <v>341.55300263790917</v>
      </c>
      <c r="O414" s="71">
        <v>204.20439552951271</v>
      </c>
      <c r="P414" s="71">
        <v>142.22142518930701</v>
      </c>
      <c r="Q414" s="71">
        <v>10.2491756020918</v>
      </c>
      <c r="R414" s="71">
        <v>0</v>
      </c>
      <c r="S414" s="71">
        <v>4.3394518906813833</v>
      </c>
      <c r="T414" s="72"/>
      <c r="U414" s="71">
        <v>11289871</v>
      </c>
      <c r="V414" s="71">
        <v>7977</v>
      </c>
      <c r="W414" s="71">
        <v>944</v>
      </c>
      <c r="X414" s="71">
        <v>74175</v>
      </c>
      <c r="Y414" s="71">
        <v>81572</v>
      </c>
      <c r="Z414" s="71">
        <v>103710</v>
      </c>
      <c r="AA414" s="71">
        <v>27910</v>
      </c>
      <c r="AB414" s="71">
        <v>168464</v>
      </c>
      <c r="AC414" s="71">
        <v>0</v>
      </c>
      <c r="AD414" s="71">
        <v>4.3394518906813833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3.3220000000000001</v>
      </c>
      <c r="BI414" s="71">
        <v>0</v>
      </c>
      <c r="BJ414" s="71">
        <v>46.079000000000001</v>
      </c>
      <c r="BK414" s="71">
        <v>0.47099999999999997</v>
      </c>
      <c r="BL414" s="71">
        <v>61.634999999999998</v>
      </c>
      <c r="BM414" s="71">
        <v>0</v>
      </c>
      <c r="BN414" s="72"/>
      <c r="BO414" s="71">
        <v>1</v>
      </c>
      <c r="BP414" s="71">
        <v>0</v>
      </c>
      <c r="BQ414" s="71">
        <v>5</v>
      </c>
      <c r="BR414" s="71">
        <v>1</v>
      </c>
      <c r="BS414" s="71">
        <v>11</v>
      </c>
      <c r="BT414" s="71">
        <v>0</v>
      </c>
      <c r="BU414"/>
      <c r="BV414" s="70">
        <v>100.107</v>
      </c>
      <c r="BW414" s="70">
        <v>0</v>
      </c>
      <c r="BX414" s="70">
        <v>11.4</v>
      </c>
      <c r="BY414" s="70">
        <v>0</v>
      </c>
      <c r="BZ414" s="70">
        <v>0</v>
      </c>
      <c r="CA414" s="70">
        <v>0</v>
      </c>
      <c r="CB414" s="70">
        <v>0</v>
      </c>
      <c r="CC414" s="70">
        <v>0</v>
      </c>
      <c r="CD414" s="70">
        <v>0</v>
      </c>
    </row>
    <row r="415" spans="1:82">
      <c r="A415" s="70" t="s">
        <v>2078</v>
      </c>
      <c r="B415" s="70">
        <v>331</v>
      </c>
      <c r="C415" s="70">
        <v>8</v>
      </c>
      <c r="D415" s="70">
        <v>20</v>
      </c>
      <c r="E415" s="70">
        <v>2011</v>
      </c>
      <c r="F415" s="70" t="s">
        <v>178</v>
      </c>
      <c r="G415" s="70" t="s">
        <v>2070</v>
      </c>
      <c r="H415" s="70" t="s">
        <v>2071</v>
      </c>
      <c r="I415" s="148"/>
      <c r="J415" s="71">
        <v>350.36314632711679</v>
      </c>
      <c r="K415" s="71">
        <v>25.106177971554359</v>
      </c>
      <c r="L415" s="71">
        <v>49.589167670510527</v>
      </c>
      <c r="M415" s="71">
        <v>382.05484294883922</v>
      </c>
      <c r="N415" s="71">
        <v>414.80935381022641</v>
      </c>
      <c r="O415" s="71">
        <v>201.95717302528237</v>
      </c>
      <c r="P415" s="71">
        <v>137.24547536878808</v>
      </c>
      <c r="Q415" s="71">
        <v>11.8029363068715</v>
      </c>
      <c r="R415" s="71">
        <v>0</v>
      </c>
      <c r="S415" s="71">
        <v>9.5148733081213397</v>
      </c>
      <c r="T415" s="72"/>
      <c r="U415" s="71">
        <v>12870895</v>
      </c>
      <c r="V415" s="71">
        <v>7977</v>
      </c>
      <c r="W415" s="71">
        <v>944</v>
      </c>
      <c r="X415" s="71">
        <v>74175</v>
      </c>
      <c r="Y415" s="71">
        <v>82304</v>
      </c>
      <c r="Z415" s="71">
        <v>104797</v>
      </c>
      <c r="AA415" s="71">
        <v>27735</v>
      </c>
      <c r="AB415" s="71">
        <v>168188</v>
      </c>
      <c r="AC415" s="71">
        <v>0</v>
      </c>
      <c r="AD415" s="71">
        <v>9.5148733081213397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32.429000000000002</v>
      </c>
      <c r="BK415" s="71">
        <v>0.38100000000000001</v>
      </c>
      <c r="BL415" s="71">
        <v>60.397999999999996</v>
      </c>
      <c r="BM415" s="71">
        <v>0</v>
      </c>
      <c r="BN415" s="72"/>
      <c r="BO415" s="71">
        <v>0</v>
      </c>
      <c r="BP415" s="71">
        <v>0</v>
      </c>
      <c r="BQ415" s="71">
        <v>4</v>
      </c>
      <c r="BR415" s="71">
        <v>1</v>
      </c>
      <c r="BS415" s="71">
        <v>12</v>
      </c>
      <c r="BT415" s="71">
        <v>0</v>
      </c>
      <c r="BU415"/>
      <c r="BV415" s="70">
        <v>82.058000000000007</v>
      </c>
      <c r="BW415" s="70">
        <v>0</v>
      </c>
      <c r="BX415" s="70">
        <v>11.15</v>
      </c>
      <c r="BY415" s="70">
        <v>0</v>
      </c>
      <c r="BZ415" s="70">
        <v>0</v>
      </c>
      <c r="CA415" s="70">
        <v>0</v>
      </c>
      <c r="CB415" s="70">
        <v>0</v>
      </c>
      <c r="CC415" s="70">
        <v>0</v>
      </c>
      <c r="CD415" s="70">
        <v>0</v>
      </c>
    </row>
    <row r="416" spans="1:82">
      <c r="A416" s="70" t="s">
        <v>2079</v>
      </c>
      <c r="B416" s="70">
        <v>332</v>
      </c>
      <c r="C416" s="70">
        <v>9</v>
      </c>
      <c r="D416" s="70">
        <v>20</v>
      </c>
      <c r="E416" s="70">
        <v>2012</v>
      </c>
      <c r="F416" s="70" t="s">
        <v>179</v>
      </c>
      <c r="G416" s="70" t="s">
        <v>2070</v>
      </c>
      <c r="H416" s="70" t="s">
        <v>2071</v>
      </c>
      <c r="I416" s="148"/>
      <c r="J416" s="71">
        <v>354.2330301071359</v>
      </c>
      <c r="K416" s="71">
        <v>28.28308049212459</v>
      </c>
      <c r="L416" s="71">
        <v>50.033995606278452</v>
      </c>
      <c r="M416" s="71">
        <v>474.51090102549762</v>
      </c>
      <c r="N416" s="71">
        <v>462.08885990872011</v>
      </c>
      <c r="O416" s="71">
        <v>202.2951993593104</v>
      </c>
      <c r="P416" s="71">
        <v>136.64283595154856</v>
      </c>
      <c r="Q416" s="71">
        <v>12.861012979881901</v>
      </c>
      <c r="R416" s="71">
        <v>0</v>
      </c>
      <c r="S416" s="71">
        <v>15.275291416543141</v>
      </c>
      <c r="T416" s="72"/>
      <c r="U416" s="71">
        <v>12468287</v>
      </c>
      <c r="V416" s="71">
        <v>7977</v>
      </c>
      <c r="W416" s="71">
        <v>944</v>
      </c>
      <c r="X416" s="71">
        <v>74175</v>
      </c>
      <c r="Y416" s="71">
        <v>83463</v>
      </c>
      <c r="Z416" s="71">
        <v>105805</v>
      </c>
      <c r="AA416" s="71">
        <v>27457</v>
      </c>
      <c r="AB416" s="71">
        <v>168678</v>
      </c>
      <c r="AC416" s="71">
        <v>0</v>
      </c>
      <c r="AD416" s="71">
        <v>15.275291416543141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36.593000000000004</v>
      </c>
      <c r="BK416" s="71">
        <v>0.45</v>
      </c>
      <c r="BL416" s="71">
        <v>62.035999999999994</v>
      </c>
      <c r="BM416" s="71">
        <v>0</v>
      </c>
      <c r="BN416" s="72"/>
      <c r="BO416" s="71">
        <v>0</v>
      </c>
      <c r="BP416" s="71">
        <v>0</v>
      </c>
      <c r="BQ416" s="71">
        <v>4</v>
      </c>
      <c r="BR416" s="71">
        <v>1</v>
      </c>
      <c r="BS416" s="71">
        <v>12</v>
      </c>
      <c r="BT416" s="71">
        <v>0</v>
      </c>
      <c r="BU416"/>
      <c r="BV416" s="70">
        <v>99.078999999999994</v>
      </c>
      <c r="BW416" s="70">
        <v>0</v>
      </c>
      <c r="BX416" s="70">
        <v>0</v>
      </c>
      <c r="BY416" s="70">
        <v>0</v>
      </c>
      <c r="BZ416" s="70">
        <v>0</v>
      </c>
      <c r="CA416" s="70">
        <v>0</v>
      </c>
      <c r="CB416" s="70">
        <v>0</v>
      </c>
      <c r="CC416" s="70">
        <v>0</v>
      </c>
      <c r="CD416" s="70">
        <v>0</v>
      </c>
    </row>
    <row r="417" spans="1:82">
      <c r="A417" s="70" t="s">
        <v>2080</v>
      </c>
      <c r="B417" s="70">
        <v>333</v>
      </c>
      <c r="C417" s="70">
        <v>10</v>
      </c>
      <c r="D417" s="70">
        <v>20</v>
      </c>
      <c r="E417" s="70">
        <v>2013</v>
      </c>
      <c r="F417" s="70" t="s">
        <v>180</v>
      </c>
      <c r="G417" s="70" t="s">
        <v>2070</v>
      </c>
      <c r="H417" s="70" t="s">
        <v>2071</v>
      </c>
      <c r="I417" s="148"/>
      <c r="J417" s="71">
        <v>357.26268995766759</v>
      </c>
      <c r="K417" s="71">
        <v>23.376062499383679</v>
      </c>
      <c r="L417" s="71">
        <v>44.183963382043139</v>
      </c>
      <c r="M417" s="71">
        <v>441.30648265578282</v>
      </c>
      <c r="N417" s="71">
        <v>451.94631611063761</v>
      </c>
      <c r="O417" s="71">
        <v>196.71295385353991</v>
      </c>
      <c r="P417" s="71">
        <v>136.48832838308155</v>
      </c>
      <c r="Q417" s="71">
        <v>13.0810219608172</v>
      </c>
      <c r="R417" s="71">
        <v>0</v>
      </c>
      <c r="S417" s="71">
        <v>17.33004123765415</v>
      </c>
      <c r="T417" s="72"/>
      <c r="U417" s="71">
        <v>12803857</v>
      </c>
      <c r="V417" s="71">
        <v>7977</v>
      </c>
      <c r="W417" s="71">
        <v>944</v>
      </c>
      <c r="X417" s="71">
        <v>74175</v>
      </c>
      <c r="Y417" s="71">
        <v>84231</v>
      </c>
      <c r="Z417" s="71">
        <v>107479</v>
      </c>
      <c r="AA417" s="71">
        <v>27323</v>
      </c>
      <c r="AB417" s="71">
        <v>169104</v>
      </c>
      <c r="AC417" s="71">
        <v>0</v>
      </c>
      <c r="AD417" s="71">
        <v>17.33004123765415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9.609</v>
      </c>
      <c r="BI417" s="71">
        <v>0</v>
      </c>
      <c r="BJ417" s="71">
        <v>46.755000000000003</v>
      </c>
      <c r="BK417" s="71">
        <v>0.499</v>
      </c>
      <c r="BL417" s="71">
        <v>70.141000000000005</v>
      </c>
      <c r="BM417" s="71">
        <v>0</v>
      </c>
      <c r="BN417" s="72"/>
      <c r="BO417" s="71">
        <v>2</v>
      </c>
      <c r="BP417" s="71">
        <v>0</v>
      </c>
      <c r="BQ417" s="71">
        <v>4</v>
      </c>
      <c r="BR417" s="71">
        <v>1</v>
      </c>
      <c r="BS417" s="71">
        <v>11</v>
      </c>
      <c r="BT417" s="71">
        <v>0</v>
      </c>
      <c r="BU417"/>
      <c r="BV417" s="70">
        <v>127.004</v>
      </c>
      <c r="BW417" s="70">
        <v>0</v>
      </c>
      <c r="BX417" s="70">
        <v>0</v>
      </c>
      <c r="BY417" s="70">
        <v>0</v>
      </c>
      <c r="BZ417" s="70">
        <v>0</v>
      </c>
      <c r="CA417" s="70">
        <v>0</v>
      </c>
      <c r="CB417" s="70">
        <v>0</v>
      </c>
      <c r="CC417" s="70">
        <v>0</v>
      </c>
      <c r="CD417" s="70">
        <v>0</v>
      </c>
    </row>
    <row r="418" spans="1:82">
      <c r="A418" s="70" t="s">
        <v>2081</v>
      </c>
      <c r="B418" s="70">
        <v>334</v>
      </c>
      <c r="C418" s="70">
        <v>11</v>
      </c>
      <c r="D418" s="70">
        <v>20</v>
      </c>
      <c r="E418" s="70">
        <v>2014</v>
      </c>
      <c r="F418" s="70" t="s">
        <v>181</v>
      </c>
      <c r="G418" s="70" t="s">
        <v>2070</v>
      </c>
      <c r="H418" s="70" t="s">
        <v>2071</v>
      </c>
      <c r="I418" s="148"/>
      <c r="J418" s="71">
        <v>346.39919896624519</v>
      </c>
      <c r="K418" s="71">
        <v>24.5766588735707</v>
      </c>
      <c r="L418" s="71">
        <v>44.156498641097123</v>
      </c>
      <c r="M418" s="71">
        <v>459.59079014354188</v>
      </c>
      <c r="N418" s="71">
        <v>482.98432685078859</v>
      </c>
      <c r="O418" s="71">
        <v>188.25128004506362</v>
      </c>
      <c r="P418" s="71">
        <v>136.13325210785945</v>
      </c>
      <c r="Q418" s="71">
        <v>12.524411110516599</v>
      </c>
      <c r="R418" s="71">
        <v>0</v>
      </c>
      <c r="S418" s="71">
        <v>13.97489020932915</v>
      </c>
      <c r="T418" s="72"/>
      <c r="U418" s="71">
        <v>13787770</v>
      </c>
      <c r="V418" s="71">
        <v>7287</v>
      </c>
      <c r="W418" s="71">
        <v>963</v>
      </c>
      <c r="X418" s="71">
        <v>73440</v>
      </c>
      <c r="Y418" s="71">
        <v>85011</v>
      </c>
      <c r="Z418" s="71">
        <v>108330</v>
      </c>
      <c r="AA418" s="71">
        <v>27111</v>
      </c>
      <c r="AB418" s="71">
        <v>168753</v>
      </c>
      <c r="AC418" s="71">
        <v>0</v>
      </c>
      <c r="AD418" s="71">
        <v>13.97489020932915</v>
      </c>
      <c r="AE418" s="72"/>
      <c r="AF418" s="71"/>
      <c r="AG418" s="71"/>
      <c r="AH418" s="71"/>
      <c r="AI418" s="71"/>
      <c r="AJ418" s="71"/>
      <c r="AK418" s="71"/>
      <c r="AL418" s="71"/>
      <c r="AM418" s="71"/>
      <c r="AN418" s="71"/>
      <c r="AO418" s="71"/>
      <c r="AP418" s="71"/>
      <c r="AQ418" s="72"/>
      <c r="AR418" s="71">
        <v>1894</v>
      </c>
      <c r="AS418" s="71">
        <v>243</v>
      </c>
      <c r="AT418" s="71">
        <v>0</v>
      </c>
      <c r="AU418" s="71">
        <v>0</v>
      </c>
      <c r="AV418" s="71">
        <v>0</v>
      </c>
      <c r="AW418" s="71">
        <v>1</v>
      </c>
      <c r="AX418" s="71"/>
      <c r="AY418" s="72"/>
      <c r="AZ418" s="71">
        <v>8870.7870000000003</v>
      </c>
      <c r="BA418" s="71">
        <v>15149.24</v>
      </c>
      <c r="BB418" s="71">
        <v>0</v>
      </c>
      <c r="BC418" s="71">
        <v>0</v>
      </c>
      <c r="BD418" s="71">
        <v>0</v>
      </c>
      <c r="BE418" s="71">
        <v>2520</v>
      </c>
      <c r="BF418" s="71"/>
      <c r="BG418" s="72"/>
      <c r="BH418" s="71">
        <v>9.5549999999999997</v>
      </c>
      <c r="BI418" s="71">
        <v>0</v>
      </c>
      <c r="BJ418" s="71">
        <v>50.209000000000003</v>
      </c>
      <c r="BK418" s="71">
        <v>0</v>
      </c>
      <c r="BL418" s="71">
        <v>64.182000000000002</v>
      </c>
      <c r="BM418" s="71">
        <v>0</v>
      </c>
      <c r="BN418" s="72"/>
      <c r="BO418" s="71">
        <v>2</v>
      </c>
      <c r="BP418" s="71">
        <v>0</v>
      </c>
      <c r="BQ418" s="71">
        <v>4</v>
      </c>
      <c r="BR418" s="71">
        <v>0</v>
      </c>
      <c r="BS418" s="71">
        <v>10</v>
      </c>
      <c r="BT418" s="71">
        <v>0</v>
      </c>
      <c r="BU418"/>
      <c r="BV418" s="70">
        <v>123.946</v>
      </c>
      <c r="BW418" s="70">
        <v>0</v>
      </c>
      <c r="BX418" s="70">
        <v>0</v>
      </c>
      <c r="BY418" s="70">
        <v>0</v>
      </c>
      <c r="BZ418" s="70">
        <v>0</v>
      </c>
      <c r="CA418" s="70">
        <v>0</v>
      </c>
      <c r="CB418" s="70">
        <v>0</v>
      </c>
      <c r="CC418" s="70">
        <v>0</v>
      </c>
      <c r="CD418" s="70">
        <v>0</v>
      </c>
    </row>
    <row r="419" spans="1:82">
      <c r="A419" s="70" t="s">
        <v>2082</v>
      </c>
      <c r="B419" s="70">
        <v>335</v>
      </c>
      <c r="C419" s="70">
        <v>12</v>
      </c>
      <c r="D419" s="70">
        <v>20</v>
      </c>
      <c r="E419" s="70">
        <v>2015</v>
      </c>
      <c r="F419" s="70" t="s">
        <v>182</v>
      </c>
      <c r="G419" s="70" t="s">
        <v>2070</v>
      </c>
      <c r="H419" s="70" t="s">
        <v>2071</v>
      </c>
      <c r="I419" s="148"/>
      <c r="J419" s="71">
        <v>357.69074652517509</v>
      </c>
      <c r="K419" s="71">
        <v>23.56646104754499</v>
      </c>
      <c r="L419" s="71">
        <v>46.479321390532633</v>
      </c>
      <c r="M419" s="71">
        <v>444.68756678750901</v>
      </c>
      <c r="N419" s="71">
        <v>449.23946050665569</v>
      </c>
      <c r="O419" s="71">
        <v>188.40178310528808</v>
      </c>
      <c r="P419" s="71">
        <v>134.22566155513402</v>
      </c>
      <c r="Q419" s="71">
        <v>12.2450433238755</v>
      </c>
      <c r="R419" s="71">
        <v>0</v>
      </c>
      <c r="S419" s="71">
        <v>14.89062914975465</v>
      </c>
      <c r="T419" s="72"/>
      <c r="U419" s="71">
        <v>14274376</v>
      </c>
      <c r="V419" s="71">
        <v>7287</v>
      </c>
      <c r="W419" s="71">
        <v>963</v>
      </c>
      <c r="X419" s="71">
        <v>73440</v>
      </c>
      <c r="Y419" s="71">
        <v>85910</v>
      </c>
      <c r="Z419" s="71">
        <v>109460</v>
      </c>
      <c r="AA419" s="71">
        <v>26710</v>
      </c>
      <c r="AB419" s="71">
        <v>168539</v>
      </c>
      <c r="AC419" s="71">
        <v>0</v>
      </c>
      <c r="AD419" s="71">
        <v>14.89062914975465</v>
      </c>
      <c r="AE419" s="72"/>
      <c r="AF419" s="71">
        <v>110159650.01544181</v>
      </c>
      <c r="AG419" s="71">
        <v>15700444.563484499</v>
      </c>
      <c r="AH419" s="71">
        <v>6009862.9111653529</v>
      </c>
      <c r="AI419" s="71">
        <v>467084360.70041889</v>
      </c>
      <c r="AJ419" s="71">
        <v>380499481.21470672</v>
      </c>
      <c r="AK419" s="71">
        <v>0</v>
      </c>
      <c r="AL419" s="71">
        <v>0</v>
      </c>
      <c r="AM419" s="71">
        <v>23097562.955485571</v>
      </c>
      <c r="AN419" s="71">
        <v>0</v>
      </c>
      <c r="AO419" s="71">
        <v>0</v>
      </c>
      <c r="AP419" s="71">
        <v>1002551362.3607028</v>
      </c>
      <c r="AQ419" s="72"/>
      <c r="AR419" s="71">
        <v>2148</v>
      </c>
      <c r="AS419" s="71">
        <v>278</v>
      </c>
      <c r="AT419" s="71">
        <v>1</v>
      </c>
      <c r="AU419" s="71">
        <v>0</v>
      </c>
      <c r="AV419" s="71">
        <v>0</v>
      </c>
      <c r="AW419" s="71">
        <v>1</v>
      </c>
      <c r="AX419" s="71"/>
      <c r="AY419" s="72"/>
      <c r="AZ419" s="71">
        <v>10225.867</v>
      </c>
      <c r="BA419" s="71">
        <v>16888.04</v>
      </c>
      <c r="BB419" s="71">
        <v>3</v>
      </c>
      <c r="BC419" s="71">
        <v>0</v>
      </c>
      <c r="BD419" s="71">
        <v>0</v>
      </c>
      <c r="BE419" s="71">
        <v>2520</v>
      </c>
      <c r="BF419" s="71"/>
      <c r="BG419" s="72"/>
      <c r="BH419" s="71">
        <v>10.345000000000001</v>
      </c>
      <c r="BI419" s="71">
        <v>0</v>
      </c>
      <c r="BJ419" s="71">
        <v>50.676000000000002</v>
      </c>
      <c r="BK419" s="71">
        <v>0</v>
      </c>
      <c r="BL419" s="71">
        <v>65.573999999999998</v>
      </c>
      <c r="BM419" s="71">
        <v>0</v>
      </c>
      <c r="BN419" s="72"/>
      <c r="BO419" s="71">
        <v>2</v>
      </c>
      <c r="BP419" s="71">
        <v>0</v>
      </c>
      <c r="BQ419" s="71">
        <v>4</v>
      </c>
      <c r="BR419" s="71">
        <v>0</v>
      </c>
      <c r="BS419" s="71">
        <v>11</v>
      </c>
      <c r="BT419" s="71">
        <v>0</v>
      </c>
      <c r="BU419"/>
      <c r="BV419" s="70">
        <v>126.595</v>
      </c>
      <c r="BW419" s="70">
        <v>0</v>
      </c>
      <c r="BX419" s="70">
        <v>0</v>
      </c>
      <c r="BY419" s="70">
        <v>0</v>
      </c>
      <c r="BZ419" s="70">
        <v>0</v>
      </c>
      <c r="CA419" s="70">
        <v>0</v>
      </c>
      <c r="CB419" s="70">
        <v>0</v>
      </c>
      <c r="CC419" s="70">
        <v>0</v>
      </c>
      <c r="CD419" s="70">
        <v>0</v>
      </c>
    </row>
    <row r="420" spans="1:82">
      <c r="A420" s="70" t="s">
        <v>2083</v>
      </c>
      <c r="B420" s="70">
        <v>336</v>
      </c>
      <c r="C420" s="70">
        <v>13</v>
      </c>
      <c r="D420" s="70">
        <v>20</v>
      </c>
      <c r="E420" s="70">
        <v>2016</v>
      </c>
      <c r="F420" s="70" t="s">
        <v>155</v>
      </c>
      <c r="G420" s="70" t="s">
        <v>2070</v>
      </c>
      <c r="H420" s="70" t="s">
        <v>2071</v>
      </c>
      <c r="I420" s="148"/>
      <c r="J420" s="71">
        <v>404.14599643615452</v>
      </c>
      <c r="K420" s="71">
        <v>22.229725612810242</v>
      </c>
      <c r="L420" s="71">
        <v>49.981453383185013</v>
      </c>
      <c r="M420" s="71">
        <v>381.26801645549114</v>
      </c>
      <c r="N420" s="71">
        <v>460.16511924979443</v>
      </c>
      <c r="O420" s="71">
        <v>188.05736301876379</v>
      </c>
      <c r="P420" s="71">
        <v>139.26554679598237</v>
      </c>
      <c r="Q420" s="71">
        <v>11.872961353693146</v>
      </c>
      <c r="R420" s="71">
        <v>0</v>
      </c>
      <c r="S420" s="71">
        <v>13.283061706417667</v>
      </c>
      <c r="T420" s="72"/>
      <c r="U420" s="71">
        <v>15351932</v>
      </c>
      <c r="V420" s="71">
        <v>7287</v>
      </c>
      <c r="W420" s="71">
        <v>963</v>
      </c>
      <c r="X420" s="71">
        <v>73440</v>
      </c>
      <c r="Y420" s="71">
        <v>86534</v>
      </c>
      <c r="Z420" s="71">
        <v>110603</v>
      </c>
      <c r="AA420" s="71">
        <v>28663</v>
      </c>
      <c r="AB420" s="71">
        <v>168096</v>
      </c>
      <c r="AC420" s="71">
        <v>0</v>
      </c>
      <c r="AD420" s="71">
        <v>13.283061706417669</v>
      </c>
      <c r="AE420" s="72"/>
      <c r="AF420" s="71">
        <v>126645700.01136041</v>
      </c>
      <c r="AG420" s="71">
        <v>14965734.57860617</v>
      </c>
      <c r="AH420" s="71">
        <v>5093654.9568310482</v>
      </c>
      <c r="AI420" s="71">
        <v>466243318.10926819</v>
      </c>
      <c r="AJ420" s="71">
        <v>380691647.6322974</v>
      </c>
      <c r="AK420" s="71">
        <v>0</v>
      </c>
      <c r="AL420" s="71">
        <v>0</v>
      </c>
      <c r="AM420" s="71">
        <v>23054749.03718783</v>
      </c>
      <c r="AN420" s="71">
        <v>0</v>
      </c>
      <c r="AO420" s="71">
        <v>0</v>
      </c>
      <c r="AP420" s="71">
        <v>1016694804.325551</v>
      </c>
      <c r="AQ420" s="72"/>
      <c r="AR420" s="71">
        <v>2330</v>
      </c>
      <c r="AS420" s="71">
        <v>321</v>
      </c>
      <c r="AT420" s="71">
        <v>1</v>
      </c>
      <c r="AU420" s="71">
        <v>0</v>
      </c>
      <c r="AV420" s="71">
        <v>0</v>
      </c>
      <c r="AW420" s="71">
        <v>1</v>
      </c>
      <c r="AX420" s="71"/>
      <c r="AY420" s="72"/>
      <c r="AZ420" s="71">
        <v>11235.717000000001</v>
      </c>
      <c r="BA420" s="71">
        <v>18447.84</v>
      </c>
      <c r="BB420" s="71">
        <v>3</v>
      </c>
      <c r="BC420" s="71">
        <v>0</v>
      </c>
      <c r="BD420" s="71">
        <v>0</v>
      </c>
      <c r="BE420" s="71">
        <v>2520</v>
      </c>
      <c r="BF420" s="71"/>
      <c r="BG420" s="72"/>
      <c r="BH420" s="71">
        <v>9.3010000000000002</v>
      </c>
      <c r="BI420" s="71">
        <v>0</v>
      </c>
      <c r="BJ420" s="71">
        <v>47.402999999999999</v>
      </c>
      <c r="BK420" s="71">
        <v>0</v>
      </c>
      <c r="BL420" s="71">
        <v>80.157999999999987</v>
      </c>
      <c r="BM420" s="71">
        <v>0</v>
      </c>
      <c r="BN420" s="72"/>
      <c r="BO420" s="71">
        <v>2</v>
      </c>
      <c r="BP420" s="71">
        <v>0</v>
      </c>
      <c r="BQ420" s="71">
        <v>4</v>
      </c>
      <c r="BR420" s="71">
        <v>0</v>
      </c>
      <c r="BS420" s="71">
        <v>12</v>
      </c>
      <c r="BT420" s="71">
        <v>0</v>
      </c>
      <c r="BU420"/>
      <c r="BV420" s="70">
        <v>124.752</v>
      </c>
      <c r="BW420" s="70">
        <v>0</v>
      </c>
      <c r="BX420" s="70">
        <v>11.744</v>
      </c>
      <c r="BY420" s="70">
        <v>0</v>
      </c>
      <c r="BZ420" s="70">
        <v>0.36599999999999999</v>
      </c>
      <c r="CA420" s="70">
        <v>0</v>
      </c>
      <c r="CB420" s="70">
        <v>0</v>
      </c>
      <c r="CC420" s="70">
        <v>0</v>
      </c>
      <c r="CD420" s="70">
        <v>0</v>
      </c>
    </row>
    <row r="421" spans="1:82">
      <c r="A421" s="70" t="s">
        <v>2084</v>
      </c>
      <c r="B421" s="70">
        <v>337</v>
      </c>
      <c r="C421" s="70">
        <v>14</v>
      </c>
      <c r="D421" s="70">
        <v>20</v>
      </c>
      <c r="E421" s="70">
        <v>2017</v>
      </c>
      <c r="F421" s="70" t="s">
        <v>156</v>
      </c>
      <c r="G421" s="70" t="s">
        <v>2070</v>
      </c>
      <c r="H421" s="70" t="s">
        <v>2071</v>
      </c>
      <c r="I421" s="148"/>
      <c r="J421" s="71">
        <v>459.61834171491705</v>
      </c>
      <c r="K421" s="71">
        <v>22.715451163580347</v>
      </c>
      <c r="L421" s="71">
        <v>45.118760535249066</v>
      </c>
      <c r="M421" s="71">
        <v>382.2936161670703</v>
      </c>
      <c r="N421" s="71">
        <v>453.58688010256134</v>
      </c>
      <c r="O421" s="71">
        <v>186.08925086749792</v>
      </c>
      <c r="P421" s="71">
        <v>138.65854207589834</v>
      </c>
      <c r="Q421" s="71">
        <v>11.451159794011399</v>
      </c>
      <c r="R421" s="71">
        <v>0</v>
      </c>
      <c r="S421" s="71">
        <v>14.407948731463954</v>
      </c>
      <c r="T421" s="72"/>
      <c r="U421" s="71">
        <v>17179438</v>
      </c>
      <c r="V421" s="71">
        <v>7287</v>
      </c>
      <c r="W421" s="71">
        <v>963</v>
      </c>
      <c r="X421" s="71">
        <v>73440</v>
      </c>
      <c r="Y421" s="71">
        <v>87166</v>
      </c>
      <c r="Z421" s="71">
        <v>111261</v>
      </c>
      <c r="AA421" s="71">
        <v>28720</v>
      </c>
      <c r="AB421" s="71">
        <v>167653</v>
      </c>
      <c r="AC421" s="71">
        <v>0</v>
      </c>
      <c r="AD421" s="71">
        <v>14.40794873146395</v>
      </c>
      <c r="AE421" s="72"/>
      <c r="AF421" s="71">
        <v>139261221.07183379</v>
      </c>
      <c r="AG421" s="71">
        <v>15009218.241271339</v>
      </c>
      <c r="AH421" s="71">
        <v>6222438.4546316508</v>
      </c>
      <c r="AI421" s="71">
        <v>454708164.93596458</v>
      </c>
      <c r="AJ421" s="71">
        <v>347732505.78904933</v>
      </c>
      <c r="AK421" s="71">
        <v>0</v>
      </c>
      <c r="AL421" s="71">
        <v>0</v>
      </c>
      <c r="AM421" s="71">
        <v>23029969.897357211</v>
      </c>
      <c r="AN421" s="71">
        <v>0</v>
      </c>
      <c r="AO421" s="71">
        <v>0</v>
      </c>
      <c r="AP421" s="71">
        <v>985963518.39010787</v>
      </c>
      <c r="AQ421" s="72"/>
      <c r="AR421" s="71">
        <v>2452</v>
      </c>
      <c r="AS421" s="71">
        <v>352</v>
      </c>
      <c r="AT421" s="71">
        <v>1</v>
      </c>
      <c r="AU421" s="71">
        <v>0</v>
      </c>
      <c r="AV421" s="71">
        <v>0</v>
      </c>
      <c r="AW421" s="71">
        <v>1</v>
      </c>
      <c r="AX421" s="71"/>
      <c r="AY421" s="72"/>
      <c r="AZ421" s="71">
        <v>11881.416999999999</v>
      </c>
      <c r="BA421" s="71">
        <v>24165.64</v>
      </c>
      <c r="BB421" s="71">
        <v>3</v>
      </c>
      <c r="BC421" s="71">
        <v>0</v>
      </c>
      <c r="BD421" s="71">
        <v>0</v>
      </c>
      <c r="BE421" s="71">
        <v>150</v>
      </c>
      <c r="BF421" s="71"/>
      <c r="BG421" s="72"/>
      <c r="BH421" s="71">
        <v>9.8130000000000006</v>
      </c>
      <c r="BI421" s="71">
        <v>0</v>
      </c>
      <c r="BJ421" s="71">
        <v>42.79</v>
      </c>
      <c r="BK421" s="71">
        <v>0</v>
      </c>
      <c r="BL421" s="71">
        <v>75.974000000000004</v>
      </c>
      <c r="BM421" s="71">
        <v>0</v>
      </c>
      <c r="BN421" s="72"/>
      <c r="BO421" s="71">
        <v>2</v>
      </c>
      <c r="BP421" s="71">
        <v>0</v>
      </c>
      <c r="BQ421" s="71">
        <v>4</v>
      </c>
      <c r="BR421" s="71">
        <v>0</v>
      </c>
      <c r="BS421" s="71">
        <v>12</v>
      </c>
      <c r="BT421" s="71">
        <v>0</v>
      </c>
      <c r="BU421"/>
      <c r="BV421" s="70">
        <v>115.964</v>
      </c>
      <c r="BW421" s="70">
        <v>0</v>
      </c>
      <c r="BX421" s="70">
        <v>12.343999999999999</v>
      </c>
      <c r="BY421" s="70">
        <v>0</v>
      </c>
      <c r="BZ421" s="70">
        <v>0.26900000000000002</v>
      </c>
      <c r="CA421" s="70">
        <v>0</v>
      </c>
      <c r="CB421" s="70">
        <v>0</v>
      </c>
      <c r="CC421" s="70">
        <v>0</v>
      </c>
      <c r="CD421" s="70">
        <v>0</v>
      </c>
    </row>
    <row r="422" spans="1:82">
      <c r="A422" s="70" t="s">
        <v>2085</v>
      </c>
      <c r="B422" s="70">
        <v>338</v>
      </c>
      <c r="C422" s="70">
        <v>15</v>
      </c>
      <c r="D422" s="70">
        <v>20</v>
      </c>
      <c r="E422" s="70">
        <v>2018</v>
      </c>
      <c r="F422" s="70" t="s">
        <v>183</v>
      </c>
      <c r="G422" s="70" t="s">
        <v>2070</v>
      </c>
      <c r="H422" s="70" t="s">
        <v>2071</v>
      </c>
      <c r="I422" s="148"/>
      <c r="J422" s="71">
        <v>426.05515633015403</v>
      </c>
      <c r="K422" s="71">
        <v>21.141932459875793</v>
      </c>
      <c r="L422" s="71">
        <v>41.390651335761994</v>
      </c>
      <c r="M422" s="71">
        <v>384.17911748163198</v>
      </c>
      <c r="N422" s="71">
        <v>420.02921909809396</v>
      </c>
      <c r="O422" s="71">
        <v>183.59084305134647</v>
      </c>
      <c r="P422" s="71">
        <v>136.65213707945281</v>
      </c>
      <c r="Q422" s="71">
        <v>10.577563901988</v>
      </c>
      <c r="R422" s="71">
        <v>0</v>
      </c>
      <c r="S422" s="71">
        <v>18.185963407598667</v>
      </c>
      <c r="T422" s="72"/>
      <c r="U422" s="71">
        <v>16639665</v>
      </c>
      <c r="V422" s="71">
        <v>7287</v>
      </c>
      <c r="W422" s="71">
        <v>963</v>
      </c>
      <c r="X422" s="71">
        <v>73440</v>
      </c>
      <c r="Y422" s="71">
        <v>87671</v>
      </c>
      <c r="Z422" s="71">
        <v>111869</v>
      </c>
      <c r="AA422" s="71">
        <v>28589</v>
      </c>
      <c r="AB422" s="71">
        <v>166889</v>
      </c>
      <c r="AC422" s="71">
        <v>0</v>
      </c>
      <c r="AD422" s="71">
        <v>18.18596340759867</v>
      </c>
      <c r="AE422" s="72"/>
      <c r="AF422" s="71">
        <v>135401507.6686244</v>
      </c>
      <c r="AG422" s="71">
        <v>13579751.97511184</v>
      </c>
      <c r="AH422" s="71">
        <v>5864649.0091273542</v>
      </c>
      <c r="AI422" s="71">
        <v>464804625.30997491</v>
      </c>
      <c r="AJ422" s="71">
        <v>324893474.16596347</v>
      </c>
      <c r="AK422" s="71">
        <v>0</v>
      </c>
      <c r="AL422" s="71">
        <v>0</v>
      </c>
      <c r="AM422" s="71">
        <v>22972456.215556368</v>
      </c>
      <c r="AN422" s="71">
        <v>0</v>
      </c>
      <c r="AO422" s="71">
        <v>0</v>
      </c>
      <c r="AP422" s="71">
        <v>967516464.34435844</v>
      </c>
      <c r="AQ422" s="72"/>
      <c r="AR422" s="71">
        <v>2600</v>
      </c>
      <c r="AS422" s="71">
        <v>384</v>
      </c>
      <c r="AT422" s="71">
        <v>1</v>
      </c>
      <c r="AU422" s="71">
        <v>0</v>
      </c>
      <c r="AV422" s="71">
        <v>0</v>
      </c>
      <c r="AW422" s="71">
        <v>1</v>
      </c>
      <c r="AX422" s="71"/>
      <c r="AY422" s="72"/>
      <c r="AZ422" s="71">
        <v>12675.677000000001</v>
      </c>
      <c r="BA422" s="71">
        <v>28237.14</v>
      </c>
      <c r="BB422" s="71">
        <v>3</v>
      </c>
      <c r="BC422" s="71">
        <v>0</v>
      </c>
      <c r="BD422" s="71">
        <v>0</v>
      </c>
      <c r="BE422" s="71">
        <v>150</v>
      </c>
      <c r="BF422" s="71"/>
      <c r="BG422" s="72"/>
      <c r="BH422" s="71">
        <v>7.7060000000000004</v>
      </c>
      <c r="BI422" s="71">
        <v>0</v>
      </c>
      <c r="BJ422" s="71">
        <v>38.901000000000003</v>
      </c>
      <c r="BK422" s="71">
        <v>0</v>
      </c>
      <c r="BL422" s="71">
        <v>78.986999999999995</v>
      </c>
      <c r="BM422" s="71">
        <v>0</v>
      </c>
      <c r="BN422" s="72"/>
      <c r="BO422" s="71">
        <v>2</v>
      </c>
      <c r="BP422" s="71">
        <v>0</v>
      </c>
      <c r="BQ422" s="71">
        <v>4</v>
      </c>
      <c r="BR422" s="71">
        <v>0</v>
      </c>
      <c r="BS422" s="71">
        <v>12</v>
      </c>
      <c r="BT422" s="71">
        <v>0</v>
      </c>
      <c r="BU422"/>
      <c r="BV422" s="70">
        <v>113.467</v>
      </c>
      <c r="BW422" s="70">
        <v>0</v>
      </c>
      <c r="BX422" s="70">
        <v>11.87</v>
      </c>
      <c r="BY422" s="70">
        <v>0</v>
      </c>
      <c r="BZ422" s="70">
        <v>0.25700000000000001</v>
      </c>
      <c r="CA422" s="70">
        <v>0</v>
      </c>
      <c r="CB422" s="70">
        <v>0</v>
      </c>
      <c r="CC422" s="70">
        <v>0</v>
      </c>
      <c r="CD422" s="70">
        <v>0</v>
      </c>
    </row>
    <row r="423" spans="1:82">
      <c r="A423" s="70" t="s">
        <v>2086</v>
      </c>
      <c r="B423" s="70">
        <v>339</v>
      </c>
      <c r="C423" s="70">
        <v>16</v>
      </c>
      <c r="D423" s="70">
        <v>20</v>
      </c>
      <c r="E423" s="70">
        <v>2019</v>
      </c>
      <c r="F423" s="70" t="s">
        <v>158</v>
      </c>
      <c r="G423" s="70" t="s">
        <v>2070</v>
      </c>
      <c r="H423" s="70" t="s">
        <v>2071</v>
      </c>
      <c r="I423" s="148"/>
      <c r="J423" s="71">
        <v>393.63833300596832</v>
      </c>
      <c r="K423" s="71">
        <v>19.61815653200593</v>
      </c>
      <c r="L423" s="71">
        <v>41.57609557669398</v>
      </c>
      <c r="M423" s="71">
        <v>344.64355297795015</v>
      </c>
      <c r="N423" s="71">
        <v>427.66594493417841</v>
      </c>
      <c r="O423" s="71">
        <v>178.65020424866262</v>
      </c>
      <c r="P423" s="71">
        <v>127.08764967351351</v>
      </c>
      <c r="Q423" s="71">
        <v>10.246549983740101</v>
      </c>
      <c r="R423" s="71">
        <v>0</v>
      </c>
      <c r="S423" s="71">
        <v>11.983715801151519</v>
      </c>
      <c r="T423" s="72"/>
      <c r="U423" s="71">
        <v>16172276</v>
      </c>
      <c r="V423" s="71">
        <v>7287</v>
      </c>
      <c r="W423" s="71">
        <v>963</v>
      </c>
      <c r="X423" s="71">
        <v>73440</v>
      </c>
      <c r="Y423" s="71">
        <v>88176</v>
      </c>
      <c r="Z423" s="71">
        <v>111847</v>
      </c>
      <c r="AA423" s="71">
        <v>26389</v>
      </c>
      <c r="AB423" s="71">
        <v>166043</v>
      </c>
      <c r="AC423" s="71">
        <v>0</v>
      </c>
      <c r="AD423" s="71">
        <v>11.98371580115152</v>
      </c>
      <c r="AE423" s="72"/>
      <c r="AF423" s="71">
        <v>129132876.29319081</v>
      </c>
      <c r="AG423" s="71">
        <v>13575730.62943933</v>
      </c>
      <c r="AH423" s="71">
        <v>6332069.1465831241</v>
      </c>
      <c r="AI423" s="71">
        <v>455469946.94069719</v>
      </c>
      <c r="AJ423" s="71">
        <v>344686384.82391268</v>
      </c>
      <c r="AK423" s="71">
        <v>0</v>
      </c>
      <c r="AL423" s="71">
        <v>0</v>
      </c>
      <c r="AM423" s="71">
        <v>22613806.628965233</v>
      </c>
      <c r="AN423" s="71">
        <v>0</v>
      </c>
      <c r="AO423" s="71">
        <v>0</v>
      </c>
      <c r="AP423" s="71">
        <v>971810814.46278846</v>
      </c>
      <c r="AQ423" s="72"/>
      <c r="AR423" s="71">
        <v>2757</v>
      </c>
      <c r="AS423" s="71">
        <v>413</v>
      </c>
      <c r="AT423" s="71">
        <v>1</v>
      </c>
      <c r="AU423" s="71">
        <v>0</v>
      </c>
      <c r="AV423" s="71">
        <v>0</v>
      </c>
      <c r="AW423" s="71">
        <v>1</v>
      </c>
      <c r="AX423" s="71"/>
      <c r="AY423" s="72"/>
      <c r="AZ423" s="71">
        <v>13495.842999999961</v>
      </c>
      <c r="BA423" s="71">
        <v>29423.14</v>
      </c>
      <c r="BB423" s="71">
        <v>3</v>
      </c>
      <c r="BC423" s="71">
        <v>0</v>
      </c>
      <c r="BD423" s="71">
        <v>0</v>
      </c>
      <c r="BE423" s="71">
        <v>150</v>
      </c>
      <c r="BF423" s="71"/>
      <c r="BG423" s="72"/>
      <c r="BH423" s="71">
        <v>7.694</v>
      </c>
      <c r="BI423" s="71">
        <v>0</v>
      </c>
      <c r="BJ423" s="71">
        <v>37.463999999999999</v>
      </c>
      <c r="BK423" s="71">
        <v>0</v>
      </c>
      <c r="BL423" s="71">
        <v>73.602000000000004</v>
      </c>
      <c r="BM423" s="71">
        <v>0</v>
      </c>
      <c r="BN423" s="72"/>
      <c r="BO423" s="71">
        <v>2</v>
      </c>
      <c r="BP423" s="71">
        <v>0</v>
      </c>
      <c r="BQ423" s="71">
        <v>3</v>
      </c>
      <c r="BR423" s="71">
        <v>0</v>
      </c>
      <c r="BS423" s="71">
        <v>10</v>
      </c>
      <c r="BT423" s="71">
        <v>0</v>
      </c>
      <c r="BU423"/>
      <c r="BV423" s="70">
        <v>107.179</v>
      </c>
      <c r="BW423" s="70">
        <v>0</v>
      </c>
      <c r="BX423" s="70">
        <v>11.331</v>
      </c>
      <c r="BY423" s="70">
        <v>0</v>
      </c>
      <c r="BZ423" s="70">
        <v>0.25</v>
      </c>
      <c r="CA423" s="70">
        <v>0</v>
      </c>
      <c r="CB423" s="70">
        <v>0</v>
      </c>
      <c r="CC423" s="70">
        <v>0</v>
      </c>
      <c r="CD423" s="70">
        <v>0</v>
      </c>
    </row>
    <row r="424" spans="1:82">
      <c r="A424" s="70" t="s">
        <v>2087</v>
      </c>
      <c r="B424" s="70">
        <v>340</v>
      </c>
      <c r="C424" s="70">
        <v>17</v>
      </c>
      <c r="D424" s="70">
        <v>20</v>
      </c>
      <c r="E424" s="70">
        <v>2020</v>
      </c>
      <c r="F424" s="70" t="s">
        <v>159</v>
      </c>
      <c r="G424" s="70" t="s">
        <v>2070</v>
      </c>
      <c r="H424" s="70" t="s">
        <v>2071</v>
      </c>
      <c r="I424" s="148"/>
      <c r="J424" s="71">
        <v>274.97600000336871</v>
      </c>
      <c r="K424" s="71">
        <v>20.354808896974205</v>
      </c>
      <c r="L424" s="71">
        <v>62.143810687501762</v>
      </c>
      <c r="M424" s="71">
        <v>326.96969250105064</v>
      </c>
      <c r="N424" s="71">
        <v>395.82527783956414</v>
      </c>
      <c r="O424" s="71">
        <v>156.98884956268944</v>
      </c>
      <c r="P424" s="71">
        <v>120.07495931103576</v>
      </c>
      <c r="Q424" s="71">
        <v>9.76802304549906</v>
      </c>
      <c r="R424" s="71">
        <v>0</v>
      </c>
      <c r="S424" s="71">
        <v>11.40733102321771</v>
      </c>
      <c r="T424" s="72"/>
      <c r="U424" s="71">
        <v>12806305</v>
      </c>
      <c r="V424" s="71">
        <v>6995</v>
      </c>
      <c r="W424" s="71">
        <v>1279</v>
      </c>
      <c r="X424" s="71">
        <v>73267</v>
      </c>
      <c r="Y424" s="71">
        <v>89041</v>
      </c>
      <c r="Z424" s="71">
        <v>112180</v>
      </c>
      <c r="AA424" s="71">
        <v>26501</v>
      </c>
      <c r="AB424" s="71">
        <v>165670</v>
      </c>
      <c r="AC424" s="71">
        <v>0</v>
      </c>
      <c r="AD424" s="71">
        <v>11.40733102321771</v>
      </c>
      <c r="AE424" s="72"/>
      <c r="AF424" s="71">
        <v>99990444.014100313</v>
      </c>
      <c r="AG424" s="71">
        <v>13041338.190508559</v>
      </c>
      <c r="AH424" s="71">
        <v>9113283.4521064349</v>
      </c>
      <c r="AI424" s="71">
        <v>420675790.04139924</v>
      </c>
      <c r="AJ424" s="71">
        <v>365645782.03009468</v>
      </c>
      <c r="AK424" s="71"/>
      <c r="AL424" s="71"/>
      <c r="AM424" s="71">
        <v>21621775.632090148</v>
      </c>
      <c r="AN424" s="71"/>
      <c r="AO424" s="71"/>
      <c r="AP424" s="71">
        <v>930088413.36029935</v>
      </c>
      <c r="AQ424" s="72"/>
      <c r="AR424" s="71">
        <v>2916</v>
      </c>
      <c r="AS424" s="71">
        <v>426</v>
      </c>
      <c r="AT424" s="71">
        <v>1</v>
      </c>
      <c r="AU424" s="71">
        <v>0</v>
      </c>
      <c r="AV424" s="71">
        <v>0</v>
      </c>
      <c r="AW424" s="71">
        <v>1</v>
      </c>
      <c r="AX424" s="71"/>
      <c r="AY424" s="72"/>
      <c r="AZ424" s="71">
        <v>14469.74199999994</v>
      </c>
      <c r="BA424" s="71">
        <v>29922.440000000021</v>
      </c>
      <c r="BB424" s="71">
        <v>3</v>
      </c>
      <c r="BC424" s="71">
        <v>0</v>
      </c>
      <c r="BD424" s="71">
        <v>0</v>
      </c>
      <c r="BE424" s="71">
        <v>150</v>
      </c>
      <c r="BF424" s="71"/>
      <c r="BG424" s="72"/>
      <c r="BH424" s="71">
        <v>10.23</v>
      </c>
      <c r="BI424" s="71">
        <v>0</v>
      </c>
      <c r="BJ424" s="71">
        <v>38.012</v>
      </c>
      <c r="BK424" s="71">
        <v>0</v>
      </c>
      <c r="BL424" s="71">
        <v>69.715999999999994</v>
      </c>
      <c r="BM424" s="71">
        <v>0</v>
      </c>
      <c r="BN424" s="72"/>
      <c r="BO424" s="71">
        <v>2</v>
      </c>
      <c r="BP424" s="71">
        <v>0</v>
      </c>
      <c r="BQ424" s="71">
        <v>3</v>
      </c>
      <c r="BR424" s="71">
        <v>0</v>
      </c>
      <c r="BS424" s="71">
        <v>10</v>
      </c>
      <c r="BT424" s="71">
        <v>0</v>
      </c>
      <c r="BU424"/>
      <c r="BV424" s="70">
        <v>106.505</v>
      </c>
      <c r="BW424" s="70">
        <v>0</v>
      </c>
      <c r="BX424" s="70">
        <v>11.452999999999999</v>
      </c>
      <c r="BY424" s="70">
        <v>0</v>
      </c>
      <c r="BZ424" s="70">
        <v>0</v>
      </c>
      <c r="CA424" s="70">
        <v>0</v>
      </c>
      <c r="CB424" s="70">
        <v>0</v>
      </c>
      <c r="CC424" s="70">
        <v>0</v>
      </c>
      <c r="CD424" s="70">
        <v>0</v>
      </c>
    </row>
    <row r="425" spans="1:82">
      <c r="A425" s="70" t="s">
        <v>2088</v>
      </c>
      <c r="B425" s="70">
        <v>340</v>
      </c>
      <c r="C425" s="70">
        <v>18</v>
      </c>
      <c r="D425" s="70">
        <v>20</v>
      </c>
      <c r="E425" s="70">
        <v>2021</v>
      </c>
      <c r="F425" s="70" t="s">
        <v>160</v>
      </c>
      <c r="G425" s="1064" t="s">
        <v>2070</v>
      </c>
      <c r="H425" s="70" t="s">
        <v>2071</v>
      </c>
      <c r="I425" s="148"/>
      <c r="J425" s="71">
        <v>319.3842490167807</v>
      </c>
      <c r="K425" s="71">
        <v>19.607331115348831</v>
      </c>
      <c r="L425" s="71">
        <v>56.711754556141308</v>
      </c>
      <c r="M425" s="71">
        <v>332.07581267102552</v>
      </c>
      <c r="N425" s="71">
        <v>393.3645159119144</v>
      </c>
      <c r="O425" s="71">
        <v>152.97207848439001</v>
      </c>
      <c r="P425" s="71">
        <v>123.58123694369687</v>
      </c>
      <c r="Q425" s="71">
        <v>9.6366169146246303</v>
      </c>
      <c r="R425" s="71">
        <v>0</v>
      </c>
      <c r="S425" s="71">
        <v>11.34641607238669</v>
      </c>
      <c r="T425" s="72"/>
      <c r="U425" s="71">
        <v>15275097</v>
      </c>
      <c r="V425" s="71">
        <v>6995</v>
      </c>
      <c r="W425" s="71">
        <v>1279</v>
      </c>
      <c r="X425" s="71">
        <v>73267</v>
      </c>
      <c r="Y425" s="71">
        <v>89566</v>
      </c>
      <c r="Z425" s="71">
        <v>112551</v>
      </c>
      <c r="AA425" s="71">
        <v>26596</v>
      </c>
      <c r="AB425" s="71">
        <v>165047</v>
      </c>
      <c r="AC425" s="71">
        <v>0</v>
      </c>
      <c r="AD425" s="71">
        <v>11.34641607238669</v>
      </c>
      <c r="AE425" s="72"/>
      <c r="AF425" s="71">
        <v>117000668.07505956</v>
      </c>
      <c r="AG425" s="71">
        <v>13266541.630533678</v>
      </c>
      <c r="AH425" s="71">
        <v>8170588.9749284796</v>
      </c>
      <c r="AI425" s="71">
        <v>461606042.99667031</v>
      </c>
      <c r="AJ425" s="71">
        <v>358282258.73878151</v>
      </c>
      <c r="AK425" s="71">
        <v>0</v>
      </c>
      <c r="AL425" s="71">
        <v>0</v>
      </c>
      <c r="AM425" s="71">
        <v>21664710.891014449</v>
      </c>
      <c r="AN425" s="71">
        <v>0</v>
      </c>
      <c r="AO425" s="71">
        <v>0</v>
      </c>
      <c r="AP425" s="71">
        <v>979990811.30698788</v>
      </c>
      <c r="AQ425" s="72"/>
      <c r="AR425" s="71">
        <v>3043</v>
      </c>
      <c r="AS425" s="71">
        <v>429</v>
      </c>
      <c r="AT425" s="71">
        <v>1</v>
      </c>
      <c r="AU425" s="71">
        <v>0</v>
      </c>
      <c r="AV425" s="71">
        <v>0</v>
      </c>
      <c r="AW425" s="71">
        <v>1</v>
      </c>
      <c r="AX425" s="71"/>
      <c r="AY425" s="72"/>
      <c r="AZ425" s="71">
        <v>15277.987999999939</v>
      </c>
      <c r="BA425" s="71">
        <v>30032.440000000021</v>
      </c>
      <c r="BB425" s="71">
        <v>3</v>
      </c>
      <c r="BC425" s="71">
        <v>0</v>
      </c>
      <c r="BD425" s="71">
        <v>0</v>
      </c>
      <c r="BE425" s="71">
        <v>150</v>
      </c>
      <c r="BF425" s="71"/>
      <c r="BG425" s="72"/>
      <c r="BH425" s="71">
        <v>10.717000000000001</v>
      </c>
      <c r="BI425" s="71">
        <v>0</v>
      </c>
      <c r="BJ425" s="71">
        <v>39.140999999999998</v>
      </c>
      <c r="BK425" s="71">
        <v>0</v>
      </c>
      <c r="BL425" s="71">
        <v>63.377000000000002</v>
      </c>
      <c r="BM425" s="71">
        <v>0</v>
      </c>
      <c r="BN425" s="72"/>
      <c r="BO425" s="71">
        <v>2</v>
      </c>
      <c r="BP425" s="71">
        <v>0</v>
      </c>
      <c r="BQ425" s="71">
        <v>3</v>
      </c>
      <c r="BR425" s="71">
        <v>0</v>
      </c>
      <c r="BS425" s="71">
        <v>9</v>
      </c>
      <c r="BT425" s="71">
        <v>0</v>
      </c>
      <c r="BU425"/>
      <c r="BV425" s="70">
        <v>101.505</v>
      </c>
      <c r="BW425" s="70">
        <v>0</v>
      </c>
      <c r="BX425" s="70">
        <v>11.73</v>
      </c>
      <c r="BY425" s="70">
        <v>0</v>
      </c>
      <c r="BZ425" s="70">
        <v>0</v>
      </c>
      <c r="CA425" s="70">
        <v>0</v>
      </c>
      <c r="CB425" s="70">
        <v>0</v>
      </c>
      <c r="CC425" s="70">
        <v>0</v>
      </c>
      <c r="CD425" s="70">
        <v>0</v>
      </c>
    </row>
    <row r="426" spans="1:82">
      <c r="A426" s="70" t="s">
        <v>2089</v>
      </c>
      <c r="B426" s="70">
        <v>340</v>
      </c>
      <c r="C426" s="70">
        <v>19</v>
      </c>
      <c r="D426" s="70">
        <v>20</v>
      </c>
      <c r="E426" s="70">
        <v>2022</v>
      </c>
      <c r="F426" s="70" t="s">
        <v>161</v>
      </c>
      <c r="G426" s="1064" t="s">
        <v>2070</v>
      </c>
      <c r="H426" s="70" t="s">
        <v>2071</v>
      </c>
      <c r="I426" s="148"/>
      <c r="J426" s="71">
        <v>279.84574231697087</v>
      </c>
      <c r="K426" s="71">
        <v>18.755472520494497</v>
      </c>
      <c r="L426" s="71">
        <v>50.849575705236362</v>
      </c>
      <c r="M426" s="71">
        <v>338.56870230887193</v>
      </c>
      <c r="N426" s="71">
        <v>389.13000953393788</v>
      </c>
      <c r="O426" s="71">
        <v>161.91333199519838</v>
      </c>
      <c r="P426" s="71">
        <v>122.44874111868276</v>
      </c>
      <c r="Q426" s="71">
        <v>9.6554783489569189</v>
      </c>
      <c r="R426" s="71">
        <v>0</v>
      </c>
      <c r="S426" s="71">
        <v>15.12039186996339</v>
      </c>
      <c r="T426" s="72"/>
      <c r="U426" s="71">
        <v>16461306</v>
      </c>
      <c r="V426" s="71">
        <v>6995</v>
      </c>
      <c r="W426" s="71">
        <v>1279</v>
      </c>
      <c r="X426" s="71">
        <v>73267</v>
      </c>
      <c r="Y426" s="71">
        <v>89966</v>
      </c>
      <c r="Z426" s="71">
        <v>113186</v>
      </c>
      <c r="AA426" s="71">
        <v>26754</v>
      </c>
      <c r="AB426" s="71">
        <v>164014</v>
      </c>
      <c r="AC426" s="71">
        <v>0</v>
      </c>
      <c r="AD426" s="71">
        <v>15.12039186996339</v>
      </c>
      <c r="AE426" s="72"/>
      <c r="AF426" s="71">
        <v>112406452.58675887</v>
      </c>
      <c r="AG426" s="71">
        <v>13383082.517258285</v>
      </c>
      <c r="AH426" s="71">
        <v>9069428.8758680075</v>
      </c>
      <c r="AI426" s="71">
        <v>458432213.15050071</v>
      </c>
      <c r="AJ426" s="71">
        <v>366329378.14310569</v>
      </c>
      <c r="AK426" s="71">
        <v>0</v>
      </c>
      <c r="AL426" s="71">
        <v>0</v>
      </c>
      <c r="AM426" s="71">
        <v>21178684.064888652</v>
      </c>
      <c r="AN426" s="71">
        <v>0</v>
      </c>
      <c r="AO426" s="71">
        <v>0</v>
      </c>
      <c r="AP426" s="71">
        <v>980799239.33838022</v>
      </c>
      <c r="AQ426" s="72"/>
      <c r="AR426" s="71">
        <v>3189</v>
      </c>
      <c r="AS426" s="71">
        <v>434</v>
      </c>
      <c r="AT426" s="71">
        <v>1</v>
      </c>
      <c r="AU426" s="71">
        <v>0</v>
      </c>
      <c r="AV426" s="71">
        <v>0</v>
      </c>
      <c r="AW426" s="71">
        <v>1</v>
      </c>
      <c r="AX426" s="71"/>
      <c r="AY426" s="72"/>
      <c r="AZ426" s="71">
        <v>16114.371999999938</v>
      </c>
      <c r="BA426" s="71">
        <v>30280.74000000002</v>
      </c>
      <c r="BB426" s="71">
        <v>3</v>
      </c>
      <c r="BC426" s="71">
        <v>0</v>
      </c>
      <c r="BD426" s="71">
        <v>0</v>
      </c>
      <c r="BE426" s="71">
        <v>150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2090</v>
      </c>
      <c r="B427" s="70">
        <v>340</v>
      </c>
      <c r="C427" s="70">
        <v>20</v>
      </c>
      <c r="D427" s="70">
        <v>20</v>
      </c>
      <c r="E427" s="70">
        <v>2023</v>
      </c>
      <c r="F427" s="70" t="s">
        <v>1539</v>
      </c>
      <c r="G427" s="70" t="s">
        <v>2070</v>
      </c>
      <c r="H427" s="70" t="s">
        <v>2071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3371</v>
      </c>
      <c r="AS427" s="71">
        <v>435</v>
      </c>
      <c r="AT427" s="71">
        <v>1</v>
      </c>
      <c r="AU427" s="71">
        <v>0</v>
      </c>
      <c r="AV427" s="71">
        <v>0</v>
      </c>
      <c r="AW427" s="71">
        <v>1</v>
      </c>
      <c r="AX427" s="71"/>
      <c r="AY427" s="72"/>
      <c r="AZ427" s="71">
        <v>17216.853999999919</v>
      </c>
      <c r="BA427" s="71">
        <v>30330.640000000021</v>
      </c>
      <c r="BB427" s="71">
        <v>3</v>
      </c>
      <c r="BC427" s="71">
        <v>0</v>
      </c>
      <c r="BD427" s="71">
        <v>0</v>
      </c>
      <c r="BE427" s="71">
        <v>150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2091</v>
      </c>
      <c r="B428" s="70">
        <v>340</v>
      </c>
      <c r="C428" s="70">
        <v>21</v>
      </c>
      <c r="D428" s="70">
        <v>20</v>
      </c>
      <c r="E428" s="70">
        <v>2024</v>
      </c>
      <c r="F428" s="70" t="s">
        <v>1554</v>
      </c>
      <c r="G428" s="70" t="s">
        <v>2070</v>
      </c>
      <c r="H428" s="70" t="s">
        <v>2071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2092</v>
      </c>
      <c r="B429" s="70">
        <v>205</v>
      </c>
      <c r="C429" s="70">
        <v>1</v>
      </c>
      <c r="D429" s="70">
        <v>13</v>
      </c>
      <c r="E429" s="70">
        <v>1990</v>
      </c>
      <c r="F429" s="70" t="s">
        <v>787</v>
      </c>
      <c r="G429" s="70" t="s">
        <v>2093</v>
      </c>
      <c r="H429" s="70" t="s">
        <v>2094</v>
      </c>
      <c r="I429" s="148"/>
      <c r="J429" s="71">
        <v>577.76020429836842</v>
      </c>
      <c r="K429" s="71">
        <v>20.86628782219956</v>
      </c>
      <c r="L429" s="71">
        <v>20.884349904613359</v>
      </c>
      <c r="M429" s="71">
        <v>150.41201063624251</v>
      </c>
      <c r="N429" s="71">
        <v>281.45169670159999</v>
      </c>
      <c r="O429" s="71">
        <v>109.36717988918819</v>
      </c>
      <c r="P429" s="71">
        <v>169.48978492299489</v>
      </c>
      <c r="Q429" s="71">
        <v>11.776905605653701</v>
      </c>
      <c r="R429" s="71">
        <v>0</v>
      </c>
      <c r="S429" s="71">
        <v>13.53725341681317</v>
      </c>
      <c r="T429" s="72"/>
      <c r="U429" s="71">
        <v>12259660</v>
      </c>
      <c r="V429" s="71">
        <v>6431</v>
      </c>
      <c r="W429" s="71">
        <v>275</v>
      </c>
      <c r="X429" s="71">
        <v>62525</v>
      </c>
      <c r="Y429" s="71">
        <v>61807</v>
      </c>
      <c r="Z429" s="71">
        <v>44984</v>
      </c>
      <c r="AA429" s="71">
        <v>41154</v>
      </c>
      <c r="AB429" s="71">
        <v>191217</v>
      </c>
      <c r="AC429" s="71">
        <v>0</v>
      </c>
      <c r="AD429" s="71">
        <v>13.53725341681317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2095</v>
      </c>
      <c r="B430" s="70">
        <v>206</v>
      </c>
      <c r="C430" s="70">
        <v>2</v>
      </c>
      <c r="D430" s="70">
        <v>13</v>
      </c>
      <c r="E430" s="70">
        <v>2005</v>
      </c>
      <c r="F430" s="70" t="s">
        <v>789</v>
      </c>
      <c r="G430" s="70" t="s">
        <v>2093</v>
      </c>
      <c r="H430" s="70" t="s">
        <v>2094</v>
      </c>
      <c r="I430" s="148"/>
      <c r="J430" s="71">
        <v>608.03738840325195</v>
      </c>
      <c r="K430" s="71">
        <v>19.340281851841471</v>
      </c>
      <c r="L430" s="71">
        <v>37.803507699788497</v>
      </c>
      <c r="M430" s="71">
        <v>343.29353447987103</v>
      </c>
      <c r="N430" s="71">
        <v>485.64917802581073</v>
      </c>
      <c r="O430" s="71">
        <v>184.78208510981011</v>
      </c>
      <c r="P430" s="71">
        <v>174.0822733211287</v>
      </c>
      <c r="Q430" s="71">
        <v>11.146824422405899</v>
      </c>
      <c r="R430" s="71">
        <v>0</v>
      </c>
      <c r="S430" s="71">
        <v>21.974166421395381</v>
      </c>
      <c r="T430" s="72"/>
      <c r="U430" s="71">
        <v>15184423</v>
      </c>
      <c r="V430" s="71">
        <v>6518</v>
      </c>
      <c r="W430" s="71">
        <v>387</v>
      </c>
      <c r="X430" s="71">
        <v>57069</v>
      </c>
      <c r="Y430" s="71">
        <v>74097</v>
      </c>
      <c r="Z430" s="71">
        <v>87950</v>
      </c>
      <c r="AA430" s="71">
        <v>34618</v>
      </c>
      <c r="AB430" s="71">
        <v>189204</v>
      </c>
      <c r="AC430" s="71">
        <v>0</v>
      </c>
      <c r="AD430" s="71">
        <v>21.974166421395381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2096</v>
      </c>
      <c r="B431" s="70">
        <v>207</v>
      </c>
      <c r="C431" s="70">
        <v>3</v>
      </c>
      <c r="D431" s="70">
        <v>13</v>
      </c>
      <c r="E431" s="70">
        <v>2006</v>
      </c>
      <c r="F431" s="70" t="s">
        <v>790</v>
      </c>
      <c r="G431" s="70" t="s">
        <v>2093</v>
      </c>
      <c r="H431" s="70" t="s">
        <v>2094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2097</v>
      </c>
      <c r="B432" s="70">
        <v>208</v>
      </c>
      <c r="C432" s="70">
        <v>4</v>
      </c>
      <c r="D432" s="70">
        <v>13</v>
      </c>
      <c r="E432" s="70">
        <v>2007</v>
      </c>
      <c r="F432" s="70" t="s">
        <v>791</v>
      </c>
      <c r="G432" s="70" t="s">
        <v>2093</v>
      </c>
      <c r="H432" s="70" t="s">
        <v>2094</v>
      </c>
      <c r="I432" s="148"/>
      <c r="J432" s="71">
        <v>449.10865840551497</v>
      </c>
      <c r="K432" s="71">
        <v>17.085613823231839</v>
      </c>
      <c r="L432" s="71">
        <v>37.754449911101567</v>
      </c>
      <c r="M432" s="71">
        <v>309.71258952926178</v>
      </c>
      <c r="N432" s="71">
        <v>422.79037285249029</v>
      </c>
      <c r="O432" s="71">
        <v>179.43727709509949</v>
      </c>
      <c r="P432" s="71">
        <v>170.06692297155479</v>
      </c>
      <c r="Q432" s="71">
        <v>11.582874926159599</v>
      </c>
      <c r="R432" s="71">
        <v>0</v>
      </c>
      <c r="S432" s="71">
        <v>22.337620423889931</v>
      </c>
      <c r="T432" s="72"/>
      <c r="U432" s="71">
        <v>17428581</v>
      </c>
      <c r="V432" s="71">
        <v>5373</v>
      </c>
      <c r="W432" s="71">
        <v>448</v>
      </c>
      <c r="X432" s="71">
        <v>67031</v>
      </c>
      <c r="Y432" s="71">
        <v>74927</v>
      </c>
      <c r="Z432" s="71">
        <v>88784</v>
      </c>
      <c r="AA432" s="71">
        <v>33304</v>
      </c>
      <c r="AB432" s="71">
        <v>186209</v>
      </c>
      <c r="AC432" s="71">
        <v>0</v>
      </c>
      <c r="AD432" s="71">
        <v>22.337620423889931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2098</v>
      </c>
      <c r="B433" s="70">
        <v>209</v>
      </c>
      <c r="C433" s="70">
        <v>5</v>
      </c>
      <c r="D433" s="70">
        <v>13</v>
      </c>
      <c r="E433" s="70">
        <v>2008</v>
      </c>
      <c r="F433" s="70" t="s">
        <v>792</v>
      </c>
      <c r="G433" s="70" t="s">
        <v>2093</v>
      </c>
      <c r="H433" s="70" t="s">
        <v>2094</v>
      </c>
      <c r="I433" s="148"/>
      <c r="J433" s="71">
        <v>443.04672610891311</v>
      </c>
      <c r="K433" s="71">
        <v>12.31697753067912</v>
      </c>
      <c r="L433" s="71">
        <v>33.577334004407867</v>
      </c>
      <c r="M433" s="71">
        <v>326.43756574452078</v>
      </c>
      <c r="N433" s="71">
        <v>403.61899591775273</v>
      </c>
      <c r="O433" s="71">
        <v>173.97574947150829</v>
      </c>
      <c r="P433" s="71">
        <v>165.8333665568058</v>
      </c>
      <c r="Q433" s="71">
        <v>11.3042605448844</v>
      </c>
      <c r="R433" s="71">
        <v>0</v>
      </c>
      <c r="S433" s="71">
        <v>23.573142816364548</v>
      </c>
      <c r="T433" s="72"/>
      <c r="U433" s="71">
        <v>18853570</v>
      </c>
      <c r="V433" s="71">
        <v>5373</v>
      </c>
      <c r="W433" s="71">
        <v>448</v>
      </c>
      <c r="X433" s="71">
        <v>67031</v>
      </c>
      <c r="Y433" s="71">
        <v>75211</v>
      </c>
      <c r="Z433" s="71">
        <v>89103</v>
      </c>
      <c r="AA433" s="71">
        <v>32512</v>
      </c>
      <c r="AB433" s="71">
        <v>184719</v>
      </c>
      <c r="AC433" s="71">
        <v>0</v>
      </c>
      <c r="AD433" s="71">
        <v>23.573142816364548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2099</v>
      </c>
      <c r="B434" s="70">
        <v>210</v>
      </c>
      <c r="C434" s="70">
        <v>6</v>
      </c>
      <c r="D434" s="70">
        <v>13</v>
      </c>
      <c r="E434" s="70">
        <v>2009</v>
      </c>
      <c r="F434" s="70" t="s">
        <v>176</v>
      </c>
      <c r="G434" s="70" t="s">
        <v>2093</v>
      </c>
      <c r="H434" s="70" t="s">
        <v>2094</v>
      </c>
      <c r="I434" s="148"/>
      <c r="J434" s="71">
        <v>391.67584920453788</v>
      </c>
      <c r="K434" s="71">
        <v>11.95823533582206</v>
      </c>
      <c r="L434" s="71">
        <v>34.459126991554932</v>
      </c>
      <c r="M434" s="71">
        <v>348.92377645883909</v>
      </c>
      <c r="N434" s="71">
        <v>415.84837094282551</v>
      </c>
      <c r="O434" s="71">
        <v>177.45730122111431</v>
      </c>
      <c r="P434" s="71">
        <v>158.63785966976221</v>
      </c>
      <c r="Q434" s="71">
        <v>10.7170365761261</v>
      </c>
      <c r="R434" s="71">
        <v>0</v>
      </c>
      <c r="S434" s="71">
        <v>23.316042797604599</v>
      </c>
      <c r="T434" s="72"/>
      <c r="U434" s="71">
        <v>15743062</v>
      </c>
      <c r="V434" s="71">
        <v>5422</v>
      </c>
      <c r="W434" s="71">
        <v>577</v>
      </c>
      <c r="X434" s="71">
        <v>73280</v>
      </c>
      <c r="Y434" s="71">
        <v>75882</v>
      </c>
      <c r="Z434" s="71">
        <v>89709</v>
      </c>
      <c r="AA434" s="71">
        <v>31929</v>
      </c>
      <c r="AB434" s="71">
        <v>183834</v>
      </c>
      <c r="AC434" s="71">
        <v>0</v>
      </c>
      <c r="AD434" s="71">
        <v>23.316042797604599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55.826000000000001</v>
      </c>
      <c r="BK434" s="71">
        <v>0</v>
      </c>
      <c r="BL434" s="71">
        <v>90.871000000000009</v>
      </c>
      <c r="BM434" s="71">
        <v>0</v>
      </c>
      <c r="BN434" s="72"/>
      <c r="BO434" s="71">
        <v>0</v>
      </c>
      <c r="BP434" s="71">
        <v>0</v>
      </c>
      <c r="BQ434" s="71">
        <v>5</v>
      </c>
      <c r="BR434" s="71">
        <v>0</v>
      </c>
      <c r="BS434" s="71">
        <v>9</v>
      </c>
      <c r="BT434" s="71">
        <v>0</v>
      </c>
      <c r="BU434"/>
      <c r="BV434" s="70">
        <v>104.19799999999999</v>
      </c>
      <c r="BW434" s="70">
        <v>0</v>
      </c>
      <c r="BX434" s="70">
        <v>42.499000000000002</v>
      </c>
      <c r="BY434" s="70">
        <v>0</v>
      </c>
      <c r="BZ434" s="70">
        <v>0</v>
      </c>
      <c r="CA434" s="70">
        <v>0</v>
      </c>
      <c r="CB434" s="70">
        <v>0</v>
      </c>
      <c r="CC434" s="70">
        <v>0</v>
      </c>
      <c r="CD434" s="70">
        <v>0</v>
      </c>
    </row>
    <row r="435" spans="1:82">
      <c r="A435" s="70" t="s">
        <v>2100</v>
      </c>
      <c r="B435" s="70">
        <v>211</v>
      </c>
      <c r="C435" s="70">
        <v>7</v>
      </c>
      <c r="D435" s="70">
        <v>13</v>
      </c>
      <c r="E435" s="70">
        <v>2010</v>
      </c>
      <c r="F435" s="70" t="s">
        <v>177</v>
      </c>
      <c r="G435" s="70" t="s">
        <v>2093</v>
      </c>
      <c r="H435" s="70" t="s">
        <v>2094</v>
      </c>
      <c r="I435" s="148"/>
      <c r="J435" s="71">
        <v>412.09980741100691</v>
      </c>
      <c r="K435" s="71">
        <v>13.89262408936224</v>
      </c>
      <c r="L435" s="71">
        <v>31.809779096867342</v>
      </c>
      <c r="M435" s="71">
        <v>331.56554106253589</v>
      </c>
      <c r="N435" s="71">
        <v>427.87152078351062</v>
      </c>
      <c r="O435" s="71">
        <v>178.13688041606929</v>
      </c>
      <c r="P435" s="71">
        <v>160.14815302219779</v>
      </c>
      <c r="Q435" s="71">
        <v>11.1264734947107</v>
      </c>
      <c r="R435" s="71">
        <v>0</v>
      </c>
      <c r="S435" s="71">
        <v>23.101964574561631</v>
      </c>
      <c r="T435" s="72"/>
      <c r="U435" s="71">
        <v>16330496</v>
      </c>
      <c r="V435" s="71">
        <v>5422</v>
      </c>
      <c r="W435" s="71">
        <v>577</v>
      </c>
      <c r="X435" s="71">
        <v>73280</v>
      </c>
      <c r="Y435" s="71">
        <v>76521</v>
      </c>
      <c r="Z435" s="71">
        <v>90471</v>
      </c>
      <c r="AA435" s="71">
        <v>31428</v>
      </c>
      <c r="AB435" s="71">
        <v>182884</v>
      </c>
      <c r="AC435" s="71">
        <v>0</v>
      </c>
      <c r="AD435" s="71">
        <v>23.101964574561631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58.749000000000002</v>
      </c>
      <c r="BK435" s="71">
        <v>0</v>
      </c>
      <c r="BL435" s="71">
        <v>95.472999999999999</v>
      </c>
      <c r="BM435" s="71">
        <v>0</v>
      </c>
      <c r="BN435" s="72"/>
      <c r="BO435" s="71">
        <v>0</v>
      </c>
      <c r="BP435" s="71">
        <v>0</v>
      </c>
      <c r="BQ435" s="71">
        <v>5</v>
      </c>
      <c r="BR435" s="71">
        <v>0</v>
      </c>
      <c r="BS435" s="71">
        <v>9</v>
      </c>
      <c r="BT435" s="71">
        <v>0</v>
      </c>
      <c r="BU435"/>
      <c r="BV435" s="70">
        <v>109.91200000000001</v>
      </c>
      <c r="BW435" s="70">
        <v>0</v>
      </c>
      <c r="BX435" s="70">
        <v>40.298000000000002</v>
      </c>
      <c r="BY435" s="70">
        <v>0</v>
      </c>
      <c r="BZ435" s="70">
        <v>4.0119999999999996</v>
      </c>
      <c r="CA435" s="70">
        <v>0</v>
      </c>
      <c r="CB435" s="70">
        <v>0</v>
      </c>
      <c r="CC435" s="70">
        <v>0</v>
      </c>
      <c r="CD435" s="70">
        <v>0</v>
      </c>
    </row>
    <row r="436" spans="1:82">
      <c r="A436" s="70" t="s">
        <v>2101</v>
      </c>
      <c r="B436" s="70">
        <v>212</v>
      </c>
      <c r="C436" s="70">
        <v>8</v>
      </c>
      <c r="D436" s="70">
        <v>13</v>
      </c>
      <c r="E436" s="70">
        <v>2011</v>
      </c>
      <c r="F436" s="70" t="s">
        <v>178</v>
      </c>
      <c r="G436" s="70" t="s">
        <v>2093</v>
      </c>
      <c r="H436" s="70" t="s">
        <v>2094</v>
      </c>
      <c r="I436" s="148"/>
      <c r="J436" s="71">
        <v>428.29257626801092</v>
      </c>
      <c r="K436" s="71">
        <v>16.15457836404968</v>
      </c>
      <c r="L436" s="71">
        <v>28.8015872586924</v>
      </c>
      <c r="M436" s="71">
        <v>390.57544843223508</v>
      </c>
      <c r="N436" s="71">
        <v>491.06487646191192</v>
      </c>
      <c r="O436" s="71">
        <v>176.67133404835812</v>
      </c>
      <c r="P436" s="71">
        <v>154.32755148103098</v>
      </c>
      <c r="Q436" s="71">
        <v>12.745694686461601</v>
      </c>
      <c r="R436" s="71">
        <v>0</v>
      </c>
      <c r="S436" s="71">
        <v>24.072311416765469</v>
      </c>
      <c r="T436" s="72"/>
      <c r="U436" s="71">
        <v>16074844</v>
      </c>
      <c r="V436" s="71">
        <v>5422</v>
      </c>
      <c r="W436" s="71">
        <v>577</v>
      </c>
      <c r="X436" s="71">
        <v>73280</v>
      </c>
      <c r="Y436" s="71">
        <v>77118</v>
      </c>
      <c r="Z436" s="71">
        <v>91676</v>
      </c>
      <c r="AA436" s="71">
        <v>31187</v>
      </c>
      <c r="AB436" s="71">
        <v>181622</v>
      </c>
      <c r="AC436" s="71">
        <v>0</v>
      </c>
      <c r="AD436" s="71">
        <v>24.072311416765469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58.146000000000001</v>
      </c>
      <c r="BK436" s="71">
        <v>0</v>
      </c>
      <c r="BL436" s="71">
        <v>90.388000000000005</v>
      </c>
      <c r="BM436" s="71">
        <v>0</v>
      </c>
      <c r="BN436" s="72"/>
      <c r="BO436" s="71">
        <v>0</v>
      </c>
      <c r="BP436" s="71">
        <v>0</v>
      </c>
      <c r="BQ436" s="71">
        <v>4</v>
      </c>
      <c r="BR436" s="71">
        <v>0</v>
      </c>
      <c r="BS436" s="71">
        <v>9</v>
      </c>
      <c r="BT436" s="71">
        <v>0</v>
      </c>
      <c r="BU436"/>
      <c r="BV436" s="70">
        <v>99.929000000000002</v>
      </c>
      <c r="BW436" s="70">
        <v>0</v>
      </c>
      <c r="BX436" s="70">
        <v>44.731000000000002</v>
      </c>
      <c r="BY436" s="70">
        <v>0</v>
      </c>
      <c r="BZ436" s="70">
        <v>3.8740000000000001</v>
      </c>
      <c r="CA436" s="70">
        <v>0</v>
      </c>
      <c r="CB436" s="70">
        <v>0</v>
      </c>
      <c r="CC436" s="70">
        <v>0</v>
      </c>
      <c r="CD436" s="70">
        <v>0</v>
      </c>
    </row>
    <row r="437" spans="1:82">
      <c r="A437" s="70" t="s">
        <v>2102</v>
      </c>
      <c r="B437" s="70">
        <v>213</v>
      </c>
      <c r="C437" s="70">
        <v>9</v>
      </c>
      <c r="D437" s="70">
        <v>13</v>
      </c>
      <c r="E437" s="70">
        <v>2012</v>
      </c>
      <c r="F437" s="70" t="s">
        <v>179</v>
      </c>
      <c r="G437" s="70" t="s">
        <v>2093</v>
      </c>
      <c r="H437" s="70" t="s">
        <v>2094</v>
      </c>
      <c r="I437" s="148"/>
      <c r="J437" s="71">
        <v>534.09464031414007</v>
      </c>
      <c r="K437" s="71">
        <v>17.766446294058031</v>
      </c>
      <c r="L437" s="71">
        <v>28.065849997937409</v>
      </c>
      <c r="M437" s="71">
        <v>423.52493990437893</v>
      </c>
      <c r="N437" s="71">
        <v>497.35930838961661</v>
      </c>
      <c r="O437" s="71">
        <v>177.48939702021778</v>
      </c>
      <c r="P437" s="71">
        <v>154.43422388638436</v>
      </c>
      <c r="Q437" s="71">
        <v>13.770550820246401</v>
      </c>
      <c r="R437" s="71">
        <v>0</v>
      </c>
      <c r="S437" s="71">
        <v>24.855929857405609</v>
      </c>
      <c r="T437" s="72"/>
      <c r="U437" s="71">
        <v>17747117</v>
      </c>
      <c r="V437" s="71">
        <v>5422</v>
      </c>
      <c r="W437" s="71">
        <v>577</v>
      </c>
      <c r="X437" s="71">
        <v>73280</v>
      </c>
      <c r="Y437" s="71">
        <v>77970</v>
      </c>
      <c r="Z437" s="71">
        <v>92831</v>
      </c>
      <c r="AA437" s="71">
        <v>31032</v>
      </c>
      <c r="AB437" s="71">
        <v>180607</v>
      </c>
      <c r="AC437" s="71">
        <v>0</v>
      </c>
      <c r="AD437" s="71">
        <v>24.855929857405609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75.849000000000004</v>
      </c>
      <c r="BK437" s="71">
        <v>0</v>
      </c>
      <c r="BL437" s="71">
        <v>109.057</v>
      </c>
      <c r="BM437" s="71">
        <v>0</v>
      </c>
      <c r="BN437" s="72"/>
      <c r="BO437" s="71">
        <v>0</v>
      </c>
      <c r="BP437" s="71">
        <v>0</v>
      </c>
      <c r="BQ437" s="71">
        <v>4</v>
      </c>
      <c r="BR437" s="71">
        <v>0</v>
      </c>
      <c r="BS437" s="71">
        <v>11</v>
      </c>
      <c r="BT437" s="71">
        <v>0</v>
      </c>
      <c r="BU437"/>
      <c r="BV437" s="70">
        <v>133.41999999999999</v>
      </c>
      <c r="BW437" s="70">
        <v>0</v>
      </c>
      <c r="BX437" s="70">
        <v>47.311</v>
      </c>
      <c r="BY437" s="70">
        <v>0</v>
      </c>
      <c r="BZ437" s="70">
        <v>4.1749999999999998</v>
      </c>
      <c r="CA437" s="70">
        <v>0</v>
      </c>
      <c r="CB437" s="70">
        <v>0</v>
      </c>
      <c r="CC437" s="70">
        <v>0</v>
      </c>
      <c r="CD437" s="70">
        <v>0</v>
      </c>
    </row>
    <row r="438" spans="1:82">
      <c r="A438" s="70" t="s">
        <v>2103</v>
      </c>
      <c r="B438" s="70">
        <v>214</v>
      </c>
      <c r="C438" s="70">
        <v>10</v>
      </c>
      <c r="D438" s="70">
        <v>13</v>
      </c>
      <c r="E438" s="70">
        <v>2013</v>
      </c>
      <c r="F438" s="70" t="s">
        <v>180</v>
      </c>
      <c r="G438" s="70" t="s">
        <v>2093</v>
      </c>
      <c r="H438" s="70" t="s">
        <v>2094</v>
      </c>
      <c r="I438" s="148"/>
      <c r="J438" s="71">
        <v>583.03187453032831</v>
      </c>
      <c r="K438" s="71">
        <v>16.418843500769121</v>
      </c>
      <c r="L438" s="71">
        <v>24.223674654493131</v>
      </c>
      <c r="M438" s="71">
        <v>394.75724326303708</v>
      </c>
      <c r="N438" s="71">
        <v>493.84965057307522</v>
      </c>
      <c r="O438" s="71">
        <v>171.85272951024839</v>
      </c>
      <c r="P438" s="71">
        <v>154.47163849467591</v>
      </c>
      <c r="Q438" s="71">
        <v>13.952502194345501</v>
      </c>
      <c r="R438" s="71">
        <v>0</v>
      </c>
      <c r="S438" s="71">
        <v>28.525592882267151</v>
      </c>
      <c r="T438" s="72"/>
      <c r="U438" s="71">
        <v>19406148</v>
      </c>
      <c r="V438" s="71">
        <v>5422</v>
      </c>
      <c r="W438" s="71">
        <v>577</v>
      </c>
      <c r="X438" s="71">
        <v>73280</v>
      </c>
      <c r="Y438" s="71">
        <v>78835</v>
      </c>
      <c r="Z438" s="71">
        <v>93896</v>
      </c>
      <c r="AA438" s="71">
        <v>30923</v>
      </c>
      <c r="AB438" s="71">
        <v>180370</v>
      </c>
      <c r="AC438" s="71">
        <v>0</v>
      </c>
      <c r="AD438" s="71">
        <v>28.525592882267151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86.587999999999994</v>
      </c>
      <c r="BK438" s="71">
        <v>0</v>
      </c>
      <c r="BL438" s="71">
        <v>108.794</v>
      </c>
      <c r="BM438" s="71">
        <v>0</v>
      </c>
      <c r="BN438" s="72"/>
      <c r="BO438" s="71">
        <v>0</v>
      </c>
      <c r="BP438" s="71">
        <v>0</v>
      </c>
      <c r="BQ438" s="71">
        <v>4</v>
      </c>
      <c r="BR438" s="71">
        <v>0</v>
      </c>
      <c r="BS438" s="71">
        <v>11</v>
      </c>
      <c r="BT438" s="71">
        <v>0</v>
      </c>
      <c r="BU438"/>
      <c r="BV438" s="70">
        <v>147.03200000000001</v>
      </c>
      <c r="BW438" s="70">
        <v>0</v>
      </c>
      <c r="BX438" s="70">
        <v>44.165999999999997</v>
      </c>
      <c r="BY438" s="70">
        <v>0</v>
      </c>
      <c r="BZ438" s="70">
        <v>4.1840000000000002</v>
      </c>
      <c r="CA438" s="70">
        <v>0</v>
      </c>
      <c r="CB438" s="70">
        <v>0</v>
      </c>
      <c r="CC438" s="70">
        <v>0</v>
      </c>
      <c r="CD438" s="70">
        <v>0</v>
      </c>
    </row>
    <row r="439" spans="1:82">
      <c r="A439" s="70" t="s">
        <v>2104</v>
      </c>
      <c r="B439" s="70">
        <v>215</v>
      </c>
      <c r="C439" s="70">
        <v>11</v>
      </c>
      <c r="D439" s="70">
        <v>13</v>
      </c>
      <c r="E439" s="70">
        <v>2014</v>
      </c>
      <c r="F439" s="70" t="s">
        <v>181</v>
      </c>
      <c r="G439" s="70" t="s">
        <v>2093</v>
      </c>
      <c r="H439" s="70" t="s">
        <v>2094</v>
      </c>
      <c r="I439" s="148"/>
      <c r="J439" s="71">
        <v>515.63432475402112</v>
      </c>
      <c r="K439" s="71">
        <v>16.157977865180971</v>
      </c>
      <c r="L439" s="71">
        <v>27.609061195533759</v>
      </c>
      <c r="M439" s="71">
        <v>386.24067704301848</v>
      </c>
      <c r="N439" s="71">
        <v>476.17600508903757</v>
      </c>
      <c r="O439" s="71">
        <v>164.47006738544306</v>
      </c>
      <c r="P439" s="71">
        <v>154.15480209919534</v>
      </c>
      <c r="Q439" s="71">
        <v>13.276456157318</v>
      </c>
      <c r="R439" s="71">
        <v>0</v>
      </c>
      <c r="S439" s="71">
        <v>24.09178305344528</v>
      </c>
      <c r="T439" s="72"/>
      <c r="U439" s="71">
        <v>20227556</v>
      </c>
      <c r="V439" s="71">
        <v>4848</v>
      </c>
      <c r="W439" s="71">
        <v>543</v>
      </c>
      <c r="X439" s="71">
        <v>70104</v>
      </c>
      <c r="Y439" s="71">
        <v>79203</v>
      </c>
      <c r="Z439" s="71">
        <v>94645</v>
      </c>
      <c r="AA439" s="71">
        <v>30700</v>
      </c>
      <c r="AB439" s="71">
        <v>178886</v>
      </c>
      <c r="AC439" s="71">
        <v>0</v>
      </c>
      <c r="AD439" s="71">
        <v>24.09178305344528</v>
      </c>
      <c r="AE439" s="72"/>
      <c r="AF439" s="71"/>
      <c r="AG439" s="71"/>
      <c r="AH439" s="71"/>
      <c r="AI439" s="71"/>
      <c r="AJ439" s="71"/>
      <c r="AK439" s="71"/>
      <c r="AL439" s="71"/>
      <c r="AM439" s="71"/>
      <c r="AN439" s="71"/>
      <c r="AO439" s="71"/>
      <c r="AP439" s="71"/>
      <c r="AQ439" s="72"/>
      <c r="AR439" s="71">
        <v>672</v>
      </c>
      <c r="AS439" s="71">
        <v>85</v>
      </c>
      <c r="AT439" s="71">
        <v>0</v>
      </c>
      <c r="AU439" s="71">
        <v>0</v>
      </c>
      <c r="AV439" s="71">
        <v>0</v>
      </c>
      <c r="AW439" s="71">
        <v>1</v>
      </c>
      <c r="AX439" s="71"/>
      <c r="AY439" s="72"/>
      <c r="AZ439" s="71">
        <v>2830.9</v>
      </c>
      <c r="BA439" s="71">
        <v>3786.8</v>
      </c>
      <c r="BB439" s="71">
        <v>0</v>
      </c>
      <c r="BC439" s="71">
        <v>0</v>
      </c>
      <c r="BD439" s="71">
        <v>0</v>
      </c>
      <c r="BE439" s="71">
        <v>2340</v>
      </c>
      <c r="BF439" s="71"/>
      <c r="BG439" s="72"/>
      <c r="BH439" s="71">
        <v>0</v>
      </c>
      <c r="BI439" s="71">
        <v>0</v>
      </c>
      <c r="BJ439" s="71">
        <v>91.230999999999995</v>
      </c>
      <c r="BK439" s="71">
        <v>0</v>
      </c>
      <c r="BL439" s="71">
        <v>107.529</v>
      </c>
      <c r="BM439" s="71">
        <v>0</v>
      </c>
      <c r="BN439" s="72"/>
      <c r="BO439" s="71">
        <v>0</v>
      </c>
      <c r="BP439" s="71">
        <v>0</v>
      </c>
      <c r="BQ439" s="71">
        <v>4</v>
      </c>
      <c r="BR439" s="71">
        <v>0</v>
      </c>
      <c r="BS439" s="71">
        <v>12</v>
      </c>
      <c r="BT439" s="71">
        <v>0</v>
      </c>
      <c r="BU439"/>
      <c r="BV439" s="70">
        <v>151.14500000000001</v>
      </c>
      <c r="BW439" s="70">
        <v>0</v>
      </c>
      <c r="BX439" s="70">
        <v>43.713999999999999</v>
      </c>
      <c r="BY439" s="70">
        <v>0</v>
      </c>
      <c r="BZ439" s="70">
        <v>3.9009999999999998</v>
      </c>
      <c r="CA439" s="70">
        <v>0</v>
      </c>
      <c r="CB439" s="70">
        <v>0</v>
      </c>
      <c r="CC439" s="70">
        <v>0</v>
      </c>
      <c r="CD439" s="70">
        <v>0</v>
      </c>
    </row>
    <row r="440" spans="1:82">
      <c r="A440" s="70" t="s">
        <v>2105</v>
      </c>
      <c r="B440" s="70">
        <v>216</v>
      </c>
      <c r="C440" s="70">
        <v>12</v>
      </c>
      <c r="D440" s="70">
        <v>13</v>
      </c>
      <c r="E440" s="70">
        <v>2015</v>
      </c>
      <c r="F440" s="70" t="s">
        <v>182</v>
      </c>
      <c r="G440" s="70" t="s">
        <v>2093</v>
      </c>
      <c r="H440" s="70" t="s">
        <v>2094</v>
      </c>
      <c r="I440" s="148"/>
      <c r="J440" s="71">
        <v>644.73600852098457</v>
      </c>
      <c r="K440" s="71">
        <v>15.56795729236492</v>
      </c>
      <c r="L440" s="71">
        <v>24.403203402782012</v>
      </c>
      <c r="M440" s="71">
        <v>334.34679379856851</v>
      </c>
      <c r="N440" s="71">
        <v>442.22232364427367</v>
      </c>
      <c r="O440" s="71">
        <v>163.71299106379115</v>
      </c>
      <c r="P440" s="71">
        <v>152.94488990754414</v>
      </c>
      <c r="Q440" s="71">
        <v>12.873500979086099</v>
      </c>
      <c r="R440" s="71">
        <v>0</v>
      </c>
      <c r="S440" s="71">
        <v>27.929441853236771</v>
      </c>
      <c r="T440" s="72"/>
      <c r="U440" s="71">
        <v>25253880</v>
      </c>
      <c r="V440" s="71">
        <v>4848</v>
      </c>
      <c r="W440" s="71">
        <v>543</v>
      </c>
      <c r="X440" s="71">
        <v>70104</v>
      </c>
      <c r="Y440" s="71">
        <v>79404</v>
      </c>
      <c r="Z440" s="71">
        <v>95116</v>
      </c>
      <c r="AA440" s="71">
        <v>30435</v>
      </c>
      <c r="AB440" s="71">
        <v>177189</v>
      </c>
      <c r="AC440" s="71">
        <v>0</v>
      </c>
      <c r="AD440" s="71">
        <v>27.929441853236771</v>
      </c>
      <c r="AE440" s="72"/>
      <c r="AF440" s="71">
        <v>353131979.10962969</v>
      </c>
      <c r="AG440" s="71">
        <v>12140532.85006154</v>
      </c>
      <c r="AH440" s="71">
        <v>3672018.3613406941</v>
      </c>
      <c r="AI440" s="71">
        <v>428077278.45124918</v>
      </c>
      <c r="AJ440" s="71">
        <v>422375796.67702001</v>
      </c>
      <c r="AK440" s="71">
        <v>0</v>
      </c>
      <c r="AL440" s="71">
        <v>0</v>
      </c>
      <c r="AM440" s="71">
        <v>24283009.17010029</v>
      </c>
      <c r="AN440" s="71">
        <v>0</v>
      </c>
      <c r="AO440" s="71">
        <v>0</v>
      </c>
      <c r="AP440" s="71">
        <v>1243680614.6194015</v>
      </c>
      <c r="AQ440" s="72"/>
      <c r="AR440" s="71">
        <v>734</v>
      </c>
      <c r="AS440" s="71">
        <v>112</v>
      </c>
      <c r="AT440" s="71">
        <v>0</v>
      </c>
      <c r="AU440" s="71">
        <v>0</v>
      </c>
      <c r="AV440" s="71">
        <v>0</v>
      </c>
      <c r="AW440" s="71">
        <v>1</v>
      </c>
      <c r="AX440" s="71"/>
      <c r="AY440" s="72"/>
      <c r="AZ440" s="71">
        <v>3148.6</v>
      </c>
      <c r="BA440" s="71">
        <v>5485.7</v>
      </c>
      <c r="BB440" s="71">
        <v>0</v>
      </c>
      <c r="BC440" s="71">
        <v>0</v>
      </c>
      <c r="BD440" s="71">
        <v>0</v>
      </c>
      <c r="BE440" s="71">
        <v>2340</v>
      </c>
      <c r="BF440" s="71"/>
      <c r="BG440" s="72"/>
      <c r="BH440" s="71">
        <v>0</v>
      </c>
      <c r="BI440" s="71">
        <v>0</v>
      </c>
      <c r="BJ440" s="71">
        <v>98.468999999999994</v>
      </c>
      <c r="BK440" s="71">
        <v>0</v>
      </c>
      <c r="BL440" s="71">
        <v>103.181</v>
      </c>
      <c r="BM440" s="71">
        <v>0</v>
      </c>
      <c r="BN440" s="72"/>
      <c r="BO440" s="71">
        <v>0</v>
      </c>
      <c r="BP440" s="71">
        <v>0</v>
      </c>
      <c r="BQ440" s="71">
        <v>5</v>
      </c>
      <c r="BR440" s="71">
        <v>0</v>
      </c>
      <c r="BS440" s="71">
        <v>10</v>
      </c>
      <c r="BT440" s="71">
        <v>0</v>
      </c>
      <c r="BU440"/>
      <c r="BV440" s="70">
        <v>151.84800000000001</v>
      </c>
      <c r="BW440" s="70">
        <v>0</v>
      </c>
      <c r="BX440" s="70">
        <v>44.95</v>
      </c>
      <c r="BY440" s="70">
        <v>0</v>
      </c>
      <c r="BZ440" s="70">
        <v>4.8520000000000003</v>
      </c>
      <c r="CA440" s="70">
        <v>0</v>
      </c>
      <c r="CB440" s="70">
        <v>0</v>
      </c>
      <c r="CC440" s="70">
        <v>0</v>
      </c>
      <c r="CD440" s="70">
        <v>0</v>
      </c>
    </row>
    <row r="441" spans="1:82">
      <c r="A441" s="70" t="s">
        <v>2106</v>
      </c>
      <c r="B441" s="70">
        <v>217</v>
      </c>
      <c r="C441" s="70">
        <v>13</v>
      </c>
      <c r="D441" s="70">
        <v>13</v>
      </c>
      <c r="E441" s="70">
        <v>2016</v>
      </c>
      <c r="F441" s="70" t="s">
        <v>155</v>
      </c>
      <c r="G441" s="70" t="s">
        <v>2093</v>
      </c>
      <c r="H441" s="70" t="s">
        <v>2094</v>
      </c>
      <c r="I441" s="148"/>
      <c r="J441" s="71">
        <v>681.29579431319041</v>
      </c>
      <c r="K441" s="71">
        <v>14.32956945282981</v>
      </c>
      <c r="L441" s="71">
        <v>30.322536963967178</v>
      </c>
      <c r="M441" s="71">
        <v>314.6060895182361</v>
      </c>
      <c r="N441" s="71">
        <v>481.55670691513262</v>
      </c>
      <c r="O441" s="71">
        <v>162.27924053811248</v>
      </c>
      <c r="P441" s="71">
        <v>153.6084939453296</v>
      </c>
      <c r="Q441" s="71">
        <v>12.411530566059355</v>
      </c>
      <c r="R441" s="71">
        <v>0</v>
      </c>
      <c r="S441" s="71">
        <v>26.377278623941972</v>
      </c>
      <c r="T441" s="72"/>
      <c r="U441" s="71">
        <v>30546156</v>
      </c>
      <c r="V441" s="71">
        <v>4848</v>
      </c>
      <c r="W441" s="71">
        <v>543</v>
      </c>
      <c r="X441" s="71">
        <v>70104</v>
      </c>
      <c r="Y441" s="71">
        <v>79715</v>
      </c>
      <c r="Z441" s="71">
        <v>95442</v>
      </c>
      <c r="AA441" s="71">
        <v>31615</v>
      </c>
      <c r="AB441" s="71">
        <v>175721</v>
      </c>
      <c r="AC441" s="71">
        <v>0</v>
      </c>
      <c r="AD441" s="71">
        <v>26.377278623941969</v>
      </c>
      <c r="AE441" s="72"/>
      <c r="AF441" s="71">
        <v>373539981.62246323</v>
      </c>
      <c r="AG441" s="71">
        <v>11379104.03301212</v>
      </c>
      <c r="AH441" s="71">
        <v>3364131.248252335</v>
      </c>
      <c r="AI441" s="71">
        <v>437070184.61887819</v>
      </c>
      <c r="AJ441" s="71">
        <v>429087970.67420888</v>
      </c>
      <c r="AK441" s="71">
        <v>0</v>
      </c>
      <c r="AL441" s="71">
        <v>0</v>
      </c>
      <c r="AM441" s="71">
        <v>24100535.143987261</v>
      </c>
      <c r="AN441" s="71">
        <v>0</v>
      </c>
      <c r="AO441" s="71">
        <v>0</v>
      </c>
      <c r="AP441" s="71">
        <v>1278541907.340802</v>
      </c>
      <c r="AQ441" s="72"/>
      <c r="AR441" s="71">
        <v>792</v>
      </c>
      <c r="AS441" s="71">
        <v>118</v>
      </c>
      <c r="AT441" s="71">
        <v>0</v>
      </c>
      <c r="AU441" s="71">
        <v>0</v>
      </c>
      <c r="AV441" s="71">
        <v>0</v>
      </c>
      <c r="AW441" s="71">
        <v>1</v>
      </c>
      <c r="AX441" s="71"/>
      <c r="AY441" s="72"/>
      <c r="AZ441" s="71">
        <v>3449.2</v>
      </c>
      <c r="BA441" s="71">
        <v>6779.4</v>
      </c>
      <c r="BB441" s="71">
        <v>0</v>
      </c>
      <c r="BC441" s="71">
        <v>0</v>
      </c>
      <c r="BD441" s="71">
        <v>0</v>
      </c>
      <c r="BE441" s="71">
        <v>2340</v>
      </c>
      <c r="BF441" s="71"/>
      <c r="BG441" s="72"/>
      <c r="BH441" s="71">
        <v>0</v>
      </c>
      <c r="BI441" s="71">
        <v>0</v>
      </c>
      <c r="BJ441" s="71">
        <v>90.748999999999995</v>
      </c>
      <c r="BK441" s="71">
        <v>0</v>
      </c>
      <c r="BL441" s="71">
        <v>79.085999999999984</v>
      </c>
      <c r="BM441" s="71">
        <v>0</v>
      </c>
      <c r="BN441" s="72"/>
      <c r="BO441" s="71">
        <v>0</v>
      </c>
      <c r="BP441" s="71">
        <v>0</v>
      </c>
      <c r="BQ441" s="71">
        <v>4</v>
      </c>
      <c r="BR441" s="71">
        <v>0</v>
      </c>
      <c r="BS441" s="71">
        <v>10</v>
      </c>
      <c r="BT441" s="71">
        <v>0</v>
      </c>
      <c r="BU441"/>
      <c r="BV441" s="70">
        <v>145.66</v>
      </c>
      <c r="BW441" s="70">
        <v>0</v>
      </c>
      <c r="BX441" s="70">
        <v>18.760000000000002</v>
      </c>
      <c r="BY441" s="70">
        <v>0</v>
      </c>
      <c r="BZ441" s="70">
        <v>5.415</v>
      </c>
      <c r="CA441" s="70">
        <v>0</v>
      </c>
      <c r="CB441" s="70">
        <v>0</v>
      </c>
      <c r="CC441" s="70">
        <v>0</v>
      </c>
      <c r="CD441" s="70">
        <v>0</v>
      </c>
    </row>
    <row r="442" spans="1:82">
      <c r="A442" s="70" t="s">
        <v>2107</v>
      </c>
      <c r="B442" s="70">
        <v>218</v>
      </c>
      <c r="C442" s="70">
        <v>14</v>
      </c>
      <c r="D442" s="70">
        <v>13</v>
      </c>
      <c r="E442" s="70">
        <v>2017</v>
      </c>
      <c r="F442" s="70" t="s">
        <v>156</v>
      </c>
      <c r="G442" s="70" t="s">
        <v>2093</v>
      </c>
      <c r="H442" s="70" t="s">
        <v>2094</v>
      </c>
      <c r="I442" s="148"/>
      <c r="J442" s="71">
        <v>839.68255261945626</v>
      </c>
      <c r="K442" s="71">
        <v>15.681091057281977</v>
      </c>
      <c r="L442" s="71">
        <v>29.595166634083288</v>
      </c>
      <c r="M442" s="71">
        <v>280.53607173259968</v>
      </c>
      <c r="N442" s="71">
        <v>437.40760548829928</v>
      </c>
      <c r="O442" s="71">
        <v>160.17648032175282</v>
      </c>
      <c r="P442" s="71">
        <v>151.17257205712147</v>
      </c>
      <c r="Q442" s="71">
        <v>11.888092441815401</v>
      </c>
      <c r="R442" s="71">
        <v>0</v>
      </c>
      <c r="S442" s="71">
        <v>22.254678125245345</v>
      </c>
      <c r="T442" s="72"/>
      <c r="U442" s="71">
        <v>38421103</v>
      </c>
      <c r="V442" s="71">
        <v>4848</v>
      </c>
      <c r="W442" s="71">
        <v>543</v>
      </c>
      <c r="X442" s="71">
        <v>70104</v>
      </c>
      <c r="Y442" s="71">
        <v>79999</v>
      </c>
      <c r="Z442" s="71">
        <v>95768</v>
      </c>
      <c r="AA442" s="71">
        <v>31312</v>
      </c>
      <c r="AB442" s="71">
        <v>174050</v>
      </c>
      <c r="AC442" s="71">
        <v>0</v>
      </c>
      <c r="AD442" s="71">
        <v>22.254678125245341</v>
      </c>
      <c r="AE442" s="72"/>
      <c r="AF442" s="71">
        <v>489161015.71514159</v>
      </c>
      <c r="AG442" s="71">
        <v>12195257.813148869</v>
      </c>
      <c r="AH442" s="71">
        <v>4548639.946276431</v>
      </c>
      <c r="AI442" s="71">
        <v>406689130.91362208</v>
      </c>
      <c r="AJ442" s="71">
        <v>434765718.47477478</v>
      </c>
      <c r="AK442" s="71">
        <v>0</v>
      </c>
      <c r="AL442" s="71">
        <v>0</v>
      </c>
      <c r="AM442" s="71">
        <v>23908705.84263343</v>
      </c>
      <c r="AN442" s="71">
        <v>0</v>
      </c>
      <c r="AO442" s="71">
        <v>0</v>
      </c>
      <c r="AP442" s="71">
        <v>1371268468.7055972</v>
      </c>
      <c r="AQ442" s="72"/>
      <c r="AR442" s="71">
        <v>846</v>
      </c>
      <c r="AS442" s="71">
        <v>126</v>
      </c>
      <c r="AT442" s="71">
        <v>0</v>
      </c>
      <c r="AU442" s="71">
        <v>1</v>
      </c>
      <c r="AV442" s="71">
        <v>0</v>
      </c>
      <c r="AW442" s="71">
        <v>1</v>
      </c>
      <c r="AX442" s="71"/>
      <c r="AY442" s="72"/>
      <c r="AZ442" s="71">
        <v>3715.8</v>
      </c>
      <c r="BA442" s="71">
        <v>6986.5</v>
      </c>
      <c r="BB442" s="71">
        <v>0</v>
      </c>
      <c r="BC442" s="71">
        <v>21</v>
      </c>
      <c r="BD442" s="71">
        <v>0</v>
      </c>
      <c r="BE442" s="71">
        <v>2340</v>
      </c>
      <c r="BF442" s="71"/>
      <c r="BG442" s="72"/>
      <c r="BH442" s="71">
        <v>0</v>
      </c>
      <c r="BI442" s="71">
        <v>0</v>
      </c>
      <c r="BJ442" s="71">
        <v>90.093000000000004</v>
      </c>
      <c r="BK442" s="71">
        <v>0</v>
      </c>
      <c r="BL442" s="71">
        <v>74.754000000000005</v>
      </c>
      <c r="BM442" s="71">
        <v>0</v>
      </c>
      <c r="BN442" s="72"/>
      <c r="BO442" s="71">
        <v>0</v>
      </c>
      <c r="BP442" s="71">
        <v>0</v>
      </c>
      <c r="BQ442" s="71">
        <v>4</v>
      </c>
      <c r="BR442" s="71">
        <v>0</v>
      </c>
      <c r="BS442" s="71">
        <v>10</v>
      </c>
      <c r="BT442" s="71">
        <v>0</v>
      </c>
      <c r="BU442"/>
      <c r="BV442" s="70">
        <v>143.84299999999999</v>
      </c>
      <c r="BW442" s="70">
        <v>0</v>
      </c>
      <c r="BX442" s="70">
        <v>15.297000000000001</v>
      </c>
      <c r="BY442" s="70">
        <v>0</v>
      </c>
      <c r="BZ442" s="70">
        <v>5.7069999999999999</v>
      </c>
      <c r="CA442" s="70">
        <v>0</v>
      </c>
      <c r="CB442" s="70">
        <v>0</v>
      </c>
      <c r="CC442" s="70">
        <v>0</v>
      </c>
      <c r="CD442" s="70">
        <v>0</v>
      </c>
    </row>
    <row r="443" spans="1:82">
      <c r="A443" s="70" t="s">
        <v>2108</v>
      </c>
      <c r="B443" s="70">
        <v>219</v>
      </c>
      <c r="C443" s="70">
        <v>15</v>
      </c>
      <c r="D443" s="70">
        <v>13</v>
      </c>
      <c r="E443" s="70">
        <v>2018</v>
      </c>
      <c r="F443" s="70" t="s">
        <v>183</v>
      </c>
      <c r="G443" s="70" t="s">
        <v>2093</v>
      </c>
      <c r="H443" s="70" t="s">
        <v>2094</v>
      </c>
      <c r="I443" s="148"/>
      <c r="J443" s="71">
        <v>734.81289694699228</v>
      </c>
      <c r="K443" s="71">
        <v>14.633115571140568</v>
      </c>
      <c r="L443" s="71">
        <v>27.311625639626758</v>
      </c>
      <c r="M443" s="71">
        <v>304.12606318617316</v>
      </c>
      <c r="N443" s="71">
        <v>423.7081818776789</v>
      </c>
      <c r="O443" s="71">
        <v>157.72673694072407</v>
      </c>
      <c r="P443" s="71">
        <v>149.36185174223451</v>
      </c>
      <c r="Q443" s="71">
        <v>10.903468147229001</v>
      </c>
      <c r="R443" s="71">
        <v>0</v>
      </c>
      <c r="S443" s="71">
        <v>22.856587696167288</v>
      </c>
      <c r="T443" s="72"/>
      <c r="U443" s="71">
        <v>31237677</v>
      </c>
      <c r="V443" s="71">
        <v>4848</v>
      </c>
      <c r="W443" s="71">
        <v>543</v>
      </c>
      <c r="X443" s="71">
        <v>70104</v>
      </c>
      <c r="Y443" s="71">
        <v>80057</v>
      </c>
      <c r="Z443" s="71">
        <v>96109</v>
      </c>
      <c r="AA443" s="71">
        <v>31248</v>
      </c>
      <c r="AB443" s="71">
        <v>172031</v>
      </c>
      <c r="AC443" s="71">
        <v>0</v>
      </c>
      <c r="AD443" s="71">
        <v>22.856587696167288</v>
      </c>
      <c r="AE443" s="72"/>
      <c r="AF443" s="71">
        <v>425362169.80592269</v>
      </c>
      <c r="AG443" s="71">
        <v>11180282.46714998</v>
      </c>
      <c r="AH443" s="71">
        <v>4328896.8613917129</v>
      </c>
      <c r="AI443" s="71">
        <v>430319130.68960232</v>
      </c>
      <c r="AJ443" s="71">
        <v>395251644.07242727</v>
      </c>
      <c r="AK443" s="71">
        <v>0</v>
      </c>
      <c r="AL443" s="71">
        <v>0</v>
      </c>
      <c r="AM443" s="71">
        <v>23680258.226835661</v>
      </c>
      <c r="AN443" s="71">
        <v>0</v>
      </c>
      <c r="AO443" s="71">
        <v>0</v>
      </c>
      <c r="AP443" s="71">
        <v>1290122382.1233296</v>
      </c>
      <c r="AQ443" s="72"/>
      <c r="AR443" s="71">
        <v>927</v>
      </c>
      <c r="AS443" s="71">
        <v>135</v>
      </c>
      <c r="AT443" s="71">
        <v>0</v>
      </c>
      <c r="AU443" s="71">
        <v>1</v>
      </c>
      <c r="AV443" s="71">
        <v>0</v>
      </c>
      <c r="AW443" s="71">
        <v>1</v>
      </c>
      <c r="AX443" s="71"/>
      <c r="AY443" s="72"/>
      <c r="AZ443" s="71">
        <v>4135.8999999999996</v>
      </c>
      <c r="BA443" s="71">
        <v>7236</v>
      </c>
      <c r="BB443" s="71">
        <v>0</v>
      </c>
      <c r="BC443" s="71">
        <v>21</v>
      </c>
      <c r="BD443" s="71">
        <v>0</v>
      </c>
      <c r="BE443" s="71">
        <v>2340</v>
      </c>
      <c r="BF443" s="71"/>
      <c r="BG443" s="72"/>
      <c r="BH443" s="71">
        <v>0</v>
      </c>
      <c r="BI443" s="71">
        <v>0</v>
      </c>
      <c r="BJ443" s="71">
        <v>86.302999999999997</v>
      </c>
      <c r="BK443" s="71">
        <v>0</v>
      </c>
      <c r="BL443" s="71">
        <v>99.284738000000004</v>
      </c>
      <c r="BM443" s="71">
        <v>0</v>
      </c>
      <c r="BN443" s="72"/>
      <c r="BO443" s="71">
        <v>0</v>
      </c>
      <c r="BP443" s="71">
        <v>0</v>
      </c>
      <c r="BQ443" s="71">
        <v>4</v>
      </c>
      <c r="BR443" s="71">
        <v>0</v>
      </c>
      <c r="BS443" s="71">
        <v>10</v>
      </c>
      <c r="BT443" s="71">
        <v>0</v>
      </c>
      <c r="BU443"/>
      <c r="BV443" s="70">
        <v>139.34399999999999</v>
      </c>
      <c r="BW443" s="70">
        <v>0</v>
      </c>
      <c r="BX443" s="70">
        <v>40.9</v>
      </c>
      <c r="BY443" s="70">
        <v>7.7999999999999999E-5</v>
      </c>
      <c r="BZ443" s="70">
        <v>5.3436599999999999</v>
      </c>
      <c r="CA443" s="70">
        <v>0</v>
      </c>
      <c r="CB443" s="70">
        <v>0</v>
      </c>
      <c r="CC443" s="70">
        <v>0</v>
      </c>
      <c r="CD443" s="70">
        <v>0</v>
      </c>
    </row>
    <row r="444" spans="1:82">
      <c r="A444" s="70" t="s">
        <v>2109</v>
      </c>
      <c r="B444" s="70">
        <v>220</v>
      </c>
      <c r="C444" s="70">
        <v>16</v>
      </c>
      <c r="D444" s="70">
        <v>13</v>
      </c>
      <c r="E444" s="70">
        <v>2019</v>
      </c>
      <c r="F444" s="70" t="s">
        <v>158</v>
      </c>
      <c r="G444" s="1064" t="s">
        <v>2093</v>
      </c>
      <c r="H444" s="70" t="s">
        <v>2094</v>
      </c>
      <c r="I444" s="148"/>
      <c r="J444" s="71">
        <v>637.7010174518598</v>
      </c>
      <c r="K444" s="71">
        <v>12.985194690756476</v>
      </c>
      <c r="L444" s="71">
        <v>27.59689570889751</v>
      </c>
      <c r="M444" s="71">
        <v>281.63161423249767</v>
      </c>
      <c r="N444" s="71">
        <v>417.02132200575204</v>
      </c>
      <c r="O444" s="71">
        <v>153.44842930042617</v>
      </c>
      <c r="P444" s="71">
        <v>142.66237622791658</v>
      </c>
      <c r="Q444" s="71">
        <v>10.503819889018899</v>
      </c>
      <c r="R444" s="71">
        <v>0</v>
      </c>
      <c r="S444" s="71">
        <v>20.038859666577142</v>
      </c>
      <c r="T444" s="72"/>
      <c r="U444" s="71">
        <v>27233064</v>
      </c>
      <c r="V444" s="71">
        <v>4848</v>
      </c>
      <c r="W444" s="71">
        <v>543</v>
      </c>
      <c r="X444" s="71">
        <v>70104</v>
      </c>
      <c r="Y444" s="71">
        <v>80208</v>
      </c>
      <c r="Z444" s="71">
        <v>96069</v>
      </c>
      <c r="AA444" s="71">
        <v>29623</v>
      </c>
      <c r="AB444" s="71">
        <v>170212</v>
      </c>
      <c r="AC444" s="71">
        <v>0</v>
      </c>
      <c r="AD444" s="71">
        <v>20.038859666577139</v>
      </c>
      <c r="AE444" s="72"/>
      <c r="AF444" s="71">
        <v>359610414.5289886</v>
      </c>
      <c r="AG444" s="71">
        <v>9793205.393465383</v>
      </c>
      <c r="AH444" s="71">
        <v>4595972.8181301281</v>
      </c>
      <c r="AI444" s="71">
        <v>411113214.70081037</v>
      </c>
      <c r="AJ444" s="71">
        <v>403160383.21265262</v>
      </c>
      <c r="AK444" s="71">
        <v>0</v>
      </c>
      <c r="AL444" s="71">
        <v>0</v>
      </c>
      <c r="AM444" s="71">
        <v>23181593.044750035</v>
      </c>
      <c r="AN444" s="71">
        <v>0</v>
      </c>
      <c r="AO444" s="71">
        <v>0</v>
      </c>
      <c r="AP444" s="71">
        <v>1211454783.6987972</v>
      </c>
      <c r="AQ444" s="72"/>
      <c r="AR444" s="71">
        <v>1003</v>
      </c>
      <c r="AS444" s="71">
        <v>149</v>
      </c>
      <c r="AT444" s="71">
        <v>0</v>
      </c>
      <c r="AU444" s="71">
        <v>1</v>
      </c>
      <c r="AV444" s="71">
        <v>0</v>
      </c>
      <c r="AW444" s="71">
        <v>1</v>
      </c>
      <c r="AX444" s="71"/>
      <c r="AY444" s="72"/>
      <c r="AZ444" s="71">
        <v>4550.2000000000007</v>
      </c>
      <c r="BA444" s="71">
        <v>7683.9999999999991</v>
      </c>
      <c r="BB444" s="71">
        <v>0</v>
      </c>
      <c r="BC444" s="71">
        <v>21</v>
      </c>
      <c r="BD444" s="71">
        <v>0</v>
      </c>
      <c r="BE444" s="71">
        <v>2340</v>
      </c>
      <c r="BF444" s="71"/>
      <c r="BG444" s="72"/>
      <c r="BH444" s="71">
        <v>0</v>
      </c>
      <c r="BI444" s="71">
        <v>0</v>
      </c>
      <c r="BJ444" s="71">
        <v>86.53</v>
      </c>
      <c r="BK444" s="71">
        <v>0</v>
      </c>
      <c r="BL444" s="71">
        <v>84.108000000000004</v>
      </c>
      <c r="BM444" s="71">
        <v>0</v>
      </c>
      <c r="BN444" s="72"/>
      <c r="BO444" s="71">
        <v>0</v>
      </c>
      <c r="BP444" s="71">
        <v>0</v>
      </c>
      <c r="BQ444" s="71">
        <v>4</v>
      </c>
      <c r="BR444" s="71">
        <v>0</v>
      </c>
      <c r="BS444" s="71">
        <v>10</v>
      </c>
      <c r="BT444" s="71">
        <v>0</v>
      </c>
      <c r="BU444"/>
      <c r="BV444" s="70">
        <v>137.96</v>
      </c>
      <c r="BW444" s="70">
        <v>0</v>
      </c>
      <c r="BX444" s="70">
        <v>27.012</v>
      </c>
      <c r="BY444" s="70">
        <v>0</v>
      </c>
      <c r="BZ444" s="70">
        <v>5.6660000000000004</v>
      </c>
      <c r="CA444" s="70">
        <v>0</v>
      </c>
      <c r="CB444" s="70">
        <v>0</v>
      </c>
      <c r="CC444" s="70">
        <v>0</v>
      </c>
      <c r="CD444" s="70">
        <v>0</v>
      </c>
    </row>
    <row r="445" spans="1:82">
      <c r="A445" s="70" t="s">
        <v>2110</v>
      </c>
      <c r="B445" s="70">
        <v>221</v>
      </c>
      <c r="C445" s="70">
        <v>17</v>
      </c>
      <c r="D445" s="70">
        <v>13</v>
      </c>
      <c r="E445" s="70">
        <v>2020</v>
      </c>
      <c r="F445" s="70" t="s">
        <v>159</v>
      </c>
      <c r="G445" s="1064" t="s">
        <v>2093</v>
      </c>
      <c r="H445" s="70" t="s">
        <v>2094</v>
      </c>
      <c r="I445" s="148"/>
      <c r="J445" s="71">
        <v>507.46959328742878</v>
      </c>
      <c r="K445" s="71">
        <v>14.145681687950528</v>
      </c>
      <c r="L445" s="71">
        <v>43.560309928970923</v>
      </c>
      <c r="M445" s="71">
        <v>254.82298554027975</v>
      </c>
      <c r="N445" s="71">
        <v>365.95576986464795</v>
      </c>
      <c r="O445" s="71">
        <v>134.48730105031217</v>
      </c>
      <c r="P445" s="71">
        <v>133.55003304376359</v>
      </c>
      <c r="Q445" s="71">
        <v>9.9336437175266195</v>
      </c>
      <c r="R445" s="71">
        <v>0</v>
      </c>
      <c r="S445" s="71">
        <v>20.72676771444846</v>
      </c>
      <c r="T445" s="72"/>
      <c r="U445" s="71">
        <v>25553715</v>
      </c>
      <c r="V445" s="71">
        <v>4716</v>
      </c>
      <c r="W445" s="71">
        <v>926</v>
      </c>
      <c r="X445" s="71">
        <v>68847</v>
      </c>
      <c r="Y445" s="71">
        <v>80439</v>
      </c>
      <c r="Z445" s="71">
        <v>96101</v>
      </c>
      <c r="AA445" s="71">
        <v>29475</v>
      </c>
      <c r="AB445" s="71">
        <v>168479</v>
      </c>
      <c r="AC445" s="71">
        <v>0</v>
      </c>
      <c r="AD445" s="71">
        <v>20.72676771444846</v>
      </c>
      <c r="AE445" s="72"/>
      <c r="AF445" s="71">
        <v>299021562.81635642</v>
      </c>
      <c r="AG445" s="71">
        <v>10897988.170652235</v>
      </c>
      <c r="AH445" s="71">
        <v>7595622.4895001855</v>
      </c>
      <c r="AI445" s="71">
        <v>389071341.24407429</v>
      </c>
      <c r="AJ445" s="71">
        <v>386660939.59271592</v>
      </c>
      <c r="AK445" s="71"/>
      <c r="AL445" s="71"/>
      <c r="AM445" s="71">
        <v>21988381.340731069</v>
      </c>
      <c r="AN445" s="71"/>
      <c r="AO445" s="71"/>
      <c r="AP445" s="71">
        <v>1115235835.6540303</v>
      </c>
      <c r="AQ445" s="72"/>
      <c r="AR445" s="71">
        <v>1093</v>
      </c>
      <c r="AS445" s="71">
        <v>153</v>
      </c>
      <c r="AT445" s="71">
        <v>0</v>
      </c>
      <c r="AU445" s="71">
        <v>2</v>
      </c>
      <c r="AV445" s="71">
        <v>0</v>
      </c>
      <c r="AW445" s="71">
        <v>1</v>
      </c>
      <c r="AX445" s="71"/>
      <c r="AY445" s="72"/>
      <c r="AZ445" s="71">
        <v>5012.8000000000047</v>
      </c>
      <c r="BA445" s="71">
        <v>7874.2999999999993</v>
      </c>
      <c r="BB445" s="71">
        <v>0</v>
      </c>
      <c r="BC445" s="71">
        <v>48</v>
      </c>
      <c r="BD445" s="71">
        <v>0</v>
      </c>
      <c r="BE445" s="71">
        <v>2340</v>
      </c>
      <c r="BF445" s="71"/>
      <c r="BG445" s="72"/>
      <c r="BH445" s="71">
        <v>0</v>
      </c>
      <c r="BI445" s="71">
        <v>0</v>
      </c>
      <c r="BJ445" s="71">
        <v>84.956999999999994</v>
      </c>
      <c r="BK445" s="71">
        <v>0</v>
      </c>
      <c r="BL445" s="71">
        <v>81.673000000000002</v>
      </c>
      <c r="BM445" s="71">
        <v>0</v>
      </c>
      <c r="BN445" s="72"/>
      <c r="BO445" s="71">
        <v>0</v>
      </c>
      <c r="BP445" s="71">
        <v>0</v>
      </c>
      <c r="BQ445" s="71">
        <v>4</v>
      </c>
      <c r="BR445" s="71">
        <v>0</v>
      </c>
      <c r="BS445" s="71">
        <v>9</v>
      </c>
      <c r="BT445" s="71">
        <v>0</v>
      </c>
      <c r="BU445"/>
      <c r="BV445" s="70">
        <v>133.72300000000001</v>
      </c>
      <c r="BW445" s="70">
        <v>0</v>
      </c>
      <c r="BX445" s="70">
        <v>27.521000000000001</v>
      </c>
      <c r="BY445" s="70">
        <v>0</v>
      </c>
      <c r="BZ445" s="70">
        <v>5.3860000000000001</v>
      </c>
      <c r="CA445" s="70">
        <v>0</v>
      </c>
      <c r="CB445" s="70">
        <v>0</v>
      </c>
      <c r="CC445" s="70">
        <v>0</v>
      </c>
      <c r="CD445" s="70">
        <v>0</v>
      </c>
    </row>
    <row r="446" spans="1:82">
      <c r="A446" s="70" t="s">
        <v>2111</v>
      </c>
      <c r="B446" s="70">
        <v>221</v>
      </c>
      <c r="C446" s="70">
        <v>18</v>
      </c>
      <c r="D446" s="70">
        <v>13</v>
      </c>
      <c r="E446" s="70">
        <v>2021</v>
      </c>
      <c r="F446" s="70" t="s">
        <v>160</v>
      </c>
      <c r="G446" s="70" t="s">
        <v>2093</v>
      </c>
      <c r="H446" s="70" t="s">
        <v>2094</v>
      </c>
      <c r="I446" s="148"/>
      <c r="J446" s="71">
        <v>486.59022520989657</v>
      </c>
      <c r="K446" s="71">
        <v>16.766628760841588</v>
      </c>
      <c r="L446" s="71">
        <v>34.745959851867759</v>
      </c>
      <c r="M446" s="71">
        <v>290.05038942672297</v>
      </c>
      <c r="N446" s="71">
        <v>370.07878065368777</v>
      </c>
      <c r="O446" s="71">
        <v>130.26771716301806</v>
      </c>
      <c r="P446" s="71">
        <v>136.82407516333652</v>
      </c>
      <c r="Q446" s="71">
        <v>9.7147388643224009</v>
      </c>
      <c r="R446" s="71">
        <v>0</v>
      </c>
      <c r="S446" s="71">
        <v>20.237136226847781</v>
      </c>
      <c r="T446" s="72"/>
      <c r="U446" s="71">
        <v>22616183</v>
      </c>
      <c r="V446" s="71">
        <v>4716</v>
      </c>
      <c r="W446" s="71">
        <v>926</v>
      </c>
      <c r="X446" s="71">
        <v>68847</v>
      </c>
      <c r="Y446" s="71">
        <v>80408</v>
      </c>
      <c r="Z446" s="71">
        <v>95846</v>
      </c>
      <c r="AA446" s="71">
        <v>29446</v>
      </c>
      <c r="AB446" s="71">
        <v>166385</v>
      </c>
      <c r="AC446" s="71">
        <v>0</v>
      </c>
      <c r="AD446" s="71">
        <v>20.237136226847781</v>
      </c>
      <c r="AE446" s="72"/>
      <c r="AF446" s="71">
        <v>286937205.56750667</v>
      </c>
      <c r="AG446" s="71">
        <v>12066464.280440418</v>
      </c>
      <c r="AH446" s="71">
        <v>5829227.5637350725</v>
      </c>
      <c r="AI446" s="71">
        <v>436796737.43778318</v>
      </c>
      <c r="AJ446" s="71">
        <v>400355598.4472211</v>
      </c>
      <c r="AK446" s="71">
        <v>0</v>
      </c>
      <c r="AL446" s="71">
        <v>0</v>
      </c>
      <c r="AM446" s="71">
        <v>21840341.972901288</v>
      </c>
      <c r="AN446" s="71">
        <v>0</v>
      </c>
      <c r="AO446" s="71">
        <v>0</v>
      </c>
      <c r="AP446" s="71">
        <v>1163825575.2695878</v>
      </c>
      <c r="AQ446" s="72"/>
      <c r="AR446" s="71">
        <v>1166</v>
      </c>
      <c r="AS446" s="71">
        <v>154</v>
      </c>
      <c r="AT446" s="71">
        <v>0</v>
      </c>
      <c r="AU446" s="71">
        <v>3</v>
      </c>
      <c r="AV446" s="71">
        <v>0</v>
      </c>
      <c r="AW446" s="71">
        <v>1</v>
      </c>
      <c r="AX446" s="71"/>
      <c r="AY446" s="72"/>
      <c r="AZ446" s="71">
        <v>5487.0000000000064</v>
      </c>
      <c r="BA446" s="71">
        <v>7899.9999999999991</v>
      </c>
      <c r="BB446" s="71">
        <v>0</v>
      </c>
      <c r="BC446" s="71">
        <v>728</v>
      </c>
      <c r="BD446" s="71">
        <v>0</v>
      </c>
      <c r="BE446" s="71">
        <v>2340</v>
      </c>
      <c r="BF446" s="71"/>
      <c r="BG446" s="72"/>
      <c r="BH446" s="71">
        <v>0</v>
      </c>
      <c r="BI446" s="71">
        <v>0</v>
      </c>
      <c r="BJ446" s="71">
        <v>82.671999999999997</v>
      </c>
      <c r="BK446" s="71">
        <v>0</v>
      </c>
      <c r="BL446" s="71">
        <v>73.454999999999998</v>
      </c>
      <c r="BM446" s="71">
        <v>0</v>
      </c>
      <c r="BN446" s="72"/>
      <c r="BO446" s="71">
        <v>0</v>
      </c>
      <c r="BP446" s="71">
        <v>0</v>
      </c>
      <c r="BQ446" s="71">
        <v>4</v>
      </c>
      <c r="BR446" s="71">
        <v>0</v>
      </c>
      <c r="BS446" s="71">
        <v>9</v>
      </c>
      <c r="BT446" s="71">
        <v>0</v>
      </c>
      <c r="BU446"/>
      <c r="BV446" s="70">
        <v>128.57</v>
      </c>
      <c r="BW446" s="70">
        <v>0</v>
      </c>
      <c r="BX446" s="70">
        <v>27.556999999999999</v>
      </c>
      <c r="BY446" s="70">
        <v>0</v>
      </c>
      <c r="BZ446" s="70">
        <v>0</v>
      </c>
      <c r="CA446" s="70">
        <v>0</v>
      </c>
      <c r="CB446" s="70">
        <v>0</v>
      </c>
      <c r="CC446" s="70">
        <v>0</v>
      </c>
      <c r="CD446" s="70">
        <v>0</v>
      </c>
    </row>
    <row r="447" spans="1:82">
      <c r="A447" s="70" t="s">
        <v>2112</v>
      </c>
      <c r="B447" s="70">
        <v>221</v>
      </c>
      <c r="C447" s="70">
        <v>19</v>
      </c>
      <c r="D447" s="70">
        <v>13</v>
      </c>
      <c r="E447" s="70">
        <v>2022</v>
      </c>
      <c r="F447" s="70" t="s">
        <v>161</v>
      </c>
      <c r="G447" s="70" t="s">
        <v>2093</v>
      </c>
      <c r="H447" s="70" t="s">
        <v>2094</v>
      </c>
      <c r="I447" s="148"/>
      <c r="J447" s="71">
        <v>375.84996002117117</v>
      </c>
      <c r="K447" s="71">
        <v>15.336908134554163</v>
      </c>
      <c r="L447" s="71">
        <v>35.095930391803584</v>
      </c>
      <c r="M447" s="71">
        <v>276.67884041252273</v>
      </c>
      <c r="N447" s="71">
        <v>392.86308461199923</v>
      </c>
      <c r="O447" s="71">
        <v>137.29002006940058</v>
      </c>
      <c r="P447" s="71">
        <v>136.17010337755289</v>
      </c>
      <c r="Q447" s="71">
        <v>9.6689595428910415</v>
      </c>
      <c r="R447" s="71">
        <v>0</v>
      </c>
      <c r="S447" s="71">
        <v>22.83192380338815</v>
      </c>
      <c r="T447" s="72"/>
      <c r="U447" s="71">
        <v>22213676</v>
      </c>
      <c r="V447" s="71">
        <v>4716</v>
      </c>
      <c r="W447" s="71">
        <v>926</v>
      </c>
      <c r="X447" s="71">
        <v>68847</v>
      </c>
      <c r="Y447" s="71">
        <v>80632</v>
      </c>
      <c r="Z447" s="71">
        <v>95973</v>
      </c>
      <c r="AA447" s="71">
        <v>29752</v>
      </c>
      <c r="AB447" s="71">
        <v>164243</v>
      </c>
      <c r="AC447" s="71">
        <v>0</v>
      </c>
      <c r="AD447" s="71">
        <v>22.83192380338815</v>
      </c>
      <c r="AE447" s="72"/>
      <c r="AF447" s="71">
        <v>220442906.28720805</v>
      </c>
      <c r="AG447" s="71">
        <v>12647130.946553946</v>
      </c>
      <c r="AH447" s="71">
        <v>7140246.0149868401</v>
      </c>
      <c r="AI447" s="71">
        <v>409036494.37156641</v>
      </c>
      <c r="AJ447" s="71">
        <v>461952314.31902874</v>
      </c>
      <c r="AK447" s="71">
        <v>0</v>
      </c>
      <c r="AL447" s="71">
        <v>0</v>
      </c>
      <c r="AM447" s="71">
        <v>21208254.21530788</v>
      </c>
      <c r="AN447" s="71">
        <v>0</v>
      </c>
      <c r="AO447" s="71">
        <v>0</v>
      </c>
      <c r="AP447" s="71">
        <v>1132427346.1546519</v>
      </c>
      <c r="AQ447" s="72"/>
      <c r="AR447" s="71">
        <v>1269</v>
      </c>
      <c r="AS447" s="71">
        <v>154</v>
      </c>
      <c r="AT447" s="71">
        <v>0</v>
      </c>
      <c r="AU447" s="71">
        <v>3</v>
      </c>
      <c r="AV447" s="71">
        <v>0</v>
      </c>
      <c r="AW447" s="71">
        <v>1</v>
      </c>
      <c r="AX447" s="71"/>
      <c r="AY447" s="72"/>
      <c r="AZ447" s="71">
        <v>6156.3000000000047</v>
      </c>
      <c r="BA447" s="71">
        <v>7899.9999999999991</v>
      </c>
      <c r="BB447" s="71">
        <v>0</v>
      </c>
      <c r="BC447" s="71">
        <v>728</v>
      </c>
      <c r="BD447" s="71">
        <v>0</v>
      </c>
      <c r="BE447" s="71">
        <v>2340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2113</v>
      </c>
      <c r="B448" s="70">
        <v>221</v>
      </c>
      <c r="C448" s="70">
        <v>20</v>
      </c>
      <c r="D448" s="70">
        <v>13</v>
      </c>
      <c r="E448" s="70">
        <v>2023</v>
      </c>
      <c r="F448" s="70" t="s">
        <v>1539</v>
      </c>
      <c r="G448" s="70" t="s">
        <v>2093</v>
      </c>
      <c r="H448" s="70" t="s">
        <v>2094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1381</v>
      </c>
      <c r="AS448" s="71">
        <v>155</v>
      </c>
      <c r="AT448" s="71">
        <v>0</v>
      </c>
      <c r="AU448" s="71">
        <v>3</v>
      </c>
      <c r="AV448" s="71">
        <v>0</v>
      </c>
      <c r="AW448" s="71">
        <v>1</v>
      </c>
      <c r="AX448" s="71"/>
      <c r="AY448" s="72"/>
      <c r="AZ448" s="71">
        <v>6846.9999999999927</v>
      </c>
      <c r="BA448" s="71">
        <v>7949.4999999999991</v>
      </c>
      <c r="BB448" s="71">
        <v>0</v>
      </c>
      <c r="BC448" s="71">
        <v>728</v>
      </c>
      <c r="BD448" s="71">
        <v>0</v>
      </c>
      <c r="BE448" s="71">
        <v>2340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2114</v>
      </c>
      <c r="B449" s="70">
        <v>221</v>
      </c>
      <c r="C449" s="70">
        <v>21</v>
      </c>
      <c r="D449" s="70">
        <v>13</v>
      </c>
      <c r="E449" s="70">
        <v>2024</v>
      </c>
      <c r="F449" s="70" t="s">
        <v>1554</v>
      </c>
      <c r="G449" s="70" t="s">
        <v>2093</v>
      </c>
      <c r="H449" s="70" t="s">
        <v>2094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2115</v>
      </c>
      <c r="B450" s="70">
        <v>341</v>
      </c>
      <c r="C450" s="70">
        <v>1</v>
      </c>
      <c r="D450" s="70">
        <v>21</v>
      </c>
      <c r="E450" s="70">
        <v>1990</v>
      </c>
      <c r="F450" s="70" t="s">
        <v>787</v>
      </c>
      <c r="G450" s="70" t="s">
        <v>2116</v>
      </c>
      <c r="H450" s="70" t="s">
        <v>2117</v>
      </c>
      <c r="I450" s="148"/>
      <c r="J450" s="71">
        <v>719.68765954542448</v>
      </c>
      <c r="K450" s="71">
        <v>23.9683207327808</v>
      </c>
      <c r="L450" s="71">
        <v>96.764006625188685</v>
      </c>
      <c r="M450" s="71">
        <v>125.1253678077034</v>
      </c>
      <c r="N450" s="71">
        <v>137.85570753327059</v>
      </c>
      <c r="O450" s="71">
        <v>128.03185710796151</v>
      </c>
      <c r="P450" s="71">
        <v>223.6265206670968</v>
      </c>
      <c r="Q450" s="71">
        <v>10.6298679991664</v>
      </c>
      <c r="R450" s="71">
        <v>0</v>
      </c>
      <c r="S450" s="71">
        <v>9.6748627553261297</v>
      </c>
      <c r="T450" s="72"/>
      <c r="U450" s="71">
        <v>24869096</v>
      </c>
      <c r="V450" s="71">
        <v>8129</v>
      </c>
      <c r="W450" s="71">
        <v>1052</v>
      </c>
      <c r="X450" s="71">
        <v>48515</v>
      </c>
      <c r="Y450" s="71">
        <v>59477</v>
      </c>
      <c r="Z450" s="71">
        <v>52661</v>
      </c>
      <c r="AA450" s="71">
        <v>54299</v>
      </c>
      <c r="AB450" s="71">
        <v>172593</v>
      </c>
      <c r="AC450" s="71">
        <v>0</v>
      </c>
      <c r="AD450" s="71">
        <v>9.6748627553261297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2118</v>
      </c>
      <c r="B451" s="70">
        <v>342</v>
      </c>
      <c r="C451" s="70">
        <v>2</v>
      </c>
      <c r="D451" s="70">
        <v>21</v>
      </c>
      <c r="E451" s="70">
        <v>2005</v>
      </c>
      <c r="F451" s="70" t="s">
        <v>789</v>
      </c>
      <c r="G451" s="70" t="s">
        <v>2116</v>
      </c>
      <c r="H451" s="70" t="s">
        <v>2117</v>
      </c>
      <c r="I451" s="148"/>
      <c r="J451" s="71">
        <v>628.03115005986069</v>
      </c>
      <c r="K451" s="71">
        <v>18.389744757829369</v>
      </c>
      <c r="L451" s="71">
        <v>107.7370829590382</v>
      </c>
      <c r="M451" s="71">
        <v>229.49369704580761</v>
      </c>
      <c r="N451" s="71">
        <v>184.71906002968061</v>
      </c>
      <c r="O451" s="71">
        <v>202.45561438716899</v>
      </c>
      <c r="P451" s="71">
        <v>227.15981664842991</v>
      </c>
      <c r="Q451" s="71">
        <v>10.278957619555801</v>
      </c>
      <c r="R451" s="71">
        <v>0</v>
      </c>
      <c r="S451" s="71">
        <v>11.094388970000001</v>
      </c>
      <c r="T451" s="72"/>
      <c r="U451" s="71">
        <v>26934860</v>
      </c>
      <c r="V451" s="71">
        <v>7928</v>
      </c>
      <c r="W451" s="71">
        <v>1053</v>
      </c>
      <c r="X451" s="71">
        <v>47480</v>
      </c>
      <c r="Y451" s="71">
        <v>72786</v>
      </c>
      <c r="Z451" s="71">
        <v>96362</v>
      </c>
      <c r="AA451" s="71">
        <v>45173</v>
      </c>
      <c r="AB451" s="71">
        <v>174473</v>
      </c>
      <c r="AC451" s="71">
        <v>0</v>
      </c>
      <c r="AD451" s="71">
        <v>11.094388970000001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2119</v>
      </c>
      <c r="B452" s="70">
        <v>343</v>
      </c>
      <c r="C452" s="70">
        <v>3</v>
      </c>
      <c r="D452" s="70">
        <v>21</v>
      </c>
      <c r="E452" s="70">
        <v>2006</v>
      </c>
      <c r="F452" s="70" t="s">
        <v>790</v>
      </c>
      <c r="G452" s="70" t="s">
        <v>2116</v>
      </c>
      <c r="H452" s="70" t="s">
        <v>2117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2120</v>
      </c>
      <c r="B453" s="70">
        <v>344</v>
      </c>
      <c r="C453" s="70">
        <v>4</v>
      </c>
      <c r="D453" s="70">
        <v>21</v>
      </c>
      <c r="E453" s="70">
        <v>2007</v>
      </c>
      <c r="F453" s="70" t="s">
        <v>791</v>
      </c>
      <c r="G453" s="70" t="s">
        <v>2116</v>
      </c>
      <c r="H453" s="70" t="s">
        <v>2117</v>
      </c>
      <c r="I453" s="148"/>
      <c r="J453" s="71">
        <v>669.3716528759079</v>
      </c>
      <c r="K453" s="71">
        <v>15.94377386397384</v>
      </c>
      <c r="L453" s="71">
        <v>111.223210554056</v>
      </c>
      <c r="M453" s="71">
        <v>214.99937492288859</v>
      </c>
      <c r="N453" s="71">
        <v>204.1511621581657</v>
      </c>
      <c r="O453" s="71">
        <v>198.2937128864277</v>
      </c>
      <c r="P453" s="71">
        <v>224.78819208527031</v>
      </c>
      <c r="Q453" s="71">
        <v>10.7439346271992</v>
      </c>
      <c r="R453" s="71">
        <v>0</v>
      </c>
      <c r="S453" s="71">
        <v>8.3300721182000004</v>
      </c>
      <c r="T453" s="72"/>
      <c r="U453" s="71">
        <v>32072814</v>
      </c>
      <c r="V453" s="71">
        <v>7159</v>
      </c>
      <c r="W453" s="71">
        <v>1240</v>
      </c>
      <c r="X453" s="71">
        <v>55612</v>
      </c>
      <c r="Y453" s="71">
        <v>73920</v>
      </c>
      <c r="Z453" s="71">
        <v>98114</v>
      </c>
      <c r="AA453" s="71">
        <v>44020</v>
      </c>
      <c r="AB453" s="71">
        <v>172722</v>
      </c>
      <c r="AC453" s="71">
        <v>0</v>
      </c>
      <c r="AD453" s="71">
        <v>8.3300721182000004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2121</v>
      </c>
      <c r="B454" s="70">
        <v>345</v>
      </c>
      <c r="C454" s="70">
        <v>5</v>
      </c>
      <c r="D454" s="70">
        <v>21</v>
      </c>
      <c r="E454" s="70">
        <v>2008</v>
      </c>
      <c r="F454" s="70" t="s">
        <v>792</v>
      </c>
      <c r="G454" s="70" t="s">
        <v>2116</v>
      </c>
      <c r="H454" s="70" t="s">
        <v>2117</v>
      </c>
      <c r="I454" s="148"/>
      <c r="J454" s="71">
        <v>612.14501168468803</v>
      </c>
      <c r="K454" s="71">
        <v>11.781828200615131</v>
      </c>
      <c r="L454" s="71">
        <v>98.374644789305464</v>
      </c>
      <c r="M454" s="71">
        <v>225.52679165201121</v>
      </c>
      <c r="N454" s="71">
        <v>173.8229413113082</v>
      </c>
      <c r="O454" s="71">
        <v>193.24716173915121</v>
      </c>
      <c r="P454" s="71">
        <v>220.1454263223344</v>
      </c>
      <c r="Q454" s="71">
        <v>10.4989683740187</v>
      </c>
      <c r="R454" s="71">
        <v>0</v>
      </c>
      <c r="S454" s="71">
        <v>7.9177346423700001</v>
      </c>
      <c r="T454" s="72"/>
      <c r="U454" s="71">
        <v>31659226</v>
      </c>
      <c r="V454" s="71">
        <v>7159</v>
      </c>
      <c r="W454" s="71">
        <v>1240</v>
      </c>
      <c r="X454" s="71">
        <v>55612</v>
      </c>
      <c r="Y454" s="71">
        <v>74457</v>
      </c>
      <c r="Z454" s="71">
        <v>98973</v>
      </c>
      <c r="AA454" s="71">
        <v>43160</v>
      </c>
      <c r="AB454" s="71">
        <v>171560</v>
      </c>
      <c r="AC454" s="71">
        <v>0</v>
      </c>
      <c r="AD454" s="71">
        <v>7.9177346423700001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2122</v>
      </c>
      <c r="B455" s="70">
        <v>346</v>
      </c>
      <c r="C455" s="70">
        <v>6</v>
      </c>
      <c r="D455" s="70">
        <v>21</v>
      </c>
      <c r="E455" s="70">
        <v>2009</v>
      </c>
      <c r="F455" s="70" t="s">
        <v>176</v>
      </c>
      <c r="G455" s="70" t="s">
        <v>2116</v>
      </c>
      <c r="H455" s="70" t="s">
        <v>2117</v>
      </c>
      <c r="I455" s="148"/>
      <c r="J455" s="71">
        <v>594.02494789850425</v>
      </c>
      <c r="K455" s="71">
        <v>12.02528835931636</v>
      </c>
      <c r="L455" s="71">
        <v>122.01709962016839</v>
      </c>
      <c r="M455" s="71">
        <v>231.61854079598379</v>
      </c>
      <c r="N455" s="71">
        <v>167.90607083349681</v>
      </c>
      <c r="O455" s="71">
        <v>198.14275082894841</v>
      </c>
      <c r="P455" s="71">
        <v>210.95074214221441</v>
      </c>
      <c r="Q455" s="71">
        <v>9.9983467423060901</v>
      </c>
      <c r="R455" s="71">
        <v>0</v>
      </c>
      <c r="S455" s="71">
        <v>9.0214647494399998</v>
      </c>
      <c r="T455" s="72"/>
      <c r="U455" s="71">
        <v>27268502</v>
      </c>
      <c r="V455" s="71">
        <v>6608</v>
      </c>
      <c r="W455" s="71">
        <v>2093</v>
      </c>
      <c r="X455" s="71">
        <v>59635</v>
      </c>
      <c r="Y455" s="71">
        <v>75185</v>
      </c>
      <c r="Z455" s="71">
        <v>100166</v>
      </c>
      <c r="AA455" s="71">
        <v>42458</v>
      </c>
      <c r="AB455" s="71">
        <v>171506</v>
      </c>
      <c r="AC455" s="71">
        <v>0</v>
      </c>
      <c r="AD455" s="71">
        <v>9.0214647494399998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136.91999999999999</v>
      </c>
      <c r="BK455" s="71">
        <v>0</v>
      </c>
      <c r="BL455" s="71">
        <v>12.370000000000001</v>
      </c>
      <c r="BM455" s="71">
        <v>0</v>
      </c>
      <c r="BN455" s="72"/>
      <c r="BO455" s="71">
        <v>0</v>
      </c>
      <c r="BP455" s="71">
        <v>0</v>
      </c>
      <c r="BQ455" s="71">
        <v>10</v>
      </c>
      <c r="BR455" s="71">
        <v>0</v>
      </c>
      <c r="BS455" s="71">
        <v>3</v>
      </c>
      <c r="BT455" s="71">
        <v>0</v>
      </c>
      <c r="BU455"/>
      <c r="BV455" s="70">
        <v>143.93</v>
      </c>
      <c r="BW455" s="70">
        <v>0</v>
      </c>
      <c r="BX455" s="70">
        <v>5.36</v>
      </c>
      <c r="BY455" s="70">
        <v>0</v>
      </c>
      <c r="BZ455" s="70">
        <v>0</v>
      </c>
      <c r="CA455" s="70">
        <v>0</v>
      </c>
      <c r="CB455" s="70">
        <v>0</v>
      </c>
      <c r="CC455" s="70">
        <v>0</v>
      </c>
      <c r="CD455" s="70">
        <v>0</v>
      </c>
    </row>
    <row r="456" spans="1:82">
      <c r="A456" s="70" t="s">
        <v>2123</v>
      </c>
      <c r="B456" s="70">
        <v>347</v>
      </c>
      <c r="C456" s="70">
        <v>7</v>
      </c>
      <c r="D456" s="70">
        <v>21</v>
      </c>
      <c r="E456" s="70">
        <v>2010</v>
      </c>
      <c r="F456" s="70" t="s">
        <v>177</v>
      </c>
      <c r="G456" s="70" t="s">
        <v>2116</v>
      </c>
      <c r="H456" s="70" t="s">
        <v>2117</v>
      </c>
      <c r="I456" s="148"/>
      <c r="J456" s="71">
        <v>614.53735605745123</v>
      </c>
      <c r="K456" s="71">
        <v>13.145116544525649</v>
      </c>
      <c r="L456" s="71">
        <v>110.76876348483709</v>
      </c>
      <c r="M456" s="71">
        <v>247.30143892051979</v>
      </c>
      <c r="N456" s="71">
        <v>204.56903307854569</v>
      </c>
      <c r="O456" s="71">
        <v>199.35476264754189</v>
      </c>
      <c r="P456" s="71">
        <v>213.13850058735741</v>
      </c>
      <c r="Q456" s="71">
        <v>10.4015772124254</v>
      </c>
      <c r="R456" s="71">
        <v>0</v>
      </c>
      <c r="S456" s="71">
        <v>9.9554978228800017</v>
      </c>
      <c r="T456" s="72"/>
      <c r="U456" s="71">
        <v>29977067</v>
      </c>
      <c r="V456" s="71">
        <v>6608</v>
      </c>
      <c r="W456" s="71">
        <v>2093</v>
      </c>
      <c r="X456" s="71">
        <v>59635</v>
      </c>
      <c r="Y456" s="71">
        <v>75772</v>
      </c>
      <c r="Z456" s="71">
        <v>101247</v>
      </c>
      <c r="AA456" s="71">
        <v>41827</v>
      </c>
      <c r="AB456" s="71">
        <v>170969</v>
      </c>
      <c r="AC456" s="71">
        <v>0</v>
      </c>
      <c r="AD456" s="71">
        <v>9.9554978228800017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16.960999999999999</v>
      </c>
      <c r="BI456" s="71">
        <v>0</v>
      </c>
      <c r="BJ456" s="71">
        <v>140.80199999999999</v>
      </c>
      <c r="BK456" s="71">
        <v>0</v>
      </c>
      <c r="BL456" s="71">
        <v>11.335000000000001</v>
      </c>
      <c r="BM456" s="71">
        <v>0</v>
      </c>
      <c r="BN456" s="72"/>
      <c r="BO456" s="71">
        <v>1</v>
      </c>
      <c r="BP456" s="71">
        <v>0</v>
      </c>
      <c r="BQ456" s="71">
        <v>10</v>
      </c>
      <c r="BR456" s="71">
        <v>0</v>
      </c>
      <c r="BS456" s="71">
        <v>3</v>
      </c>
      <c r="BT456" s="71">
        <v>0</v>
      </c>
      <c r="BU456"/>
      <c r="BV456" s="70">
        <v>145.995</v>
      </c>
      <c r="BW456" s="70">
        <v>0</v>
      </c>
      <c r="BX456" s="70">
        <v>6.1420000000000003</v>
      </c>
      <c r="BY456" s="70">
        <v>0</v>
      </c>
      <c r="BZ456" s="70">
        <v>16.960999999999999</v>
      </c>
      <c r="CA456" s="70">
        <v>0</v>
      </c>
      <c r="CB456" s="70">
        <v>0</v>
      </c>
      <c r="CC456" s="70">
        <v>0</v>
      </c>
      <c r="CD456" s="70">
        <v>0</v>
      </c>
    </row>
    <row r="457" spans="1:82">
      <c r="A457" s="70" t="s">
        <v>2124</v>
      </c>
      <c r="B457" s="70">
        <v>348</v>
      </c>
      <c r="C457" s="70">
        <v>8</v>
      </c>
      <c r="D457" s="70">
        <v>21</v>
      </c>
      <c r="E457" s="70">
        <v>2011</v>
      </c>
      <c r="F457" s="70" t="s">
        <v>178</v>
      </c>
      <c r="G457" s="70" t="s">
        <v>2116</v>
      </c>
      <c r="H457" s="70" t="s">
        <v>2117</v>
      </c>
      <c r="I457" s="148"/>
      <c r="J457" s="71">
        <v>776.21813656198356</v>
      </c>
      <c r="K457" s="71">
        <v>16.060697790573681</v>
      </c>
      <c r="L457" s="71">
        <v>113.1929559736284</v>
      </c>
      <c r="M457" s="71">
        <v>329.34849506806171</v>
      </c>
      <c r="N457" s="71">
        <v>259.84540416451478</v>
      </c>
      <c r="O457" s="71">
        <v>198.42860270543267</v>
      </c>
      <c r="P457" s="71">
        <v>204.46532528440437</v>
      </c>
      <c r="Q457" s="71">
        <v>11.947150127777901</v>
      </c>
      <c r="R457" s="71">
        <v>0</v>
      </c>
      <c r="S457" s="71">
        <v>9.3332780359999994</v>
      </c>
      <c r="T457" s="72"/>
      <c r="U457" s="71">
        <v>34468412</v>
      </c>
      <c r="V457" s="71">
        <v>6608</v>
      </c>
      <c r="W457" s="71">
        <v>2093</v>
      </c>
      <c r="X457" s="71">
        <v>59635</v>
      </c>
      <c r="Y457" s="71">
        <v>76129</v>
      </c>
      <c r="Z457" s="71">
        <v>102966</v>
      </c>
      <c r="AA457" s="71">
        <v>41319</v>
      </c>
      <c r="AB457" s="71">
        <v>170243</v>
      </c>
      <c r="AC457" s="71">
        <v>0</v>
      </c>
      <c r="AD457" s="71">
        <v>9.3332780359999994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145.08799999999999</v>
      </c>
      <c r="BK457" s="71">
        <v>0</v>
      </c>
      <c r="BL457" s="71">
        <v>11.329000000000001</v>
      </c>
      <c r="BM457" s="71">
        <v>0</v>
      </c>
      <c r="BN457" s="72"/>
      <c r="BO457" s="71">
        <v>0</v>
      </c>
      <c r="BP457" s="71">
        <v>0</v>
      </c>
      <c r="BQ457" s="71">
        <v>10</v>
      </c>
      <c r="BR457" s="71">
        <v>0</v>
      </c>
      <c r="BS457" s="71">
        <v>3</v>
      </c>
      <c r="BT457" s="71">
        <v>0</v>
      </c>
      <c r="BU457"/>
      <c r="BV457" s="70">
        <v>149.87</v>
      </c>
      <c r="BW457" s="70">
        <v>0</v>
      </c>
      <c r="BX457" s="70">
        <v>6.5469999999999997</v>
      </c>
      <c r="BY457" s="70">
        <v>0</v>
      </c>
      <c r="BZ457" s="70">
        <v>0</v>
      </c>
      <c r="CA457" s="70">
        <v>0</v>
      </c>
      <c r="CB457" s="70">
        <v>0</v>
      </c>
      <c r="CC457" s="70">
        <v>0</v>
      </c>
      <c r="CD457" s="70">
        <v>0</v>
      </c>
    </row>
    <row r="458" spans="1:82">
      <c r="A458" s="70" t="s">
        <v>2125</v>
      </c>
      <c r="B458" s="70">
        <v>349</v>
      </c>
      <c r="C458" s="70">
        <v>9</v>
      </c>
      <c r="D458" s="70">
        <v>21</v>
      </c>
      <c r="E458" s="70">
        <v>2012</v>
      </c>
      <c r="F458" s="70" t="s">
        <v>179</v>
      </c>
      <c r="G458" s="70" t="s">
        <v>2116</v>
      </c>
      <c r="H458" s="70" t="s">
        <v>2117</v>
      </c>
      <c r="I458" s="148"/>
      <c r="J458" s="71">
        <v>747.51169170587161</v>
      </c>
      <c r="K458" s="71">
        <v>15.583813259928251</v>
      </c>
      <c r="L458" s="71">
        <v>112.94377713801801</v>
      </c>
      <c r="M458" s="71">
        <v>366.20788681833642</v>
      </c>
      <c r="N458" s="71">
        <v>270.04772812962119</v>
      </c>
      <c r="O458" s="71">
        <v>199.58212447730233</v>
      </c>
      <c r="P458" s="71">
        <v>202.06040081963707</v>
      </c>
      <c r="Q458" s="71">
        <v>12.960895163709299</v>
      </c>
      <c r="R458" s="71">
        <v>0</v>
      </c>
      <c r="S458" s="71">
        <v>10.951022180760001</v>
      </c>
      <c r="T458" s="72"/>
      <c r="U458" s="71">
        <v>34866806</v>
      </c>
      <c r="V458" s="71">
        <v>6608</v>
      </c>
      <c r="W458" s="71">
        <v>2093</v>
      </c>
      <c r="X458" s="71">
        <v>59635</v>
      </c>
      <c r="Y458" s="71">
        <v>76874</v>
      </c>
      <c r="Z458" s="71">
        <v>104386</v>
      </c>
      <c r="AA458" s="71">
        <v>40602</v>
      </c>
      <c r="AB458" s="71">
        <v>169988</v>
      </c>
      <c r="AC458" s="71">
        <v>0</v>
      </c>
      <c r="AD458" s="71">
        <v>10.951022180760001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23.957000000000001</v>
      </c>
      <c r="BI458" s="71">
        <v>0</v>
      </c>
      <c r="BJ458" s="71">
        <v>167.49799999999999</v>
      </c>
      <c r="BK458" s="71">
        <v>0</v>
      </c>
      <c r="BL458" s="71">
        <v>12.955</v>
      </c>
      <c r="BM458" s="71">
        <v>0</v>
      </c>
      <c r="BN458" s="72"/>
      <c r="BO458" s="71">
        <v>1</v>
      </c>
      <c r="BP458" s="71">
        <v>0</v>
      </c>
      <c r="BQ458" s="71">
        <v>10</v>
      </c>
      <c r="BR458" s="71">
        <v>0</v>
      </c>
      <c r="BS458" s="71">
        <v>3</v>
      </c>
      <c r="BT458" s="71">
        <v>0</v>
      </c>
      <c r="BU458"/>
      <c r="BV458" s="70">
        <v>173.41900000000001</v>
      </c>
      <c r="BW458" s="70">
        <v>0</v>
      </c>
      <c r="BX458" s="70">
        <v>7.0339999999999998</v>
      </c>
      <c r="BY458" s="70">
        <v>0</v>
      </c>
      <c r="BZ458" s="70">
        <v>23.957000000000001</v>
      </c>
      <c r="CA458" s="70">
        <v>0</v>
      </c>
      <c r="CB458" s="70">
        <v>0</v>
      </c>
      <c r="CC458" s="70">
        <v>0</v>
      </c>
      <c r="CD458" s="70">
        <v>0</v>
      </c>
    </row>
    <row r="459" spans="1:82">
      <c r="A459" s="70" t="s">
        <v>2126</v>
      </c>
      <c r="B459" s="70">
        <v>350</v>
      </c>
      <c r="C459" s="70">
        <v>10</v>
      </c>
      <c r="D459" s="70">
        <v>21</v>
      </c>
      <c r="E459" s="70">
        <v>2013</v>
      </c>
      <c r="F459" s="70" t="s">
        <v>180</v>
      </c>
      <c r="G459" s="70" t="s">
        <v>2116</v>
      </c>
      <c r="H459" s="70" t="s">
        <v>2117</v>
      </c>
      <c r="I459" s="148"/>
      <c r="J459" s="71">
        <v>837.32403701206806</v>
      </c>
      <c r="K459" s="71">
        <v>13.054603741902961</v>
      </c>
      <c r="L459" s="71">
        <v>99.524033302151025</v>
      </c>
      <c r="M459" s="71">
        <v>315.87359087399892</v>
      </c>
      <c r="N459" s="71">
        <v>287.42116193805231</v>
      </c>
      <c r="O459" s="71">
        <v>193.92182949783648</v>
      </c>
      <c r="P459" s="71">
        <v>199.66969124181648</v>
      </c>
      <c r="Q459" s="71">
        <v>13.1926450725677</v>
      </c>
      <c r="R459" s="71">
        <v>0</v>
      </c>
      <c r="S459" s="71">
        <v>9.3124749970000007</v>
      </c>
      <c r="T459" s="72"/>
      <c r="U459" s="71">
        <v>35534824</v>
      </c>
      <c r="V459" s="71">
        <v>6608</v>
      </c>
      <c r="W459" s="71">
        <v>2093</v>
      </c>
      <c r="X459" s="71">
        <v>59635</v>
      </c>
      <c r="Y459" s="71">
        <v>77502</v>
      </c>
      <c r="Z459" s="71">
        <v>105954</v>
      </c>
      <c r="AA459" s="71">
        <v>39971</v>
      </c>
      <c r="AB459" s="71">
        <v>170547</v>
      </c>
      <c r="AC459" s="71">
        <v>0</v>
      </c>
      <c r="AD459" s="71">
        <v>9.3124749970000007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4.8620000000000001</v>
      </c>
      <c r="BI459" s="71">
        <v>0</v>
      </c>
      <c r="BJ459" s="71">
        <v>190.31</v>
      </c>
      <c r="BK459" s="71">
        <v>0</v>
      </c>
      <c r="BL459" s="71">
        <v>12.446</v>
      </c>
      <c r="BM459" s="71">
        <v>0</v>
      </c>
      <c r="BN459" s="72"/>
      <c r="BO459" s="71">
        <v>1</v>
      </c>
      <c r="BP459" s="71">
        <v>0</v>
      </c>
      <c r="BQ459" s="71">
        <v>10</v>
      </c>
      <c r="BR459" s="71">
        <v>0</v>
      </c>
      <c r="BS459" s="71">
        <v>3</v>
      </c>
      <c r="BT459" s="71">
        <v>0</v>
      </c>
      <c r="BU459"/>
      <c r="BV459" s="70">
        <v>197.22499999999999</v>
      </c>
      <c r="BW459" s="70">
        <v>0</v>
      </c>
      <c r="BX459" s="70">
        <v>5.5309999999999997</v>
      </c>
      <c r="BY459" s="70">
        <v>0</v>
      </c>
      <c r="BZ459" s="70">
        <v>4.8620000000000001</v>
      </c>
      <c r="CA459" s="70">
        <v>0</v>
      </c>
      <c r="CB459" s="70">
        <v>0</v>
      </c>
      <c r="CC459" s="70">
        <v>0</v>
      </c>
      <c r="CD459" s="70">
        <v>0</v>
      </c>
    </row>
    <row r="460" spans="1:82">
      <c r="A460" s="70" t="s">
        <v>2127</v>
      </c>
      <c r="B460" s="70">
        <v>351</v>
      </c>
      <c r="C460" s="70">
        <v>11</v>
      </c>
      <c r="D460" s="70">
        <v>21</v>
      </c>
      <c r="E460" s="70">
        <v>2014</v>
      </c>
      <c r="F460" s="70" t="s">
        <v>181</v>
      </c>
      <c r="G460" s="70" t="s">
        <v>2116</v>
      </c>
      <c r="H460" s="70" t="s">
        <v>2117</v>
      </c>
      <c r="I460" s="148"/>
      <c r="J460" s="71">
        <v>857.35966847428449</v>
      </c>
      <c r="K460" s="71">
        <v>12.6081342728399</v>
      </c>
      <c r="L460" s="71">
        <v>77.535802391288726</v>
      </c>
      <c r="M460" s="71">
        <v>316.65080894233199</v>
      </c>
      <c r="N460" s="71">
        <v>278.32992680630252</v>
      </c>
      <c r="O460" s="71">
        <v>186.27371190427823</v>
      </c>
      <c r="P460" s="71">
        <v>198.5232656610354</v>
      </c>
      <c r="Q460" s="71">
        <v>12.5769570389816</v>
      </c>
      <c r="R460" s="71">
        <v>0</v>
      </c>
      <c r="S460" s="71">
        <v>9.71775900011</v>
      </c>
      <c r="T460" s="72"/>
      <c r="U460" s="71">
        <v>38550683</v>
      </c>
      <c r="V460" s="71">
        <v>5531</v>
      </c>
      <c r="W460" s="71">
        <v>1927</v>
      </c>
      <c r="X460" s="71">
        <v>61779</v>
      </c>
      <c r="Y460" s="71">
        <v>77807</v>
      </c>
      <c r="Z460" s="71">
        <v>107192</v>
      </c>
      <c r="AA460" s="71">
        <v>39536</v>
      </c>
      <c r="AB460" s="71">
        <v>169461</v>
      </c>
      <c r="AC460" s="71">
        <v>0</v>
      </c>
      <c r="AD460" s="71">
        <v>9.71775900011</v>
      </c>
      <c r="AE460" s="72"/>
      <c r="AF460" s="71"/>
      <c r="AG460" s="71"/>
      <c r="AH460" s="71"/>
      <c r="AI460" s="71"/>
      <c r="AJ460" s="71"/>
      <c r="AK460" s="71"/>
      <c r="AL460" s="71"/>
      <c r="AM460" s="71"/>
      <c r="AN460" s="71"/>
      <c r="AO460" s="71"/>
      <c r="AP460" s="71"/>
      <c r="AQ460" s="72"/>
      <c r="AR460" s="71">
        <v>5750</v>
      </c>
      <c r="AS460" s="71">
        <v>1328</v>
      </c>
      <c r="AT460" s="71">
        <v>0</v>
      </c>
      <c r="AU460" s="71">
        <v>0</v>
      </c>
      <c r="AV460" s="71">
        <v>0</v>
      </c>
      <c r="AW460" s="71">
        <v>2</v>
      </c>
      <c r="AX460" s="71"/>
      <c r="AY460" s="72"/>
      <c r="AZ460" s="71">
        <v>26450.062999999998</v>
      </c>
      <c r="BA460" s="71">
        <v>80193.83</v>
      </c>
      <c r="BB460" s="71">
        <v>0</v>
      </c>
      <c r="BC460" s="71">
        <v>0</v>
      </c>
      <c r="BD460" s="71">
        <v>0</v>
      </c>
      <c r="BE460" s="71">
        <v>5229.3</v>
      </c>
      <c r="BF460" s="71"/>
      <c r="BG460" s="72"/>
      <c r="BH460" s="71">
        <v>3.9969999999999999</v>
      </c>
      <c r="BI460" s="71">
        <v>0</v>
      </c>
      <c r="BJ460" s="71">
        <v>192.75899999999999</v>
      </c>
      <c r="BK460" s="71">
        <v>0</v>
      </c>
      <c r="BL460" s="71">
        <v>11.721</v>
      </c>
      <c r="BM460" s="71">
        <v>0</v>
      </c>
      <c r="BN460" s="72"/>
      <c r="BO460" s="71">
        <v>1</v>
      </c>
      <c r="BP460" s="71">
        <v>0</v>
      </c>
      <c r="BQ460" s="71">
        <v>10</v>
      </c>
      <c r="BR460" s="71">
        <v>0</v>
      </c>
      <c r="BS460" s="71">
        <v>3</v>
      </c>
      <c r="BT460" s="71">
        <v>0</v>
      </c>
      <c r="BU460"/>
      <c r="BV460" s="70">
        <v>199.19</v>
      </c>
      <c r="BW460" s="70">
        <v>0</v>
      </c>
      <c r="BX460" s="70">
        <v>5.29</v>
      </c>
      <c r="BY460" s="70">
        <v>0</v>
      </c>
      <c r="BZ460" s="70">
        <v>3.9969999999999999</v>
      </c>
      <c r="CA460" s="70">
        <v>0</v>
      </c>
      <c r="CB460" s="70">
        <v>0</v>
      </c>
      <c r="CC460" s="70">
        <v>0</v>
      </c>
      <c r="CD460" s="70">
        <v>0</v>
      </c>
    </row>
    <row r="461" spans="1:82">
      <c r="A461" s="70" t="s">
        <v>2128</v>
      </c>
      <c r="B461" s="70">
        <v>352</v>
      </c>
      <c r="C461" s="70">
        <v>12</v>
      </c>
      <c r="D461" s="70">
        <v>21</v>
      </c>
      <c r="E461" s="70">
        <v>2015</v>
      </c>
      <c r="F461" s="70" t="s">
        <v>182</v>
      </c>
      <c r="G461" s="70" t="s">
        <v>2116</v>
      </c>
      <c r="H461" s="70" t="s">
        <v>2117</v>
      </c>
      <c r="I461" s="148"/>
      <c r="J461" s="71">
        <v>788.22204379846005</v>
      </c>
      <c r="K461" s="71">
        <v>11.92320300102166</v>
      </c>
      <c r="L461" s="71">
        <v>90.961453116094916</v>
      </c>
      <c r="M461" s="71">
        <v>365.57832823783031</v>
      </c>
      <c r="N461" s="71">
        <v>243.45826066427679</v>
      </c>
      <c r="O461" s="71">
        <v>186.52568276192278</v>
      </c>
      <c r="P461" s="71">
        <v>196.66999216105296</v>
      </c>
      <c r="Q461" s="71">
        <v>12.238431804034599</v>
      </c>
      <c r="R461" s="71">
        <v>0</v>
      </c>
      <c r="S461" s="71">
        <v>23.760328490349998</v>
      </c>
      <c r="T461" s="72"/>
      <c r="U461" s="71">
        <v>40073760</v>
      </c>
      <c r="V461" s="71">
        <v>5531</v>
      </c>
      <c r="W461" s="71">
        <v>1927</v>
      </c>
      <c r="X461" s="71">
        <v>61779</v>
      </c>
      <c r="Y461" s="71">
        <v>78159</v>
      </c>
      <c r="Z461" s="71">
        <v>108370</v>
      </c>
      <c r="AA461" s="71">
        <v>39136</v>
      </c>
      <c r="AB461" s="71">
        <v>168448</v>
      </c>
      <c r="AC461" s="71">
        <v>0</v>
      </c>
      <c r="AD461" s="71">
        <v>23.760328490349998</v>
      </c>
      <c r="AE461" s="72"/>
      <c r="AF461" s="71">
        <v>677302514.29945874</v>
      </c>
      <c r="AG461" s="71">
        <v>9249553.4656412583</v>
      </c>
      <c r="AH461" s="71">
        <v>12927481.06135788</v>
      </c>
      <c r="AI461" s="71">
        <v>375783286.90168577</v>
      </c>
      <c r="AJ461" s="71">
        <v>400192703.77550578</v>
      </c>
      <c r="AK461" s="71">
        <v>0</v>
      </c>
      <c r="AL461" s="71">
        <v>0</v>
      </c>
      <c r="AM461" s="71">
        <v>23085091.787216209</v>
      </c>
      <c r="AN461" s="71">
        <v>0</v>
      </c>
      <c r="AO461" s="71">
        <v>0</v>
      </c>
      <c r="AP461" s="71">
        <v>1498540631.2908657</v>
      </c>
      <c r="AQ461" s="72"/>
      <c r="AR461" s="71">
        <v>6215</v>
      </c>
      <c r="AS461" s="71">
        <v>1759</v>
      </c>
      <c r="AT461" s="71">
        <v>0</v>
      </c>
      <c r="AU461" s="71">
        <v>0</v>
      </c>
      <c r="AV461" s="71">
        <v>0</v>
      </c>
      <c r="AW461" s="71">
        <v>2</v>
      </c>
      <c r="AX461" s="71"/>
      <c r="AY461" s="72"/>
      <c r="AZ461" s="71">
        <v>29731.178</v>
      </c>
      <c r="BA461" s="71">
        <v>106325.73</v>
      </c>
      <c r="BB461" s="71">
        <v>0</v>
      </c>
      <c r="BC461" s="71">
        <v>0</v>
      </c>
      <c r="BD461" s="71">
        <v>0</v>
      </c>
      <c r="BE461" s="71">
        <v>5229.3</v>
      </c>
      <c r="BF461" s="71"/>
      <c r="BG461" s="72"/>
      <c r="BH461" s="71">
        <v>4.859</v>
      </c>
      <c r="BI461" s="71">
        <v>0</v>
      </c>
      <c r="BJ461" s="71">
        <v>176.666</v>
      </c>
      <c r="BK461" s="71">
        <v>0</v>
      </c>
      <c r="BL461" s="71">
        <v>25.143000000000001</v>
      </c>
      <c r="BM461" s="71">
        <v>0</v>
      </c>
      <c r="BN461" s="72"/>
      <c r="BO461" s="71">
        <v>1</v>
      </c>
      <c r="BP461" s="71">
        <v>0</v>
      </c>
      <c r="BQ461" s="71">
        <v>10</v>
      </c>
      <c r="BR461" s="71">
        <v>0</v>
      </c>
      <c r="BS461" s="71">
        <v>3</v>
      </c>
      <c r="BT461" s="71">
        <v>0</v>
      </c>
      <c r="BU461"/>
      <c r="BV461" s="70">
        <v>182.797</v>
      </c>
      <c r="BW461" s="70">
        <v>0</v>
      </c>
      <c r="BX461" s="70">
        <v>19.012</v>
      </c>
      <c r="BY461" s="70">
        <v>0</v>
      </c>
      <c r="BZ461" s="70">
        <v>4.859</v>
      </c>
      <c r="CA461" s="70">
        <v>0</v>
      </c>
      <c r="CB461" s="70">
        <v>0</v>
      </c>
      <c r="CC461" s="70">
        <v>0</v>
      </c>
      <c r="CD461" s="70">
        <v>0</v>
      </c>
    </row>
    <row r="462" spans="1:82">
      <c r="A462" s="70" t="s">
        <v>2129</v>
      </c>
      <c r="B462" s="70">
        <v>353</v>
      </c>
      <c r="C462" s="70">
        <v>13</v>
      </c>
      <c r="D462" s="70">
        <v>21</v>
      </c>
      <c r="E462" s="70">
        <v>2016</v>
      </c>
      <c r="F462" s="70" t="s">
        <v>155</v>
      </c>
      <c r="G462" s="1064" t="s">
        <v>2116</v>
      </c>
      <c r="H462" s="70" t="s">
        <v>2117</v>
      </c>
      <c r="I462" s="148"/>
      <c r="J462" s="71">
        <v>743.99025021492923</v>
      </c>
      <c r="K462" s="71">
        <v>11.514281933177822</v>
      </c>
      <c r="L462" s="71">
        <v>96.134644167177626</v>
      </c>
      <c r="M462" s="71">
        <v>258.18445415658351</v>
      </c>
      <c r="N462" s="71">
        <v>210.34388391578847</v>
      </c>
      <c r="O462" s="71">
        <v>185.324994255067</v>
      </c>
      <c r="P462" s="71">
        <v>191.29274126590454</v>
      </c>
      <c r="Q462" s="71">
        <v>11.820340492943922</v>
      </c>
      <c r="R462" s="71">
        <v>0</v>
      </c>
      <c r="S462" s="71">
        <v>20.168388424020002</v>
      </c>
      <c r="T462" s="72"/>
      <c r="U462" s="71">
        <v>44007077</v>
      </c>
      <c r="V462" s="71">
        <v>5531</v>
      </c>
      <c r="W462" s="71">
        <v>1927</v>
      </c>
      <c r="X462" s="71">
        <v>61779</v>
      </c>
      <c r="Y462" s="71">
        <v>78373</v>
      </c>
      <c r="Z462" s="71">
        <v>108996</v>
      </c>
      <c r="AA462" s="71">
        <v>39371</v>
      </c>
      <c r="AB462" s="71">
        <v>167351</v>
      </c>
      <c r="AC462" s="71">
        <v>0</v>
      </c>
      <c r="AD462" s="71">
        <v>20.168388424020002</v>
      </c>
      <c r="AE462" s="72"/>
      <c r="AF462" s="71">
        <v>652925142.88320923</v>
      </c>
      <c r="AG462" s="71">
        <v>8761329.0925863516</v>
      </c>
      <c r="AH462" s="71">
        <v>10954593.000191789</v>
      </c>
      <c r="AI462" s="71">
        <v>383343910.04299158</v>
      </c>
      <c r="AJ462" s="71">
        <v>340007235.32783049</v>
      </c>
      <c r="AK462" s="71">
        <v>0</v>
      </c>
      <c r="AL462" s="71">
        <v>0</v>
      </c>
      <c r="AM462" s="71">
        <v>22952570.591343168</v>
      </c>
      <c r="AN462" s="71">
        <v>0</v>
      </c>
      <c r="AO462" s="71">
        <v>0</v>
      </c>
      <c r="AP462" s="71">
        <v>1418944780.9381526</v>
      </c>
      <c r="AQ462" s="72"/>
      <c r="AR462" s="71">
        <v>6647</v>
      </c>
      <c r="AS462" s="71">
        <v>1970</v>
      </c>
      <c r="AT462" s="71">
        <v>0</v>
      </c>
      <c r="AU462" s="71">
        <v>0</v>
      </c>
      <c r="AV462" s="71">
        <v>0</v>
      </c>
      <c r="AW462" s="71">
        <v>2</v>
      </c>
      <c r="AX462" s="71"/>
      <c r="AY462" s="72"/>
      <c r="AZ462" s="71">
        <v>32581.067999999999</v>
      </c>
      <c r="BA462" s="71">
        <v>115763.53</v>
      </c>
      <c r="BB462" s="71">
        <v>0</v>
      </c>
      <c r="BC462" s="71">
        <v>0</v>
      </c>
      <c r="BD462" s="71">
        <v>0</v>
      </c>
      <c r="BE462" s="71">
        <v>5229.3</v>
      </c>
      <c r="BF462" s="71"/>
      <c r="BG462" s="72"/>
      <c r="BH462" s="71">
        <v>4.6189999999999998</v>
      </c>
      <c r="BI462" s="71">
        <v>0</v>
      </c>
      <c r="BJ462" s="71">
        <v>167.11</v>
      </c>
      <c r="BK462" s="71">
        <v>0</v>
      </c>
      <c r="BL462" s="71">
        <v>19.061999999999998</v>
      </c>
      <c r="BM462" s="71">
        <v>0</v>
      </c>
      <c r="BN462" s="72"/>
      <c r="BO462" s="71">
        <v>1</v>
      </c>
      <c r="BP462" s="71">
        <v>0</v>
      </c>
      <c r="BQ462" s="71">
        <v>10</v>
      </c>
      <c r="BR462" s="71">
        <v>0</v>
      </c>
      <c r="BS462" s="71">
        <v>2</v>
      </c>
      <c r="BT462" s="71">
        <v>0</v>
      </c>
      <c r="BU462"/>
      <c r="BV462" s="70">
        <v>170.25399999999999</v>
      </c>
      <c r="BW462" s="70">
        <v>0</v>
      </c>
      <c r="BX462" s="70">
        <v>15.917999999999999</v>
      </c>
      <c r="BY462" s="70">
        <v>0</v>
      </c>
      <c r="BZ462" s="70">
        <v>4.6189999999999998</v>
      </c>
      <c r="CA462" s="70">
        <v>0</v>
      </c>
      <c r="CB462" s="70">
        <v>0</v>
      </c>
      <c r="CC462" s="70">
        <v>0</v>
      </c>
      <c r="CD462" s="70">
        <v>0</v>
      </c>
    </row>
    <row r="463" spans="1:82">
      <c r="A463" s="70" t="s">
        <v>2130</v>
      </c>
      <c r="B463" s="70">
        <v>354</v>
      </c>
      <c r="C463" s="70">
        <v>14</v>
      </c>
      <c r="D463" s="70">
        <v>21</v>
      </c>
      <c r="E463" s="70">
        <v>2017</v>
      </c>
      <c r="F463" s="70" t="s">
        <v>156</v>
      </c>
      <c r="G463" s="1064" t="s">
        <v>2116</v>
      </c>
      <c r="H463" s="70" t="s">
        <v>2117</v>
      </c>
      <c r="I463" s="148"/>
      <c r="J463" s="71">
        <v>701.71673403143382</v>
      </c>
      <c r="K463" s="71">
        <v>11.408865812952344</v>
      </c>
      <c r="L463" s="71">
        <v>82.695921888042562</v>
      </c>
      <c r="M463" s="71">
        <v>219.01378542678904</v>
      </c>
      <c r="N463" s="71">
        <v>218.74811188104772</v>
      </c>
      <c r="O463" s="71">
        <v>183.71925177995382</v>
      </c>
      <c r="P463" s="71">
        <v>189.07192983204496</v>
      </c>
      <c r="Q463" s="71">
        <v>11.366191181557401</v>
      </c>
      <c r="R463" s="71">
        <v>0</v>
      </c>
      <c r="S463" s="71">
        <v>27.234018975040001</v>
      </c>
      <c r="T463" s="72"/>
      <c r="U463" s="71">
        <v>44579682</v>
      </c>
      <c r="V463" s="71">
        <v>5531</v>
      </c>
      <c r="W463" s="71">
        <v>1927</v>
      </c>
      <c r="X463" s="71">
        <v>61779</v>
      </c>
      <c r="Y463" s="71">
        <v>78654</v>
      </c>
      <c r="Z463" s="71">
        <v>109844</v>
      </c>
      <c r="AA463" s="71">
        <v>39162</v>
      </c>
      <c r="AB463" s="71">
        <v>166409</v>
      </c>
      <c r="AC463" s="71">
        <v>0</v>
      </c>
      <c r="AD463" s="71">
        <v>27.234018975040001</v>
      </c>
      <c r="AE463" s="72"/>
      <c r="AF463" s="71">
        <v>627503968.7282989</v>
      </c>
      <c r="AG463" s="71">
        <v>8883194.7148073502</v>
      </c>
      <c r="AH463" s="71">
        <v>12111047.13318097</v>
      </c>
      <c r="AI463" s="71">
        <v>352045276.1975258</v>
      </c>
      <c r="AJ463" s="71">
        <v>388622181.94943959</v>
      </c>
      <c r="AK463" s="71">
        <v>0</v>
      </c>
      <c r="AL463" s="71">
        <v>0</v>
      </c>
      <c r="AM463" s="71">
        <v>22859085.495930981</v>
      </c>
      <c r="AN463" s="71">
        <v>0</v>
      </c>
      <c r="AO463" s="71">
        <v>0</v>
      </c>
      <c r="AP463" s="71">
        <v>1412024754.2191834</v>
      </c>
      <c r="AQ463" s="72"/>
      <c r="AR463" s="71">
        <v>6967</v>
      </c>
      <c r="AS463" s="71">
        <v>2220</v>
      </c>
      <c r="AT463" s="71">
        <v>0</v>
      </c>
      <c r="AU463" s="71">
        <v>1</v>
      </c>
      <c r="AV463" s="71">
        <v>0</v>
      </c>
      <c r="AW463" s="71">
        <v>2</v>
      </c>
      <c r="AX463" s="71"/>
      <c r="AY463" s="72"/>
      <c r="AZ463" s="71">
        <v>34592.548000000003</v>
      </c>
      <c r="BA463" s="71">
        <v>129877.43</v>
      </c>
      <c r="BB463" s="71">
        <v>0</v>
      </c>
      <c r="BC463" s="71">
        <v>510</v>
      </c>
      <c r="BD463" s="71">
        <v>0</v>
      </c>
      <c r="BE463" s="71">
        <v>5229.25</v>
      </c>
      <c r="BF463" s="71"/>
      <c r="BG463" s="72"/>
      <c r="BH463" s="71">
        <v>35.433</v>
      </c>
      <c r="BI463" s="71">
        <v>0</v>
      </c>
      <c r="BJ463" s="71">
        <v>156.346</v>
      </c>
      <c r="BK463" s="71">
        <v>0</v>
      </c>
      <c r="BL463" s="71">
        <v>25.990000000000002</v>
      </c>
      <c r="BM463" s="71">
        <v>0</v>
      </c>
      <c r="BN463" s="72"/>
      <c r="BO463" s="71">
        <v>2</v>
      </c>
      <c r="BP463" s="71">
        <v>0</v>
      </c>
      <c r="BQ463" s="71">
        <v>10</v>
      </c>
      <c r="BR463" s="71">
        <v>0</v>
      </c>
      <c r="BS463" s="71">
        <v>2</v>
      </c>
      <c r="BT463" s="71">
        <v>0</v>
      </c>
      <c r="BU463"/>
      <c r="BV463" s="70">
        <v>159.274</v>
      </c>
      <c r="BW463" s="70">
        <v>0</v>
      </c>
      <c r="BX463" s="70">
        <v>23.062000000000001</v>
      </c>
      <c r="BY463" s="70">
        <v>0.96799999999999997</v>
      </c>
      <c r="BZ463" s="70">
        <v>34.465000000000003</v>
      </c>
      <c r="CA463" s="70">
        <v>0</v>
      </c>
      <c r="CB463" s="70">
        <v>0</v>
      </c>
      <c r="CC463" s="70">
        <v>0</v>
      </c>
      <c r="CD463" s="70">
        <v>0</v>
      </c>
    </row>
    <row r="464" spans="1:82">
      <c r="A464" s="70" t="s">
        <v>2131</v>
      </c>
      <c r="B464" s="70">
        <v>355</v>
      </c>
      <c r="C464" s="70">
        <v>15</v>
      </c>
      <c r="D464" s="70">
        <v>21</v>
      </c>
      <c r="E464" s="70">
        <v>2018</v>
      </c>
      <c r="F464" s="70" t="s">
        <v>183</v>
      </c>
      <c r="G464" s="70" t="s">
        <v>2116</v>
      </c>
      <c r="H464" s="70" t="s">
        <v>2117</v>
      </c>
      <c r="I464" s="148"/>
      <c r="J464" s="71">
        <v>679.65761179516687</v>
      </c>
      <c r="K464" s="71">
        <v>9.8328534654549991</v>
      </c>
      <c r="L464" s="71">
        <v>73.587045031066197</v>
      </c>
      <c r="M464" s="71">
        <v>211.3052678442655</v>
      </c>
      <c r="N464" s="71">
        <v>146.97572730903968</v>
      </c>
      <c r="O464" s="71">
        <v>180.58922819878757</v>
      </c>
      <c r="P464" s="71">
        <v>186.5493583524042</v>
      </c>
      <c r="Q464" s="71">
        <v>10.485281408586401</v>
      </c>
      <c r="R464" s="71">
        <v>0</v>
      </c>
      <c r="S464" s="71">
        <v>20.105189026905002</v>
      </c>
      <c r="T464" s="72"/>
      <c r="U464" s="71">
        <v>44587365</v>
      </c>
      <c r="V464" s="71">
        <v>5531</v>
      </c>
      <c r="W464" s="71">
        <v>1927</v>
      </c>
      <c r="X464" s="71">
        <v>61779</v>
      </c>
      <c r="Y464" s="71">
        <v>78981</v>
      </c>
      <c r="Z464" s="71">
        <v>110040</v>
      </c>
      <c r="AA464" s="71">
        <v>39028</v>
      </c>
      <c r="AB464" s="71">
        <v>165433</v>
      </c>
      <c r="AC464" s="71">
        <v>0</v>
      </c>
      <c r="AD464" s="71">
        <v>20.105189026904998</v>
      </c>
      <c r="AE464" s="72"/>
      <c r="AF464" s="71">
        <v>656603380.61598492</v>
      </c>
      <c r="AG464" s="71">
        <v>7826847.3278195914</v>
      </c>
      <c r="AH464" s="71">
        <v>11224951.50045768</v>
      </c>
      <c r="AI464" s="71">
        <v>359693672.85575992</v>
      </c>
      <c r="AJ464" s="71">
        <v>300323216.93540001</v>
      </c>
      <c r="AK464" s="71">
        <v>0</v>
      </c>
      <c r="AL464" s="71">
        <v>0</v>
      </c>
      <c r="AM464" s="71">
        <v>22772036.198360201</v>
      </c>
      <c r="AN464" s="71">
        <v>0</v>
      </c>
      <c r="AO464" s="71">
        <v>0</v>
      </c>
      <c r="AP464" s="71">
        <v>1358444105.4337823</v>
      </c>
      <c r="AQ464" s="72"/>
      <c r="AR464" s="71">
        <v>7332</v>
      </c>
      <c r="AS464" s="71">
        <v>2456</v>
      </c>
      <c r="AT464" s="71">
        <v>0</v>
      </c>
      <c r="AU464" s="71">
        <v>1</v>
      </c>
      <c r="AV464" s="71">
        <v>0</v>
      </c>
      <c r="AW464" s="71">
        <v>2</v>
      </c>
      <c r="AX464" s="71"/>
      <c r="AY464" s="72"/>
      <c r="AZ464" s="71">
        <v>36898.862999999998</v>
      </c>
      <c r="BA464" s="71">
        <v>141620.93</v>
      </c>
      <c r="BB464" s="71">
        <v>0</v>
      </c>
      <c r="BC464" s="71">
        <v>510</v>
      </c>
      <c r="BD464" s="71">
        <v>0</v>
      </c>
      <c r="BE464" s="71">
        <v>5229</v>
      </c>
      <c r="BF464" s="71"/>
      <c r="BG464" s="72"/>
      <c r="BH464" s="71">
        <v>43.424999999999997</v>
      </c>
      <c r="BI464" s="71">
        <v>0</v>
      </c>
      <c r="BJ464" s="71">
        <v>152.28299999999999</v>
      </c>
      <c r="BK464" s="71">
        <v>0</v>
      </c>
      <c r="BL464" s="71">
        <v>21.634</v>
      </c>
      <c r="BM464" s="71">
        <v>0</v>
      </c>
      <c r="BN464" s="72"/>
      <c r="BO464" s="71">
        <v>2</v>
      </c>
      <c r="BP464" s="71">
        <v>0</v>
      </c>
      <c r="BQ464" s="71">
        <v>10</v>
      </c>
      <c r="BR464" s="71">
        <v>0</v>
      </c>
      <c r="BS464" s="71">
        <v>3</v>
      </c>
      <c r="BT464" s="71">
        <v>0</v>
      </c>
      <c r="BU464"/>
      <c r="BV464" s="70">
        <v>158.19200000000001</v>
      </c>
      <c r="BW464" s="70">
        <v>0</v>
      </c>
      <c r="BX464" s="70">
        <v>15.725</v>
      </c>
      <c r="BY464" s="70">
        <v>1.0529999999999999</v>
      </c>
      <c r="BZ464" s="70">
        <v>42.372</v>
      </c>
      <c r="CA464" s="70">
        <v>0</v>
      </c>
      <c r="CB464" s="70">
        <v>0</v>
      </c>
      <c r="CC464" s="70">
        <v>0</v>
      </c>
      <c r="CD464" s="70">
        <v>0</v>
      </c>
    </row>
    <row r="465" spans="1:82">
      <c r="A465" s="70" t="s">
        <v>2132</v>
      </c>
      <c r="B465" s="70">
        <v>356</v>
      </c>
      <c r="C465" s="70">
        <v>16</v>
      </c>
      <c r="D465" s="70">
        <v>21</v>
      </c>
      <c r="E465" s="70">
        <v>2019</v>
      </c>
      <c r="F465" s="70" t="s">
        <v>158</v>
      </c>
      <c r="G465" s="70" t="s">
        <v>2116</v>
      </c>
      <c r="H465" s="70" t="s">
        <v>2117</v>
      </c>
      <c r="I465" s="148"/>
      <c r="J465" s="71">
        <v>689.86722837300533</v>
      </c>
      <c r="K465" s="71">
        <v>9.2496976988104525</v>
      </c>
      <c r="L465" s="71">
        <v>74.748444557229845</v>
      </c>
      <c r="M465" s="71">
        <v>236.63901672008694</v>
      </c>
      <c r="N465" s="71">
        <v>152.24420172032376</v>
      </c>
      <c r="O465" s="71">
        <v>176.08498365246106</v>
      </c>
      <c r="P465" s="71">
        <v>183.65559590357489</v>
      </c>
      <c r="Q465" s="71">
        <v>10.151701376301</v>
      </c>
      <c r="R465" s="71">
        <v>0</v>
      </c>
      <c r="S465" s="71">
        <v>23.032758824999998</v>
      </c>
      <c r="T465" s="72"/>
      <c r="U465" s="71">
        <v>44841746</v>
      </c>
      <c r="V465" s="71">
        <v>5531</v>
      </c>
      <c r="W465" s="71">
        <v>1927</v>
      </c>
      <c r="X465" s="71">
        <v>61779</v>
      </c>
      <c r="Y465" s="71">
        <v>79218</v>
      </c>
      <c r="Z465" s="71">
        <v>110241</v>
      </c>
      <c r="AA465" s="71">
        <v>38135</v>
      </c>
      <c r="AB465" s="71">
        <v>164506</v>
      </c>
      <c r="AC465" s="71">
        <v>0</v>
      </c>
      <c r="AD465" s="71">
        <v>23.032758824999998</v>
      </c>
      <c r="AE465" s="72"/>
      <c r="AF465" s="71">
        <v>595248270.06107926</v>
      </c>
      <c r="AG465" s="71">
        <v>7580333.629954691</v>
      </c>
      <c r="AH465" s="71">
        <v>12220372.53347653</v>
      </c>
      <c r="AI465" s="71">
        <v>355461050.17467052</v>
      </c>
      <c r="AJ465" s="71">
        <v>316434424.64542842</v>
      </c>
      <c r="AK465" s="71">
        <v>0</v>
      </c>
      <c r="AL465" s="71">
        <v>0</v>
      </c>
      <c r="AM465" s="71">
        <v>22404478.799495034</v>
      </c>
      <c r="AN465" s="71">
        <v>0</v>
      </c>
      <c r="AO465" s="71">
        <v>0</v>
      </c>
      <c r="AP465" s="71">
        <v>1309348929.8441043</v>
      </c>
      <c r="AQ465" s="72"/>
      <c r="AR465" s="71">
        <v>7741</v>
      </c>
      <c r="AS465" s="71">
        <v>2690</v>
      </c>
      <c r="AT465" s="71">
        <v>0</v>
      </c>
      <c r="AU465" s="71">
        <v>1</v>
      </c>
      <c r="AV465" s="71">
        <v>0</v>
      </c>
      <c r="AW465" s="71">
        <v>2</v>
      </c>
      <c r="AX465" s="71"/>
      <c r="AY465" s="72"/>
      <c r="AZ465" s="71">
        <v>39513.00300000007</v>
      </c>
      <c r="BA465" s="71">
        <v>153152.53</v>
      </c>
      <c r="BB465" s="71">
        <v>0</v>
      </c>
      <c r="BC465" s="71">
        <v>510</v>
      </c>
      <c r="BD465" s="71">
        <v>0</v>
      </c>
      <c r="BE465" s="71">
        <v>5229.25</v>
      </c>
      <c r="BF465" s="71"/>
      <c r="BG465" s="72"/>
      <c r="BH465" s="71">
        <v>29.103999999999999</v>
      </c>
      <c r="BI465" s="71">
        <v>0</v>
      </c>
      <c r="BJ465" s="71">
        <v>128.13499999999999</v>
      </c>
      <c r="BK465" s="71">
        <v>0</v>
      </c>
      <c r="BL465" s="71">
        <v>23.146000000000001</v>
      </c>
      <c r="BM465" s="71">
        <v>0</v>
      </c>
      <c r="BN465" s="72"/>
      <c r="BO465" s="71">
        <v>1</v>
      </c>
      <c r="BP465" s="71">
        <v>0</v>
      </c>
      <c r="BQ465" s="71">
        <v>11</v>
      </c>
      <c r="BR465" s="71">
        <v>0</v>
      </c>
      <c r="BS465" s="71">
        <v>3</v>
      </c>
      <c r="BT465" s="71">
        <v>0</v>
      </c>
      <c r="BU465"/>
      <c r="BV465" s="70">
        <v>126.18600000000001</v>
      </c>
      <c r="BW465" s="70">
        <v>0</v>
      </c>
      <c r="BX465" s="70">
        <v>18.823</v>
      </c>
      <c r="BY465" s="70">
        <v>0</v>
      </c>
      <c r="BZ465" s="70">
        <v>35.375999999999998</v>
      </c>
      <c r="CA465" s="70">
        <v>0</v>
      </c>
      <c r="CB465" s="70">
        <v>0</v>
      </c>
      <c r="CC465" s="70">
        <v>0</v>
      </c>
      <c r="CD465" s="70">
        <v>0</v>
      </c>
    </row>
    <row r="466" spans="1:82">
      <c r="A466" s="70" t="s">
        <v>2133</v>
      </c>
      <c r="B466" s="70">
        <v>357</v>
      </c>
      <c r="C466" s="70">
        <v>17</v>
      </c>
      <c r="D466" s="70">
        <v>21</v>
      </c>
      <c r="E466" s="70">
        <v>2020</v>
      </c>
      <c r="F466" s="70" t="s">
        <v>159</v>
      </c>
      <c r="G466" s="70" t="s">
        <v>2116</v>
      </c>
      <c r="H466" s="70" t="s">
        <v>2117</v>
      </c>
      <c r="I466" s="148"/>
      <c r="J466" s="71">
        <v>606.42433598529669</v>
      </c>
      <c r="K466" s="71">
        <v>10.667059532150931</v>
      </c>
      <c r="L466" s="71">
        <v>116.21340168282288</v>
      </c>
      <c r="M466" s="71">
        <v>218.05215030714612</v>
      </c>
      <c r="N466" s="71">
        <v>170.31988050344339</v>
      </c>
      <c r="O466" s="71">
        <v>154.55522851268486</v>
      </c>
      <c r="P466" s="71">
        <v>172.31692304282859</v>
      </c>
      <c r="Q466" s="71">
        <v>9.6442644870847207</v>
      </c>
      <c r="R466" s="71">
        <v>0</v>
      </c>
      <c r="S466" s="71">
        <v>22.284872372279999</v>
      </c>
      <c r="T466" s="72"/>
      <c r="U466" s="71">
        <v>42789816</v>
      </c>
      <c r="V466" s="71">
        <v>5567</v>
      </c>
      <c r="W466" s="71">
        <v>2810</v>
      </c>
      <c r="X466" s="71">
        <v>59763</v>
      </c>
      <c r="Y466" s="71">
        <v>79614</v>
      </c>
      <c r="Z466" s="71">
        <v>110441</v>
      </c>
      <c r="AA466" s="71">
        <v>38031</v>
      </c>
      <c r="AB466" s="71">
        <v>163571</v>
      </c>
      <c r="AC466" s="71">
        <v>0</v>
      </c>
      <c r="AD466" s="71">
        <v>22.284872372279999</v>
      </c>
      <c r="AE466" s="72"/>
      <c r="AF466" s="71">
        <v>523423916.08326048</v>
      </c>
      <c r="AG466" s="71">
        <v>7954163.4986013444</v>
      </c>
      <c r="AH466" s="71">
        <v>19493000.300542653</v>
      </c>
      <c r="AI466" s="71">
        <v>320935319.13501567</v>
      </c>
      <c r="AJ466" s="71">
        <v>376951381.46597773</v>
      </c>
      <c r="AK466" s="71"/>
      <c r="AL466" s="71"/>
      <c r="AM466" s="71">
        <v>21347832.811713755</v>
      </c>
      <c r="AN466" s="71"/>
      <c r="AO466" s="71"/>
      <c r="AP466" s="71">
        <v>1270105613.2951114</v>
      </c>
      <c r="AQ466" s="72"/>
      <c r="AR466" s="71">
        <v>8038</v>
      </c>
      <c r="AS466" s="71">
        <v>2829</v>
      </c>
      <c r="AT466" s="71">
        <v>0</v>
      </c>
      <c r="AU466" s="71">
        <v>1</v>
      </c>
      <c r="AV466" s="71">
        <v>0</v>
      </c>
      <c r="AW466" s="71">
        <v>2</v>
      </c>
      <c r="AX466" s="71"/>
      <c r="AY466" s="72"/>
      <c r="AZ466" s="71">
        <v>41360.503000000172</v>
      </c>
      <c r="BA466" s="71">
        <v>163167.2300000001</v>
      </c>
      <c r="BB466" s="71">
        <v>0</v>
      </c>
      <c r="BC466" s="71">
        <v>510</v>
      </c>
      <c r="BD466" s="71">
        <v>0</v>
      </c>
      <c r="BE466" s="71">
        <v>5229.25</v>
      </c>
      <c r="BF466" s="71"/>
      <c r="BG466" s="72"/>
      <c r="BH466" s="71">
        <v>7.2240000000000002</v>
      </c>
      <c r="BI466" s="71">
        <v>0</v>
      </c>
      <c r="BJ466" s="71">
        <v>115.952</v>
      </c>
      <c r="BK466" s="71">
        <v>0</v>
      </c>
      <c r="BL466" s="71">
        <v>25.225000000000001</v>
      </c>
      <c r="BM466" s="71">
        <v>0</v>
      </c>
      <c r="BN466" s="72"/>
      <c r="BO466" s="71">
        <v>1</v>
      </c>
      <c r="BP466" s="71">
        <v>0</v>
      </c>
      <c r="BQ466" s="71">
        <v>10</v>
      </c>
      <c r="BR466" s="71">
        <v>0</v>
      </c>
      <c r="BS466" s="71">
        <v>4</v>
      </c>
      <c r="BT466" s="71">
        <v>0</v>
      </c>
      <c r="BU466"/>
      <c r="BV466" s="70">
        <v>123.196</v>
      </c>
      <c r="BW466" s="70">
        <v>0</v>
      </c>
      <c r="BX466" s="70">
        <v>17.981000000000002</v>
      </c>
      <c r="BY466" s="70">
        <v>0</v>
      </c>
      <c r="BZ466" s="70">
        <v>7.2240000000000002</v>
      </c>
      <c r="CA466" s="70">
        <v>0</v>
      </c>
      <c r="CB466" s="70">
        <v>0</v>
      </c>
      <c r="CC466" s="70">
        <v>0</v>
      </c>
      <c r="CD466" s="70">
        <v>0</v>
      </c>
    </row>
    <row r="467" spans="1:82">
      <c r="A467" s="70" t="s">
        <v>2134</v>
      </c>
      <c r="B467" s="70">
        <v>357</v>
      </c>
      <c r="C467" s="70">
        <v>18</v>
      </c>
      <c r="D467" s="70">
        <v>21</v>
      </c>
      <c r="E467" s="70">
        <v>2021</v>
      </c>
      <c r="F467" s="70" t="s">
        <v>160</v>
      </c>
      <c r="G467" s="70" t="s">
        <v>2116</v>
      </c>
      <c r="H467" s="70" t="s">
        <v>2117</v>
      </c>
      <c r="I467" s="148"/>
      <c r="J467" s="71">
        <v>552.51979641561343</v>
      </c>
      <c r="K467" s="71">
        <v>10.70712744618727</v>
      </c>
      <c r="L467" s="71">
        <v>106.94242385487836</v>
      </c>
      <c r="M467" s="71">
        <v>198.51382618834822</v>
      </c>
      <c r="N467" s="71">
        <v>142.83253720023689</v>
      </c>
      <c r="O467" s="71">
        <v>150.64659735772929</v>
      </c>
      <c r="P467" s="71">
        <v>178.18819650762848</v>
      </c>
      <c r="Q467" s="71">
        <v>9.4921088238159701</v>
      </c>
      <c r="R467" s="71">
        <v>0</v>
      </c>
      <c r="S467" s="71">
        <v>19.466406792000001</v>
      </c>
      <c r="T467" s="72"/>
      <c r="U467" s="71">
        <v>44222714</v>
      </c>
      <c r="V467" s="71">
        <v>5567</v>
      </c>
      <c r="W467" s="71">
        <v>2810</v>
      </c>
      <c r="X467" s="71">
        <v>59763</v>
      </c>
      <c r="Y467" s="71">
        <v>79824</v>
      </c>
      <c r="Z467" s="71">
        <v>110840</v>
      </c>
      <c r="AA467" s="71">
        <v>38348</v>
      </c>
      <c r="AB467" s="71">
        <v>162572</v>
      </c>
      <c r="AC467" s="71">
        <v>0</v>
      </c>
      <c r="AD467" s="71">
        <v>19.466406792000001</v>
      </c>
      <c r="AE467" s="72"/>
      <c r="AF467" s="71">
        <v>494083839.93001717</v>
      </c>
      <c r="AG467" s="71">
        <v>8477029.9058115035</v>
      </c>
      <c r="AH467" s="71">
        <v>17820243.719904728</v>
      </c>
      <c r="AI467" s="71">
        <v>354426860.53933877</v>
      </c>
      <c r="AJ467" s="71">
        <v>348704404.80863333</v>
      </c>
      <c r="AK467" s="71">
        <v>0</v>
      </c>
      <c r="AL467" s="71">
        <v>0</v>
      </c>
      <c r="AM467" s="71">
        <v>21339832.768690135</v>
      </c>
      <c r="AN467" s="71">
        <v>0</v>
      </c>
      <c r="AO467" s="71">
        <v>0</v>
      </c>
      <c r="AP467" s="71">
        <v>1244852211.6723957</v>
      </c>
      <c r="AQ467" s="72"/>
      <c r="AR467" s="71">
        <v>8352</v>
      </c>
      <c r="AS467" s="71">
        <v>3003</v>
      </c>
      <c r="AT467" s="71">
        <v>0</v>
      </c>
      <c r="AU467" s="71">
        <v>1</v>
      </c>
      <c r="AV467" s="71">
        <v>0</v>
      </c>
      <c r="AW467" s="71">
        <v>2</v>
      </c>
      <c r="AX467" s="71"/>
      <c r="AY467" s="72"/>
      <c r="AZ467" s="71">
        <v>43438.783000000243</v>
      </c>
      <c r="BA467" s="71">
        <v>184060.33000000019</v>
      </c>
      <c r="BB467" s="71">
        <v>0</v>
      </c>
      <c r="BC467" s="71">
        <v>510</v>
      </c>
      <c r="BD467" s="71">
        <v>0</v>
      </c>
      <c r="BE467" s="71">
        <v>5229.25</v>
      </c>
      <c r="BF467" s="71"/>
      <c r="BG467" s="72"/>
      <c r="BH467" s="71">
        <v>7.6760000000000002</v>
      </c>
      <c r="BI467" s="71">
        <v>0</v>
      </c>
      <c r="BJ467" s="71">
        <v>125.69199999999999</v>
      </c>
      <c r="BK467" s="71">
        <v>0</v>
      </c>
      <c r="BL467" s="71">
        <v>22.704000000000001</v>
      </c>
      <c r="BM467" s="71">
        <v>0</v>
      </c>
      <c r="BN467" s="72"/>
      <c r="BO467" s="71">
        <v>1</v>
      </c>
      <c r="BP467" s="71">
        <v>0</v>
      </c>
      <c r="BQ467" s="71">
        <v>10</v>
      </c>
      <c r="BR467" s="71">
        <v>0</v>
      </c>
      <c r="BS467" s="71">
        <v>4</v>
      </c>
      <c r="BT467" s="71">
        <v>0</v>
      </c>
      <c r="BU467"/>
      <c r="BV467" s="70">
        <v>133.048</v>
      </c>
      <c r="BW467" s="70">
        <v>0</v>
      </c>
      <c r="BX467" s="70">
        <v>15.348000000000001</v>
      </c>
      <c r="BY467" s="70">
        <v>0</v>
      </c>
      <c r="BZ467" s="70">
        <v>7.6760000000000002</v>
      </c>
      <c r="CA467" s="70">
        <v>0</v>
      </c>
      <c r="CB467" s="70">
        <v>0</v>
      </c>
      <c r="CC467" s="70">
        <v>0</v>
      </c>
      <c r="CD467" s="70">
        <v>0</v>
      </c>
    </row>
    <row r="468" spans="1:82">
      <c r="A468" s="70" t="s">
        <v>2135</v>
      </c>
      <c r="B468" s="70">
        <v>357</v>
      </c>
      <c r="C468" s="70">
        <v>19</v>
      </c>
      <c r="D468" s="70">
        <v>21</v>
      </c>
      <c r="E468" s="70">
        <v>2022</v>
      </c>
      <c r="F468" s="70" t="s">
        <v>161</v>
      </c>
      <c r="G468" s="70" t="s">
        <v>2116</v>
      </c>
      <c r="H468" s="70" t="s">
        <v>2117</v>
      </c>
      <c r="I468" s="148"/>
      <c r="J468" s="71">
        <v>533.53534025163572</v>
      </c>
      <c r="K468" s="71">
        <v>10.911234754472956</v>
      </c>
      <c r="L468" s="71">
        <v>92.910125015006685</v>
      </c>
      <c r="M468" s="71">
        <v>204.24674393871061</v>
      </c>
      <c r="N468" s="71">
        <v>216.573714000243</v>
      </c>
      <c r="O468" s="71">
        <v>158.99795932891269</v>
      </c>
      <c r="P468" s="71">
        <v>175.65449037130622</v>
      </c>
      <c r="Q468" s="71">
        <v>9.5136608983573527</v>
      </c>
      <c r="R468" s="71">
        <v>0</v>
      </c>
      <c r="S468" s="71">
        <v>20.236089512900001</v>
      </c>
      <c r="T468" s="72"/>
      <c r="U468" s="71">
        <v>47854518</v>
      </c>
      <c r="V468" s="71">
        <v>5567</v>
      </c>
      <c r="W468" s="71">
        <v>2810</v>
      </c>
      <c r="X468" s="71">
        <v>59763</v>
      </c>
      <c r="Y468" s="71">
        <v>80352</v>
      </c>
      <c r="Z468" s="71">
        <v>111148</v>
      </c>
      <c r="AA468" s="71">
        <v>38379</v>
      </c>
      <c r="AB468" s="71">
        <v>161605</v>
      </c>
      <c r="AC468" s="71">
        <v>0</v>
      </c>
      <c r="AD468" s="71">
        <v>20.236089512900001</v>
      </c>
      <c r="AE468" s="72"/>
      <c r="AF468" s="71">
        <v>493619070.69574541</v>
      </c>
      <c r="AG468" s="71">
        <v>8494689.284762146</v>
      </c>
      <c r="AH468" s="71">
        <v>18274519.834170289</v>
      </c>
      <c r="AI468" s="71">
        <v>327736275.06399888</v>
      </c>
      <c r="AJ468" s="71">
        <v>429218456.71985465</v>
      </c>
      <c r="AK468" s="71">
        <v>0</v>
      </c>
      <c r="AL468" s="71">
        <v>0</v>
      </c>
      <c r="AM468" s="71">
        <v>20867616.41266191</v>
      </c>
      <c r="AN468" s="71">
        <v>0</v>
      </c>
      <c r="AO468" s="71">
        <v>0</v>
      </c>
      <c r="AP468" s="71">
        <v>1298210628.0111933</v>
      </c>
      <c r="AQ468" s="72"/>
      <c r="AR468" s="71">
        <v>8707</v>
      </c>
      <c r="AS468" s="71">
        <v>3117</v>
      </c>
      <c r="AT468" s="71">
        <v>0</v>
      </c>
      <c r="AU468" s="71">
        <v>1</v>
      </c>
      <c r="AV468" s="71">
        <v>0</v>
      </c>
      <c r="AW468" s="71">
        <v>3</v>
      </c>
      <c r="AX468" s="71"/>
      <c r="AY468" s="72"/>
      <c r="AZ468" s="71">
        <v>45731.953000000372</v>
      </c>
      <c r="BA468" s="71">
        <v>190431.83000000019</v>
      </c>
      <c r="BB468" s="71">
        <v>0</v>
      </c>
      <c r="BC468" s="71">
        <v>510</v>
      </c>
      <c r="BD468" s="71">
        <v>0</v>
      </c>
      <c r="BE468" s="71">
        <v>10979.25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2136</v>
      </c>
      <c r="B469" s="70">
        <v>357</v>
      </c>
      <c r="C469" s="70">
        <v>20</v>
      </c>
      <c r="D469" s="70">
        <v>21</v>
      </c>
      <c r="E469" s="70">
        <v>2023</v>
      </c>
      <c r="F469" s="70" t="s">
        <v>1539</v>
      </c>
      <c r="G469" s="70" t="s">
        <v>2116</v>
      </c>
      <c r="H469" s="70" t="s">
        <v>2117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9086</v>
      </c>
      <c r="AS469" s="71">
        <v>3169</v>
      </c>
      <c r="AT469" s="71">
        <v>0</v>
      </c>
      <c r="AU469" s="71">
        <v>1</v>
      </c>
      <c r="AV469" s="71">
        <v>0</v>
      </c>
      <c r="AW469" s="71">
        <v>3</v>
      </c>
      <c r="AX469" s="71"/>
      <c r="AY469" s="72"/>
      <c r="AZ469" s="71">
        <v>48141.533000000534</v>
      </c>
      <c r="BA469" s="71">
        <v>193159.9300000002</v>
      </c>
      <c r="BB469" s="71">
        <v>0</v>
      </c>
      <c r="BC469" s="71">
        <v>510</v>
      </c>
      <c r="BD469" s="71">
        <v>0</v>
      </c>
      <c r="BE469" s="71">
        <v>12062.728999999999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2137</v>
      </c>
      <c r="B470" s="70">
        <v>357</v>
      </c>
      <c r="C470" s="70">
        <v>21</v>
      </c>
      <c r="D470" s="70">
        <v>21</v>
      </c>
      <c r="E470" s="70">
        <v>2024</v>
      </c>
      <c r="F470" s="70" t="s">
        <v>1554</v>
      </c>
      <c r="G470" s="70" t="s">
        <v>2116</v>
      </c>
      <c r="H470" s="70" t="s">
        <v>2117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2138</v>
      </c>
      <c r="B471" s="70">
        <v>426</v>
      </c>
      <c r="C471" s="70">
        <v>1</v>
      </c>
      <c r="D471" s="70">
        <v>26</v>
      </c>
      <c r="E471" s="70">
        <v>1990</v>
      </c>
      <c r="F471" s="70" t="s">
        <v>787</v>
      </c>
      <c r="G471" s="70" t="s">
        <v>2139</v>
      </c>
      <c r="H471" s="70" t="s">
        <v>2140</v>
      </c>
      <c r="I471" s="148"/>
      <c r="J471" s="71">
        <v>1031.058751423785</v>
      </c>
      <c r="K471" s="71">
        <v>6.7405744935782597</v>
      </c>
      <c r="L471" s="71">
        <v>11.192477332897219</v>
      </c>
      <c r="M471" s="71">
        <v>93.300629453732782</v>
      </c>
      <c r="N471" s="71">
        <v>136.49765030771269</v>
      </c>
      <c r="O471" s="71">
        <v>115.74433872009121</v>
      </c>
      <c r="P471" s="71">
        <v>71.878923464572821</v>
      </c>
      <c r="Q471" s="71">
        <v>9.5845141925238995</v>
      </c>
      <c r="R471" s="71">
        <v>0</v>
      </c>
      <c r="S471" s="71">
        <v>14.150691891738139</v>
      </c>
      <c r="T471" s="72"/>
      <c r="U471" s="71">
        <v>84518874</v>
      </c>
      <c r="V471" s="71">
        <v>2822</v>
      </c>
      <c r="W471" s="71">
        <v>102</v>
      </c>
      <c r="X471" s="71">
        <v>31826</v>
      </c>
      <c r="Y471" s="71">
        <v>54225</v>
      </c>
      <c r="Z471" s="71">
        <v>47607</v>
      </c>
      <c r="AA471" s="71">
        <v>17453</v>
      </c>
      <c r="AB471" s="71">
        <v>155620</v>
      </c>
      <c r="AC471" s="71">
        <v>0</v>
      </c>
      <c r="AD471" s="71">
        <v>14.150691891738139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2141</v>
      </c>
      <c r="B472" s="70">
        <v>427</v>
      </c>
      <c r="C472" s="70">
        <v>2</v>
      </c>
      <c r="D472" s="70">
        <v>26</v>
      </c>
      <c r="E472" s="70">
        <v>2005</v>
      </c>
      <c r="F472" s="70" t="s">
        <v>789</v>
      </c>
      <c r="G472" s="70" t="s">
        <v>2139</v>
      </c>
      <c r="H472" s="70" t="s">
        <v>2140</v>
      </c>
      <c r="I472" s="148"/>
      <c r="J472" s="71">
        <v>930.49202993083759</v>
      </c>
      <c r="K472" s="71">
        <v>5.2473492353904669</v>
      </c>
      <c r="L472" s="71">
        <v>6.6840595708149433</v>
      </c>
      <c r="M472" s="71">
        <v>167.7314565163218</v>
      </c>
      <c r="N472" s="71">
        <v>177.09827368923061</v>
      </c>
      <c r="O472" s="71">
        <v>160.6333041404848</v>
      </c>
      <c r="P472" s="71">
        <v>65.453084220573416</v>
      </c>
      <c r="Q472" s="71">
        <v>9.4271744252304099</v>
      </c>
      <c r="R472" s="71">
        <v>0</v>
      </c>
      <c r="S472" s="71">
        <v>20.87162666603372</v>
      </c>
      <c r="T472" s="72"/>
      <c r="U472" s="71">
        <v>62489502</v>
      </c>
      <c r="V472" s="71">
        <v>2656</v>
      </c>
      <c r="W472" s="71">
        <v>74</v>
      </c>
      <c r="X472" s="71">
        <v>31956</v>
      </c>
      <c r="Y472" s="71">
        <v>62339</v>
      </c>
      <c r="Z472" s="71">
        <v>76456</v>
      </c>
      <c r="AA472" s="71">
        <v>13016</v>
      </c>
      <c r="AB472" s="71">
        <v>160015</v>
      </c>
      <c r="AC472" s="71">
        <v>0</v>
      </c>
      <c r="AD472" s="71">
        <v>20.87162666603372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2142</v>
      </c>
      <c r="B473" s="70">
        <v>428</v>
      </c>
      <c r="C473" s="70">
        <v>3</v>
      </c>
      <c r="D473" s="70">
        <v>26</v>
      </c>
      <c r="E473" s="70">
        <v>2006</v>
      </c>
      <c r="F473" s="70" t="s">
        <v>790</v>
      </c>
      <c r="G473" s="70" t="s">
        <v>2139</v>
      </c>
      <c r="H473" s="70" t="s">
        <v>2140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2143</v>
      </c>
      <c r="B474" s="70">
        <v>429</v>
      </c>
      <c r="C474" s="70">
        <v>4</v>
      </c>
      <c r="D474" s="70">
        <v>26</v>
      </c>
      <c r="E474" s="70">
        <v>2007</v>
      </c>
      <c r="F474" s="70" t="s">
        <v>791</v>
      </c>
      <c r="G474" s="70" t="s">
        <v>2139</v>
      </c>
      <c r="H474" s="70" t="s">
        <v>2140</v>
      </c>
      <c r="I474" s="148"/>
      <c r="J474" s="71">
        <v>1017.5111771153011</v>
      </c>
      <c r="K474" s="71">
        <v>5.3073801828995606</v>
      </c>
      <c r="L474" s="71">
        <v>8.7422944809563088</v>
      </c>
      <c r="M474" s="71">
        <v>164.78101934807091</v>
      </c>
      <c r="N474" s="71">
        <v>195.6023198902312</v>
      </c>
      <c r="O474" s="71">
        <v>154.9299737290068</v>
      </c>
      <c r="P474" s="71">
        <v>64.872993917566419</v>
      </c>
      <c r="Q474" s="71">
        <v>10.000476893590999</v>
      </c>
      <c r="R474" s="71">
        <v>0</v>
      </c>
      <c r="S474" s="71">
        <v>13.37252508747066</v>
      </c>
      <c r="T474" s="72"/>
      <c r="U474" s="71">
        <v>68655847</v>
      </c>
      <c r="V474" s="71">
        <v>2522</v>
      </c>
      <c r="W474" s="71">
        <v>89</v>
      </c>
      <c r="X474" s="71">
        <v>36377</v>
      </c>
      <c r="Y474" s="71">
        <v>64332</v>
      </c>
      <c r="Z474" s="71">
        <v>76658</v>
      </c>
      <c r="AA474" s="71">
        <v>12704</v>
      </c>
      <c r="AB474" s="71">
        <v>160770</v>
      </c>
      <c r="AC474" s="71">
        <v>0</v>
      </c>
      <c r="AD474" s="71">
        <v>13.37252508747066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2144</v>
      </c>
      <c r="B475" s="70">
        <v>430</v>
      </c>
      <c r="C475" s="70">
        <v>5</v>
      </c>
      <c r="D475" s="70">
        <v>26</v>
      </c>
      <c r="E475" s="70">
        <v>2008</v>
      </c>
      <c r="F475" s="70" t="s">
        <v>792</v>
      </c>
      <c r="G475" s="70" t="s">
        <v>2139</v>
      </c>
      <c r="H475" s="70" t="s">
        <v>2140</v>
      </c>
      <c r="I475" s="148"/>
      <c r="J475" s="71">
        <v>919.08154592151118</v>
      </c>
      <c r="K475" s="71">
        <v>4.0217571590266177</v>
      </c>
      <c r="L475" s="71">
        <v>6.95058292277273</v>
      </c>
      <c r="M475" s="71">
        <v>172.35507298280149</v>
      </c>
      <c r="N475" s="71">
        <v>190.60010583305299</v>
      </c>
      <c r="O475" s="71">
        <v>149.98313407689881</v>
      </c>
      <c r="P475" s="71">
        <v>63.401474726288619</v>
      </c>
      <c r="Q475" s="71">
        <v>9.8901187799810106</v>
      </c>
      <c r="R475" s="71">
        <v>0</v>
      </c>
      <c r="S475" s="71">
        <v>17.636311592911269</v>
      </c>
      <c r="T475" s="72"/>
      <c r="U475" s="71">
        <v>65067864</v>
      </c>
      <c r="V475" s="71">
        <v>2522</v>
      </c>
      <c r="W475" s="71">
        <v>89</v>
      </c>
      <c r="X475" s="71">
        <v>36377</v>
      </c>
      <c r="Y475" s="71">
        <v>65424</v>
      </c>
      <c r="Z475" s="71">
        <v>76815</v>
      </c>
      <c r="AA475" s="71">
        <v>12430</v>
      </c>
      <c r="AB475" s="71">
        <v>161611</v>
      </c>
      <c r="AC475" s="71">
        <v>0</v>
      </c>
      <c r="AD475" s="71">
        <v>17.636311592911269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2145</v>
      </c>
      <c r="B476" s="70">
        <v>431</v>
      </c>
      <c r="C476" s="70">
        <v>6</v>
      </c>
      <c r="D476" s="70">
        <v>26</v>
      </c>
      <c r="E476" s="70">
        <v>2009</v>
      </c>
      <c r="F476" s="70" t="s">
        <v>176</v>
      </c>
      <c r="G476" s="70" t="s">
        <v>2139</v>
      </c>
      <c r="H476" s="70" t="s">
        <v>2140</v>
      </c>
      <c r="I476" s="148"/>
      <c r="J476" s="71">
        <v>840.01868687454771</v>
      </c>
      <c r="K476" s="71">
        <v>3.9954060453315372</v>
      </c>
      <c r="L476" s="71">
        <v>8.7778636458055725</v>
      </c>
      <c r="M476" s="71">
        <v>158.053920146857</v>
      </c>
      <c r="N476" s="71">
        <v>165.02592082539931</v>
      </c>
      <c r="O476" s="71">
        <v>151.95309334181761</v>
      </c>
      <c r="P476" s="71">
        <v>60.625110829980223</v>
      </c>
      <c r="Q476" s="71">
        <v>9.4433558907513095</v>
      </c>
      <c r="R476" s="71">
        <v>0</v>
      </c>
      <c r="S476" s="71">
        <v>13.509291056121061</v>
      </c>
      <c r="T476" s="72"/>
      <c r="U476" s="71">
        <v>46995163</v>
      </c>
      <c r="V476" s="71">
        <v>3057</v>
      </c>
      <c r="W476" s="71">
        <v>166</v>
      </c>
      <c r="X476" s="71">
        <v>38945</v>
      </c>
      <c r="Y476" s="71">
        <v>66324</v>
      </c>
      <c r="Z476" s="71">
        <v>76816</v>
      </c>
      <c r="AA476" s="71">
        <v>12202</v>
      </c>
      <c r="AB476" s="71">
        <v>161986</v>
      </c>
      <c r="AC476" s="71">
        <v>0</v>
      </c>
      <c r="AD476" s="71">
        <v>13.509291056121061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125.89</v>
      </c>
      <c r="BK476" s="71">
        <v>0</v>
      </c>
      <c r="BL476" s="71">
        <v>17.23</v>
      </c>
      <c r="BM476" s="71">
        <v>0</v>
      </c>
      <c r="BN476" s="72"/>
      <c r="BO476" s="71">
        <v>0</v>
      </c>
      <c r="BP476" s="71">
        <v>0</v>
      </c>
      <c r="BQ476" s="71">
        <v>12</v>
      </c>
      <c r="BR476" s="71">
        <v>0</v>
      </c>
      <c r="BS476" s="71">
        <v>4</v>
      </c>
      <c r="BT476" s="71">
        <v>0</v>
      </c>
      <c r="BU476"/>
      <c r="BV476" s="70">
        <v>143.12</v>
      </c>
      <c r="BW476" s="70">
        <v>0</v>
      </c>
      <c r="BX476" s="70">
        <v>0</v>
      </c>
      <c r="BY476" s="70">
        <v>0</v>
      </c>
      <c r="BZ476" s="70">
        <v>0</v>
      </c>
      <c r="CA476" s="70">
        <v>0</v>
      </c>
      <c r="CB476" s="70">
        <v>0</v>
      </c>
      <c r="CC476" s="70">
        <v>0</v>
      </c>
      <c r="CD476" s="70">
        <v>0</v>
      </c>
    </row>
    <row r="477" spans="1:82">
      <c r="A477" s="70" t="s">
        <v>2146</v>
      </c>
      <c r="B477" s="70">
        <v>432</v>
      </c>
      <c r="C477" s="70">
        <v>7</v>
      </c>
      <c r="D477" s="70">
        <v>26</v>
      </c>
      <c r="E477" s="70">
        <v>2010</v>
      </c>
      <c r="F477" s="70" t="s">
        <v>177</v>
      </c>
      <c r="G477" s="70" t="s">
        <v>2139</v>
      </c>
      <c r="H477" s="70" t="s">
        <v>2140</v>
      </c>
      <c r="I477" s="148"/>
      <c r="J477" s="71">
        <v>837.3614202588235</v>
      </c>
      <c r="K477" s="71">
        <v>4.2716356157360549</v>
      </c>
      <c r="L477" s="71">
        <v>8.1331028729279033</v>
      </c>
      <c r="M477" s="71">
        <v>160.04566492152929</v>
      </c>
      <c r="N477" s="71">
        <v>176.47193441174809</v>
      </c>
      <c r="O477" s="71">
        <v>151.8960938070459</v>
      </c>
      <c r="P477" s="71">
        <v>61.800840010602514</v>
      </c>
      <c r="Q477" s="71">
        <v>9.8666810215858707</v>
      </c>
      <c r="R477" s="71">
        <v>0</v>
      </c>
      <c r="S477" s="71">
        <v>12.6990450045082</v>
      </c>
      <c r="T477" s="72"/>
      <c r="U477" s="71">
        <v>55006091</v>
      </c>
      <c r="V477" s="71">
        <v>3057</v>
      </c>
      <c r="W477" s="71">
        <v>166</v>
      </c>
      <c r="X477" s="71">
        <v>38945</v>
      </c>
      <c r="Y477" s="71">
        <v>67003</v>
      </c>
      <c r="Z477" s="71">
        <v>77144</v>
      </c>
      <c r="AA477" s="71">
        <v>12128</v>
      </c>
      <c r="AB477" s="71">
        <v>162177</v>
      </c>
      <c r="AC477" s="71">
        <v>0</v>
      </c>
      <c r="AD477" s="71">
        <v>12.6990450045082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153.12899999999999</v>
      </c>
      <c r="BK477" s="71">
        <v>0</v>
      </c>
      <c r="BL477" s="71">
        <v>19.189999999999998</v>
      </c>
      <c r="BM477" s="71">
        <v>0</v>
      </c>
      <c r="BN477" s="72"/>
      <c r="BO477" s="71">
        <v>0</v>
      </c>
      <c r="BP477" s="71">
        <v>0</v>
      </c>
      <c r="BQ477" s="71">
        <v>13</v>
      </c>
      <c r="BR477" s="71">
        <v>0</v>
      </c>
      <c r="BS477" s="71">
        <v>4</v>
      </c>
      <c r="BT477" s="71">
        <v>0</v>
      </c>
      <c r="BU477"/>
      <c r="BV477" s="70">
        <v>172.31899999999999</v>
      </c>
      <c r="BW477" s="70">
        <v>0</v>
      </c>
      <c r="BX477" s="70">
        <v>0</v>
      </c>
      <c r="BY477" s="70">
        <v>0</v>
      </c>
      <c r="BZ477" s="70">
        <v>0</v>
      </c>
      <c r="CA477" s="70">
        <v>0</v>
      </c>
      <c r="CB477" s="70">
        <v>0</v>
      </c>
      <c r="CC477" s="70">
        <v>0</v>
      </c>
      <c r="CD477" s="70">
        <v>0</v>
      </c>
    </row>
    <row r="478" spans="1:82">
      <c r="A478" s="70" t="s">
        <v>2147</v>
      </c>
      <c r="B478" s="70">
        <v>433</v>
      </c>
      <c r="C478" s="70">
        <v>8</v>
      </c>
      <c r="D478" s="70">
        <v>26</v>
      </c>
      <c r="E478" s="70">
        <v>2011</v>
      </c>
      <c r="F478" s="70" t="s">
        <v>178</v>
      </c>
      <c r="G478" s="70" t="s">
        <v>2139</v>
      </c>
      <c r="H478" s="70" t="s">
        <v>2140</v>
      </c>
      <c r="I478" s="148"/>
      <c r="J478" s="71">
        <v>719.6395160922965</v>
      </c>
      <c r="K478" s="71">
        <v>6.6839778329103856</v>
      </c>
      <c r="L478" s="71">
        <v>7.4543010816879862</v>
      </c>
      <c r="M478" s="71">
        <v>202.21392620046211</v>
      </c>
      <c r="N478" s="71">
        <v>187.75455917548089</v>
      </c>
      <c r="O478" s="71">
        <v>149.36201127250314</v>
      </c>
      <c r="P478" s="71">
        <v>59.460668182129361</v>
      </c>
      <c r="Q478" s="71">
        <v>11.394225215406999</v>
      </c>
      <c r="R478" s="71">
        <v>0</v>
      </c>
      <c r="S478" s="71">
        <v>16.950954117918791</v>
      </c>
      <c r="T478" s="72"/>
      <c r="U478" s="71">
        <v>47548734</v>
      </c>
      <c r="V478" s="71">
        <v>3057</v>
      </c>
      <c r="W478" s="71">
        <v>166</v>
      </c>
      <c r="X478" s="71">
        <v>38945</v>
      </c>
      <c r="Y478" s="71">
        <v>67836</v>
      </c>
      <c r="Z478" s="71">
        <v>77505</v>
      </c>
      <c r="AA478" s="71">
        <v>12016</v>
      </c>
      <c r="AB478" s="71">
        <v>162364</v>
      </c>
      <c r="AC478" s="71">
        <v>0</v>
      </c>
      <c r="AD478" s="71">
        <v>16.950954117918791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150.38900000000001</v>
      </c>
      <c r="BK478" s="71">
        <v>0</v>
      </c>
      <c r="BL478" s="71">
        <v>15.163</v>
      </c>
      <c r="BM478" s="71">
        <v>0</v>
      </c>
      <c r="BN478" s="72"/>
      <c r="BO478" s="71">
        <v>0</v>
      </c>
      <c r="BP478" s="71">
        <v>0</v>
      </c>
      <c r="BQ478" s="71">
        <v>13</v>
      </c>
      <c r="BR478" s="71">
        <v>0</v>
      </c>
      <c r="BS478" s="71">
        <v>3</v>
      </c>
      <c r="BT478" s="71">
        <v>0</v>
      </c>
      <c r="BU478"/>
      <c r="BV478" s="70">
        <v>165.55199999999999</v>
      </c>
      <c r="BW478" s="70">
        <v>0</v>
      </c>
      <c r="BX478" s="70">
        <v>0</v>
      </c>
      <c r="BY478" s="70">
        <v>0</v>
      </c>
      <c r="BZ478" s="70">
        <v>0</v>
      </c>
      <c r="CA478" s="70">
        <v>0</v>
      </c>
      <c r="CB478" s="70">
        <v>0</v>
      </c>
      <c r="CC478" s="70">
        <v>0</v>
      </c>
      <c r="CD478" s="70">
        <v>0</v>
      </c>
    </row>
    <row r="479" spans="1:82">
      <c r="A479" s="70" t="s">
        <v>2148</v>
      </c>
      <c r="B479" s="70">
        <v>434</v>
      </c>
      <c r="C479" s="70">
        <v>9</v>
      </c>
      <c r="D479" s="70">
        <v>26</v>
      </c>
      <c r="E479" s="70">
        <v>2012</v>
      </c>
      <c r="F479" s="70" t="s">
        <v>179</v>
      </c>
      <c r="G479" s="70" t="s">
        <v>2139</v>
      </c>
      <c r="H479" s="70" t="s">
        <v>2140</v>
      </c>
      <c r="I479" s="148"/>
      <c r="J479" s="71">
        <v>766.88379350005471</v>
      </c>
      <c r="K479" s="71">
        <v>6.3372003568258624</v>
      </c>
      <c r="L479" s="71">
        <v>7.350654404404338</v>
      </c>
      <c r="M479" s="71">
        <v>207.9947466459119</v>
      </c>
      <c r="N479" s="71">
        <v>201.74475531819161</v>
      </c>
      <c r="O479" s="71">
        <v>149.66842971359404</v>
      </c>
      <c r="P479" s="71">
        <v>59.624788488746155</v>
      </c>
      <c r="Q479" s="71">
        <v>12.607876452929901</v>
      </c>
      <c r="R479" s="71">
        <v>0</v>
      </c>
      <c r="S479" s="71">
        <v>17.35076699386974</v>
      </c>
      <c r="T479" s="72"/>
      <c r="U479" s="71">
        <v>49610054</v>
      </c>
      <c r="V479" s="71">
        <v>3057</v>
      </c>
      <c r="W479" s="71">
        <v>166</v>
      </c>
      <c r="X479" s="71">
        <v>38945</v>
      </c>
      <c r="Y479" s="71">
        <v>69777</v>
      </c>
      <c r="Z479" s="71">
        <v>78280</v>
      </c>
      <c r="AA479" s="71">
        <v>11981</v>
      </c>
      <c r="AB479" s="71">
        <v>165358</v>
      </c>
      <c r="AC479" s="71">
        <v>0</v>
      </c>
      <c r="AD479" s="71">
        <v>17.35076699386974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164.94800000000001</v>
      </c>
      <c r="BK479" s="71">
        <v>0</v>
      </c>
      <c r="BL479" s="71">
        <v>25.003</v>
      </c>
      <c r="BM479" s="71">
        <v>0</v>
      </c>
      <c r="BN479" s="72"/>
      <c r="BO479" s="71">
        <v>0</v>
      </c>
      <c r="BP479" s="71">
        <v>0</v>
      </c>
      <c r="BQ479" s="71">
        <v>13</v>
      </c>
      <c r="BR479" s="71">
        <v>0</v>
      </c>
      <c r="BS479" s="71">
        <v>4</v>
      </c>
      <c r="BT479" s="71">
        <v>0</v>
      </c>
      <c r="BU479"/>
      <c r="BV479" s="70">
        <v>189.95099999999999</v>
      </c>
      <c r="BW479" s="70">
        <v>0</v>
      </c>
      <c r="BX479" s="70">
        <v>0</v>
      </c>
      <c r="BY479" s="70">
        <v>0</v>
      </c>
      <c r="BZ479" s="70">
        <v>0</v>
      </c>
      <c r="CA479" s="70">
        <v>0</v>
      </c>
      <c r="CB479" s="70">
        <v>0</v>
      </c>
      <c r="CC479" s="70">
        <v>0</v>
      </c>
      <c r="CD479" s="70">
        <v>0</v>
      </c>
    </row>
    <row r="480" spans="1:82">
      <c r="A480" s="70" t="s">
        <v>2149</v>
      </c>
      <c r="B480" s="70">
        <v>435</v>
      </c>
      <c r="C480" s="70">
        <v>10</v>
      </c>
      <c r="D480" s="70">
        <v>26</v>
      </c>
      <c r="E480" s="70">
        <v>2013</v>
      </c>
      <c r="F480" s="70" t="s">
        <v>180</v>
      </c>
      <c r="G480" s="70" t="s">
        <v>2139</v>
      </c>
      <c r="H480" s="70" t="s">
        <v>2140</v>
      </c>
      <c r="I480" s="148"/>
      <c r="J480" s="71">
        <v>730.58651680246999</v>
      </c>
      <c r="K480" s="71">
        <v>5.6855587716874041</v>
      </c>
      <c r="L480" s="71">
        <v>6.7244701238408373</v>
      </c>
      <c r="M480" s="71">
        <v>219.73731608129569</v>
      </c>
      <c r="N480" s="71">
        <v>213.5510718758014</v>
      </c>
      <c r="O480" s="71">
        <v>144.48323861504247</v>
      </c>
      <c r="P480" s="71">
        <v>60.129195503683803</v>
      </c>
      <c r="Q480" s="71">
        <v>12.761778314112799</v>
      </c>
      <c r="R480" s="71">
        <v>0</v>
      </c>
      <c r="S480" s="71">
        <v>17.44109457115697</v>
      </c>
      <c r="T480" s="72"/>
      <c r="U480" s="71">
        <v>44015536</v>
      </c>
      <c r="V480" s="71">
        <v>3057</v>
      </c>
      <c r="W480" s="71">
        <v>166</v>
      </c>
      <c r="X480" s="71">
        <v>38945</v>
      </c>
      <c r="Y480" s="71">
        <v>70045</v>
      </c>
      <c r="Z480" s="71">
        <v>78942</v>
      </c>
      <c r="AA480" s="71">
        <v>12037</v>
      </c>
      <c r="AB480" s="71">
        <v>164977</v>
      </c>
      <c r="AC480" s="71">
        <v>0</v>
      </c>
      <c r="AD480" s="71">
        <v>17.44109457115697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174.529</v>
      </c>
      <c r="BK480" s="71">
        <v>0</v>
      </c>
      <c r="BL480" s="71">
        <v>22.897000000000002</v>
      </c>
      <c r="BM480" s="71">
        <v>0</v>
      </c>
      <c r="BN480" s="72"/>
      <c r="BO480" s="71">
        <v>0</v>
      </c>
      <c r="BP480" s="71">
        <v>0</v>
      </c>
      <c r="BQ480" s="71">
        <v>13</v>
      </c>
      <c r="BR480" s="71">
        <v>0</v>
      </c>
      <c r="BS480" s="71">
        <v>3</v>
      </c>
      <c r="BT480" s="71">
        <v>0</v>
      </c>
      <c r="BU480"/>
      <c r="BV480" s="70">
        <v>197.42599999999999</v>
      </c>
      <c r="BW480" s="70">
        <v>0</v>
      </c>
      <c r="BX480" s="70">
        <v>0</v>
      </c>
      <c r="BY480" s="70">
        <v>0</v>
      </c>
      <c r="BZ480" s="70">
        <v>0</v>
      </c>
      <c r="CA480" s="70">
        <v>0</v>
      </c>
      <c r="CB480" s="70">
        <v>0</v>
      </c>
      <c r="CC480" s="70">
        <v>0</v>
      </c>
      <c r="CD480" s="70">
        <v>0</v>
      </c>
    </row>
    <row r="481" spans="1:82">
      <c r="A481" s="70" t="s">
        <v>2150</v>
      </c>
      <c r="B481" s="70">
        <v>436</v>
      </c>
      <c r="C481" s="70">
        <v>11</v>
      </c>
      <c r="D481" s="70">
        <v>26</v>
      </c>
      <c r="E481" s="70">
        <v>2014</v>
      </c>
      <c r="F481" s="70" t="s">
        <v>181</v>
      </c>
      <c r="G481" s="70" t="s">
        <v>2139</v>
      </c>
      <c r="H481" s="70" t="s">
        <v>2140</v>
      </c>
      <c r="I481" s="148"/>
      <c r="J481" s="71">
        <v>695.39142893309474</v>
      </c>
      <c r="K481" s="71">
        <v>5.6943314758085064</v>
      </c>
      <c r="L481" s="71">
        <v>14.415865256480011</v>
      </c>
      <c r="M481" s="71">
        <v>200.42430401639439</v>
      </c>
      <c r="N481" s="71">
        <v>213.3807458752251</v>
      </c>
      <c r="O481" s="71">
        <v>137.33324481382195</v>
      </c>
      <c r="P481" s="71">
        <v>60.140458134920593</v>
      </c>
      <c r="Q481" s="71">
        <v>12.198819319308001</v>
      </c>
      <c r="R481" s="71">
        <v>0</v>
      </c>
      <c r="S481" s="71">
        <v>19.887928204086641</v>
      </c>
      <c r="T481" s="72"/>
      <c r="U481" s="71">
        <v>45523328</v>
      </c>
      <c r="V481" s="71">
        <v>2749</v>
      </c>
      <c r="W481" s="71">
        <v>225</v>
      </c>
      <c r="X481" s="71">
        <v>41156</v>
      </c>
      <c r="Y481" s="71">
        <v>70489</v>
      </c>
      <c r="Z481" s="71">
        <v>79029</v>
      </c>
      <c r="AA481" s="71">
        <v>11977</v>
      </c>
      <c r="AB481" s="71">
        <v>164366</v>
      </c>
      <c r="AC481" s="71">
        <v>0</v>
      </c>
      <c r="AD481" s="71">
        <v>19.887928204086641</v>
      </c>
      <c r="AE481" s="72"/>
      <c r="AF481" s="71"/>
      <c r="AG481" s="71"/>
      <c r="AH481" s="71"/>
      <c r="AI481" s="71"/>
      <c r="AJ481" s="71"/>
      <c r="AK481" s="71"/>
      <c r="AL481" s="71"/>
      <c r="AM481" s="71"/>
      <c r="AN481" s="71"/>
      <c r="AO481" s="71"/>
      <c r="AP481" s="71"/>
      <c r="AQ481" s="72"/>
      <c r="AR481" s="71">
        <v>2819</v>
      </c>
      <c r="AS481" s="71">
        <v>198</v>
      </c>
      <c r="AT481" s="71">
        <v>0</v>
      </c>
      <c r="AU481" s="71">
        <v>0</v>
      </c>
      <c r="AV481" s="71">
        <v>0</v>
      </c>
      <c r="AW481" s="71">
        <v>1</v>
      </c>
      <c r="AX481" s="71"/>
      <c r="AY481" s="72"/>
      <c r="AZ481" s="71">
        <v>10604.9</v>
      </c>
      <c r="BA481" s="71">
        <v>4301.2000000000007</v>
      </c>
      <c r="BB481" s="71">
        <v>0</v>
      </c>
      <c r="BC481" s="71">
        <v>0</v>
      </c>
      <c r="BD481" s="71">
        <v>0</v>
      </c>
      <c r="BE481" s="71">
        <v>2370.3000000000002</v>
      </c>
      <c r="BF481" s="71"/>
      <c r="BG481" s="72"/>
      <c r="BH481" s="71">
        <v>0</v>
      </c>
      <c r="BI481" s="71">
        <v>0</v>
      </c>
      <c r="BJ481" s="71">
        <v>167.309</v>
      </c>
      <c r="BK481" s="71">
        <v>0</v>
      </c>
      <c r="BL481" s="71">
        <v>23.155000000000001</v>
      </c>
      <c r="BM481" s="71">
        <v>0</v>
      </c>
      <c r="BN481" s="72"/>
      <c r="BO481" s="71">
        <v>0</v>
      </c>
      <c r="BP481" s="71">
        <v>0</v>
      </c>
      <c r="BQ481" s="71">
        <v>13</v>
      </c>
      <c r="BR481" s="71">
        <v>0</v>
      </c>
      <c r="BS481" s="71">
        <v>3</v>
      </c>
      <c r="BT481" s="71">
        <v>0</v>
      </c>
      <c r="BU481"/>
      <c r="BV481" s="70">
        <v>190.464</v>
      </c>
      <c r="BW481" s="70">
        <v>0</v>
      </c>
      <c r="BX481" s="70">
        <v>0</v>
      </c>
      <c r="BY481" s="70">
        <v>0</v>
      </c>
      <c r="BZ481" s="70">
        <v>0</v>
      </c>
      <c r="CA481" s="70">
        <v>0</v>
      </c>
      <c r="CB481" s="70">
        <v>0</v>
      </c>
      <c r="CC481" s="70">
        <v>0</v>
      </c>
      <c r="CD481" s="70">
        <v>0</v>
      </c>
    </row>
    <row r="482" spans="1:82">
      <c r="A482" s="70" t="s">
        <v>2151</v>
      </c>
      <c r="B482" s="70">
        <v>437</v>
      </c>
      <c r="C482" s="70">
        <v>12</v>
      </c>
      <c r="D482" s="70">
        <v>26</v>
      </c>
      <c r="E482" s="70">
        <v>2015</v>
      </c>
      <c r="F482" s="70" t="s">
        <v>182</v>
      </c>
      <c r="G482" s="1064" t="s">
        <v>2139</v>
      </c>
      <c r="H482" s="70" t="s">
        <v>2140</v>
      </c>
      <c r="I482" s="148"/>
      <c r="J482" s="71">
        <v>656.01206879783695</v>
      </c>
      <c r="K482" s="71">
        <v>5.4372362271644494</v>
      </c>
      <c r="L482" s="71">
        <v>15.92486531714413</v>
      </c>
      <c r="M482" s="71">
        <v>201.4847165437952</v>
      </c>
      <c r="N482" s="71">
        <v>189.81089967445149</v>
      </c>
      <c r="O482" s="71">
        <v>136.17390345475945</v>
      </c>
      <c r="P482" s="71">
        <v>60.152795537811834</v>
      </c>
      <c r="Q482" s="71">
        <v>11.884897127704599</v>
      </c>
      <c r="R482" s="71">
        <v>0</v>
      </c>
      <c r="S482" s="71">
        <v>16.672376296766391</v>
      </c>
      <c r="T482" s="72"/>
      <c r="U482" s="71">
        <v>43529139</v>
      </c>
      <c r="V482" s="71">
        <v>2749</v>
      </c>
      <c r="W482" s="71">
        <v>225</v>
      </c>
      <c r="X482" s="71">
        <v>41156</v>
      </c>
      <c r="Y482" s="71">
        <v>71001</v>
      </c>
      <c r="Z482" s="71">
        <v>79116</v>
      </c>
      <c r="AA482" s="71">
        <v>11970</v>
      </c>
      <c r="AB482" s="71">
        <v>163582</v>
      </c>
      <c r="AC482" s="71">
        <v>0</v>
      </c>
      <c r="AD482" s="71">
        <v>16.672376296766391</v>
      </c>
      <c r="AE482" s="72"/>
      <c r="AF482" s="71">
        <v>310577164.71950811</v>
      </c>
      <c r="AG482" s="71">
        <v>4613151.5529705901</v>
      </c>
      <c r="AH482" s="71">
        <v>3042835.014358195</v>
      </c>
      <c r="AI482" s="71">
        <v>290097686.51949608</v>
      </c>
      <c r="AJ482" s="71">
        <v>279091384.98112023</v>
      </c>
      <c r="AK482" s="71">
        <v>0</v>
      </c>
      <c r="AL482" s="71">
        <v>0</v>
      </c>
      <c r="AM482" s="71">
        <v>22418226.899318501</v>
      </c>
      <c r="AN482" s="71">
        <v>0</v>
      </c>
      <c r="AO482" s="71">
        <v>0</v>
      </c>
      <c r="AP482" s="71">
        <v>909840449.68677175</v>
      </c>
      <c r="AQ482" s="72"/>
      <c r="AR482" s="71">
        <v>3081</v>
      </c>
      <c r="AS482" s="71">
        <v>283</v>
      </c>
      <c r="AT482" s="71">
        <v>0</v>
      </c>
      <c r="AU482" s="71">
        <v>0</v>
      </c>
      <c r="AV482" s="71">
        <v>0</v>
      </c>
      <c r="AW482" s="71">
        <v>1</v>
      </c>
      <c r="AX482" s="71"/>
      <c r="AY482" s="72"/>
      <c r="AZ482" s="71">
        <v>11784.3</v>
      </c>
      <c r="BA482" s="71">
        <v>10678.8</v>
      </c>
      <c r="BB482" s="71">
        <v>0</v>
      </c>
      <c r="BC482" s="71">
        <v>0</v>
      </c>
      <c r="BD482" s="71">
        <v>0</v>
      </c>
      <c r="BE482" s="71">
        <v>2370.3000000000002</v>
      </c>
      <c r="BF482" s="71"/>
      <c r="BG482" s="72"/>
      <c r="BH482" s="71">
        <v>0</v>
      </c>
      <c r="BI482" s="71">
        <v>0</v>
      </c>
      <c r="BJ482" s="71">
        <v>161.77500000000001</v>
      </c>
      <c r="BK482" s="71">
        <v>0</v>
      </c>
      <c r="BL482" s="71">
        <v>21.056999999999999</v>
      </c>
      <c r="BM482" s="71">
        <v>0</v>
      </c>
      <c r="BN482" s="72"/>
      <c r="BO482" s="71">
        <v>0</v>
      </c>
      <c r="BP482" s="71">
        <v>0</v>
      </c>
      <c r="BQ482" s="71">
        <v>13</v>
      </c>
      <c r="BR482" s="71">
        <v>0</v>
      </c>
      <c r="BS482" s="71">
        <v>3</v>
      </c>
      <c r="BT482" s="71">
        <v>0</v>
      </c>
      <c r="BU482"/>
      <c r="BV482" s="70">
        <v>182.83199999999999</v>
      </c>
      <c r="BW482" s="70">
        <v>0</v>
      </c>
      <c r="BX482" s="70">
        <v>0</v>
      </c>
      <c r="BY482" s="70">
        <v>0</v>
      </c>
      <c r="BZ482" s="70">
        <v>0</v>
      </c>
      <c r="CA482" s="70">
        <v>0</v>
      </c>
      <c r="CB482" s="70">
        <v>0</v>
      </c>
      <c r="CC482" s="70">
        <v>0</v>
      </c>
      <c r="CD482" s="70">
        <v>0</v>
      </c>
    </row>
    <row r="483" spans="1:82">
      <c r="A483" s="70" t="s">
        <v>2152</v>
      </c>
      <c r="B483" s="70">
        <v>438</v>
      </c>
      <c r="C483" s="70">
        <v>13</v>
      </c>
      <c r="D483" s="70">
        <v>26</v>
      </c>
      <c r="E483" s="70">
        <v>2016</v>
      </c>
      <c r="F483" s="70" t="s">
        <v>155</v>
      </c>
      <c r="G483" s="1064" t="s">
        <v>2139</v>
      </c>
      <c r="H483" s="70" t="s">
        <v>2140</v>
      </c>
      <c r="I483" s="148"/>
      <c r="J483" s="71">
        <v>733.51533329755307</v>
      </c>
      <c r="K483" s="71">
        <v>5.354931681507181</v>
      </c>
      <c r="L483" s="71">
        <v>17.472271134096129</v>
      </c>
      <c r="M483" s="71">
        <v>170.78997012078617</v>
      </c>
      <c r="N483" s="71">
        <v>182.89020630928002</v>
      </c>
      <c r="O483" s="71">
        <v>134.64950039494352</v>
      </c>
      <c r="P483" s="71">
        <v>58.989743001431187</v>
      </c>
      <c r="Q483" s="71">
        <v>11.499529822443291</v>
      </c>
      <c r="R483" s="71">
        <v>0</v>
      </c>
      <c r="S483" s="71">
        <v>16.157177619086166</v>
      </c>
      <c r="T483" s="72"/>
      <c r="U483" s="71">
        <v>46400023</v>
      </c>
      <c r="V483" s="71">
        <v>2749</v>
      </c>
      <c r="W483" s="71">
        <v>225</v>
      </c>
      <c r="X483" s="71">
        <v>41156</v>
      </c>
      <c r="Y483" s="71">
        <v>71389</v>
      </c>
      <c r="Z483" s="71">
        <v>79192</v>
      </c>
      <c r="AA483" s="71">
        <v>12141</v>
      </c>
      <c r="AB483" s="71">
        <v>162809</v>
      </c>
      <c r="AC483" s="71">
        <v>0</v>
      </c>
      <c r="AD483" s="71">
        <v>16.15717761908617</v>
      </c>
      <c r="AE483" s="72"/>
      <c r="AF483" s="71">
        <v>355465550.45149589</v>
      </c>
      <c r="AG483" s="71">
        <v>4285949.681220592</v>
      </c>
      <c r="AH483" s="71">
        <v>3197921.703973596</v>
      </c>
      <c r="AI483" s="71">
        <v>270002352.94522429</v>
      </c>
      <c r="AJ483" s="71">
        <v>265557980.86886629</v>
      </c>
      <c r="AK483" s="71">
        <v>0</v>
      </c>
      <c r="AL483" s="71">
        <v>0</v>
      </c>
      <c r="AM483" s="71">
        <v>22329624.952381462</v>
      </c>
      <c r="AN483" s="71">
        <v>0</v>
      </c>
      <c r="AO483" s="71">
        <v>0</v>
      </c>
      <c r="AP483" s="71">
        <v>920839380.60316217</v>
      </c>
      <c r="AQ483" s="72"/>
      <c r="AR483" s="71">
        <v>3322</v>
      </c>
      <c r="AS483" s="71">
        <v>332</v>
      </c>
      <c r="AT483" s="71">
        <v>0</v>
      </c>
      <c r="AU483" s="71">
        <v>0</v>
      </c>
      <c r="AV483" s="71">
        <v>0</v>
      </c>
      <c r="AW483" s="71">
        <v>1</v>
      </c>
      <c r="AX483" s="71"/>
      <c r="AY483" s="72"/>
      <c r="AZ483" s="71">
        <v>12901</v>
      </c>
      <c r="BA483" s="71">
        <v>11581.9</v>
      </c>
      <c r="BB483" s="71">
        <v>0</v>
      </c>
      <c r="BC483" s="71">
        <v>0</v>
      </c>
      <c r="BD483" s="71">
        <v>0</v>
      </c>
      <c r="BE483" s="71">
        <v>2370.3000000000002</v>
      </c>
      <c r="BF483" s="71"/>
      <c r="BG483" s="72"/>
      <c r="BH483" s="71">
        <v>0</v>
      </c>
      <c r="BI483" s="71">
        <v>0</v>
      </c>
      <c r="BJ483" s="71">
        <v>141.833</v>
      </c>
      <c r="BK483" s="71">
        <v>0</v>
      </c>
      <c r="BL483" s="71">
        <v>12.166</v>
      </c>
      <c r="BM483" s="71">
        <v>0</v>
      </c>
      <c r="BN483" s="72"/>
      <c r="BO483" s="71">
        <v>0</v>
      </c>
      <c r="BP483" s="71">
        <v>0</v>
      </c>
      <c r="BQ483" s="71">
        <v>13</v>
      </c>
      <c r="BR483" s="71">
        <v>0</v>
      </c>
      <c r="BS483" s="71">
        <v>3</v>
      </c>
      <c r="BT483" s="71">
        <v>0</v>
      </c>
      <c r="BU483"/>
      <c r="BV483" s="70">
        <v>153.999</v>
      </c>
      <c r="BW483" s="70">
        <v>0</v>
      </c>
      <c r="BX483" s="70">
        <v>0</v>
      </c>
      <c r="BY483" s="70">
        <v>0</v>
      </c>
      <c r="BZ483" s="70">
        <v>0</v>
      </c>
      <c r="CA483" s="70">
        <v>0</v>
      </c>
      <c r="CB483" s="70">
        <v>0</v>
      </c>
      <c r="CC483" s="70">
        <v>0</v>
      </c>
      <c r="CD483" s="70">
        <v>0</v>
      </c>
    </row>
    <row r="484" spans="1:82">
      <c r="A484" s="70" t="s">
        <v>2153</v>
      </c>
      <c r="B484" s="70">
        <v>439</v>
      </c>
      <c r="C484" s="70">
        <v>14</v>
      </c>
      <c r="D484" s="70">
        <v>26</v>
      </c>
      <c r="E484" s="70">
        <v>2017</v>
      </c>
      <c r="F484" s="70" t="s">
        <v>156</v>
      </c>
      <c r="G484" s="70" t="s">
        <v>2139</v>
      </c>
      <c r="H484" s="70" t="s">
        <v>2140</v>
      </c>
      <c r="I484" s="148"/>
      <c r="J484" s="71">
        <v>844.93213591547988</v>
      </c>
      <c r="K484" s="71">
        <v>5.5267259576089289</v>
      </c>
      <c r="L484" s="71">
        <v>20.663845314102353</v>
      </c>
      <c r="M484" s="71">
        <v>170.3737341243112</v>
      </c>
      <c r="N484" s="71">
        <v>187.37620924258607</v>
      </c>
      <c r="O484" s="71">
        <v>132.78517823515452</v>
      </c>
      <c r="P484" s="71">
        <v>58.538816945343576</v>
      </c>
      <c r="Q484" s="71">
        <v>11.0852619990628</v>
      </c>
      <c r="R484" s="71">
        <v>0</v>
      </c>
      <c r="S484" s="71">
        <v>18.344244466647133</v>
      </c>
      <c r="T484" s="72"/>
      <c r="U484" s="71">
        <v>58443734</v>
      </c>
      <c r="V484" s="71">
        <v>2749</v>
      </c>
      <c r="W484" s="71">
        <v>225</v>
      </c>
      <c r="X484" s="71">
        <v>41156</v>
      </c>
      <c r="Y484" s="71">
        <v>71940</v>
      </c>
      <c r="Z484" s="71">
        <v>79391</v>
      </c>
      <c r="AA484" s="71">
        <v>12125</v>
      </c>
      <c r="AB484" s="71">
        <v>162296</v>
      </c>
      <c r="AC484" s="71">
        <v>0</v>
      </c>
      <c r="AD484" s="71">
        <v>18.34424446664713</v>
      </c>
      <c r="AE484" s="72"/>
      <c r="AF484" s="71">
        <v>420513638.42253917</v>
      </c>
      <c r="AG484" s="71">
        <v>4456815.3652358958</v>
      </c>
      <c r="AH484" s="71">
        <v>4552243.5919723567</v>
      </c>
      <c r="AI484" s="71">
        <v>279638998.95273399</v>
      </c>
      <c r="AJ484" s="71">
        <v>284176777.16936612</v>
      </c>
      <c r="AK484" s="71">
        <v>0</v>
      </c>
      <c r="AL484" s="71">
        <v>0</v>
      </c>
      <c r="AM484" s="71">
        <v>22294095.509543441</v>
      </c>
      <c r="AN484" s="71">
        <v>0</v>
      </c>
      <c r="AO484" s="71">
        <v>0</v>
      </c>
      <c r="AP484" s="71">
        <v>1015632569.0113909</v>
      </c>
      <c r="AQ484" s="72"/>
      <c r="AR484" s="71">
        <v>3523</v>
      </c>
      <c r="AS484" s="71">
        <v>353</v>
      </c>
      <c r="AT484" s="71">
        <v>0</v>
      </c>
      <c r="AU484" s="71">
        <v>0</v>
      </c>
      <c r="AV484" s="71">
        <v>0</v>
      </c>
      <c r="AW484" s="71">
        <v>1</v>
      </c>
      <c r="AX484" s="71"/>
      <c r="AY484" s="72"/>
      <c r="AZ484" s="71">
        <v>13808.2</v>
      </c>
      <c r="BA484" s="71">
        <v>12508.6</v>
      </c>
      <c r="BB484" s="71">
        <v>0</v>
      </c>
      <c r="BC484" s="71">
        <v>0</v>
      </c>
      <c r="BD484" s="71">
        <v>0</v>
      </c>
      <c r="BE484" s="71">
        <v>2370.2600000000002</v>
      </c>
      <c r="BF484" s="71"/>
      <c r="BG484" s="72"/>
      <c r="BH484" s="71">
        <v>0</v>
      </c>
      <c r="BI484" s="71">
        <v>0</v>
      </c>
      <c r="BJ484" s="71">
        <v>172.33600000000001</v>
      </c>
      <c r="BK484" s="71">
        <v>0</v>
      </c>
      <c r="BL484" s="71">
        <v>22.472000000000001</v>
      </c>
      <c r="BM484" s="71">
        <v>0</v>
      </c>
      <c r="BN484" s="72"/>
      <c r="BO484" s="71">
        <v>0</v>
      </c>
      <c r="BP484" s="71">
        <v>0</v>
      </c>
      <c r="BQ484" s="71">
        <v>15</v>
      </c>
      <c r="BR484" s="71">
        <v>0</v>
      </c>
      <c r="BS484" s="71">
        <v>4</v>
      </c>
      <c r="BT484" s="71">
        <v>0</v>
      </c>
      <c r="BU484"/>
      <c r="BV484" s="70">
        <v>194.8</v>
      </c>
      <c r="BW484" s="70">
        <v>0</v>
      </c>
      <c r="BX484" s="70">
        <v>0</v>
      </c>
      <c r="BY484" s="70">
        <v>0</v>
      </c>
      <c r="BZ484" s="70">
        <v>8.0000000000000002E-3</v>
      </c>
      <c r="CA484" s="70">
        <v>0</v>
      </c>
      <c r="CB484" s="70">
        <v>0</v>
      </c>
      <c r="CC484" s="70">
        <v>0</v>
      </c>
      <c r="CD484" s="70">
        <v>0</v>
      </c>
    </row>
    <row r="485" spans="1:82">
      <c r="A485" s="70" t="s">
        <v>2154</v>
      </c>
      <c r="B485" s="70">
        <v>440</v>
      </c>
      <c r="C485" s="70">
        <v>15</v>
      </c>
      <c r="D485" s="70">
        <v>26</v>
      </c>
      <c r="E485" s="70">
        <v>2018</v>
      </c>
      <c r="F485" s="70" t="s">
        <v>183</v>
      </c>
      <c r="G485" s="70" t="s">
        <v>2139</v>
      </c>
      <c r="H485" s="70" t="s">
        <v>2140</v>
      </c>
      <c r="I485" s="148"/>
      <c r="J485" s="71">
        <v>823.64395547877052</v>
      </c>
      <c r="K485" s="71">
        <v>5.1621198823650563</v>
      </c>
      <c r="L485" s="71">
        <v>13.566331854853507</v>
      </c>
      <c r="M485" s="71">
        <v>167.90479115654998</v>
      </c>
      <c r="N485" s="71">
        <v>181.3620697292896</v>
      </c>
      <c r="O485" s="71">
        <v>129.91789950135242</v>
      </c>
      <c r="P485" s="71">
        <v>57.860509963509614</v>
      </c>
      <c r="Q485" s="71">
        <v>10.244117337574799</v>
      </c>
      <c r="R485" s="71">
        <v>0</v>
      </c>
      <c r="S485" s="71">
        <v>18.272606303841233</v>
      </c>
      <c r="T485" s="72"/>
      <c r="U485" s="71">
        <v>59853678</v>
      </c>
      <c r="V485" s="71">
        <v>2749</v>
      </c>
      <c r="W485" s="71">
        <v>225</v>
      </c>
      <c r="X485" s="71">
        <v>41156</v>
      </c>
      <c r="Y485" s="71">
        <v>72500</v>
      </c>
      <c r="Z485" s="71">
        <v>79164</v>
      </c>
      <c r="AA485" s="71">
        <v>12105</v>
      </c>
      <c r="AB485" s="71">
        <v>161628</v>
      </c>
      <c r="AC485" s="71">
        <v>0</v>
      </c>
      <c r="AD485" s="71">
        <v>18.272606303841229</v>
      </c>
      <c r="AE485" s="72"/>
      <c r="AF485" s="71">
        <v>397452942.52593708</v>
      </c>
      <c r="AG485" s="71">
        <v>3957320.7055077972</v>
      </c>
      <c r="AH485" s="71">
        <v>2712064.7623530482</v>
      </c>
      <c r="AI485" s="71">
        <v>271124949.01626867</v>
      </c>
      <c r="AJ485" s="71">
        <v>265933262.69374731</v>
      </c>
      <c r="AK485" s="71">
        <v>0</v>
      </c>
      <c r="AL485" s="71">
        <v>0</v>
      </c>
      <c r="AM485" s="71">
        <v>22248273.722102381</v>
      </c>
      <c r="AN485" s="71">
        <v>0</v>
      </c>
      <c r="AO485" s="71">
        <v>0</v>
      </c>
      <c r="AP485" s="71">
        <v>963428813.42591619</v>
      </c>
      <c r="AQ485" s="72"/>
      <c r="AR485" s="71">
        <v>3713</v>
      </c>
      <c r="AS485" s="71">
        <v>382</v>
      </c>
      <c r="AT485" s="71">
        <v>0</v>
      </c>
      <c r="AU485" s="71">
        <v>0</v>
      </c>
      <c r="AV485" s="71">
        <v>0</v>
      </c>
      <c r="AW485" s="71">
        <v>1</v>
      </c>
      <c r="AX485" s="71"/>
      <c r="AY485" s="72"/>
      <c r="AZ485" s="71">
        <v>14711.499999999996</v>
      </c>
      <c r="BA485" s="71">
        <v>12919.6</v>
      </c>
      <c r="BB485" s="71">
        <v>0</v>
      </c>
      <c r="BC485" s="71">
        <v>0</v>
      </c>
      <c r="BD485" s="71">
        <v>0</v>
      </c>
      <c r="BE485" s="71">
        <v>2370.2600000000002</v>
      </c>
      <c r="BF485" s="71"/>
      <c r="BG485" s="72"/>
      <c r="BH485" s="71">
        <v>0</v>
      </c>
      <c r="BI485" s="71">
        <v>0</v>
      </c>
      <c r="BJ485" s="71">
        <v>170.77600000000001</v>
      </c>
      <c r="BK485" s="71">
        <v>0</v>
      </c>
      <c r="BL485" s="71">
        <v>18.641999999999996</v>
      </c>
      <c r="BM485" s="71">
        <v>0</v>
      </c>
      <c r="BN485" s="72"/>
      <c r="BO485" s="71">
        <v>0</v>
      </c>
      <c r="BP485" s="71">
        <v>0</v>
      </c>
      <c r="BQ485" s="71">
        <v>15</v>
      </c>
      <c r="BR485" s="71">
        <v>0</v>
      </c>
      <c r="BS485" s="71">
        <v>4</v>
      </c>
      <c r="BT485" s="71">
        <v>0</v>
      </c>
      <c r="BU485"/>
      <c r="BV485" s="70">
        <v>189.41</v>
      </c>
      <c r="BW485" s="70">
        <v>0</v>
      </c>
      <c r="BX485" s="70">
        <v>0</v>
      </c>
      <c r="BY485" s="70">
        <v>0</v>
      </c>
      <c r="BZ485" s="70">
        <v>8.0000000000000002E-3</v>
      </c>
      <c r="CA485" s="70">
        <v>0</v>
      </c>
      <c r="CB485" s="70">
        <v>0</v>
      </c>
      <c r="CC485" s="70">
        <v>0</v>
      </c>
      <c r="CD485" s="70">
        <v>0</v>
      </c>
    </row>
    <row r="486" spans="1:82">
      <c r="A486" s="70" t="s">
        <v>2155</v>
      </c>
      <c r="B486" s="70">
        <v>441</v>
      </c>
      <c r="C486" s="70">
        <v>16</v>
      </c>
      <c r="D486" s="70">
        <v>26</v>
      </c>
      <c r="E486" s="70">
        <v>2019</v>
      </c>
      <c r="F486" s="70" t="s">
        <v>158</v>
      </c>
      <c r="G486" s="70" t="s">
        <v>2139</v>
      </c>
      <c r="H486" s="70" t="s">
        <v>2140</v>
      </c>
      <c r="I486" s="148"/>
      <c r="J486" s="71">
        <v>790.12440639844772</v>
      </c>
      <c r="K486" s="71">
        <v>4.6950676206476425</v>
      </c>
      <c r="L486" s="71">
        <v>13.681862651997573</v>
      </c>
      <c r="M486" s="71">
        <v>167.85012515176629</v>
      </c>
      <c r="N486" s="71">
        <v>187.8149700379399</v>
      </c>
      <c r="O486" s="71">
        <v>126.31714844919384</v>
      </c>
      <c r="P486" s="71">
        <v>57.646715168894488</v>
      </c>
      <c r="Q486" s="71">
        <v>9.9472554189518601</v>
      </c>
      <c r="R486" s="71">
        <v>0</v>
      </c>
      <c r="S486" s="71">
        <v>16.2277961037301</v>
      </c>
      <c r="T486" s="72"/>
      <c r="U486" s="71">
        <v>57851401</v>
      </c>
      <c r="V486" s="71">
        <v>2749</v>
      </c>
      <c r="W486" s="71">
        <v>225</v>
      </c>
      <c r="X486" s="71">
        <v>41156</v>
      </c>
      <c r="Y486" s="71">
        <v>73744</v>
      </c>
      <c r="Z486" s="71">
        <v>79083</v>
      </c>
      <c r="AA486" s="71">
        <v>11970</v>
      </c>
      <c r="AB486" s="71">
        <v>161193</v>
      </c>
      <c r="AC486" s="71">
        <v>0</v>
      </c>
      <c r="AD486" s="71">
        <v>16.2277961037301</v>
      </c>
      <c r="AE486" s="72"/>
      <c r="AF486" s="71">
        <v>394334290.73856997</v>
      </c>
      <c r="AG486" s="71">
        <v>3807568.314657649</v>
      </c>
      <c r="AH486" s="71">
        <v>2862458.4233749872</v>
      </c>
      <c r="AI486" s="71">
        <v>281546594.4406234</v>
      </c>
      <c r="AJ486" s="71">
        <v>275222680.06933379</v>
      </c>
      <c r="AK486" s="71">
        <v>0</v>
      </c>
      <c r="AL486" s="71">
        <v>0</v>
      </c>
      <c r="AM486" s="71">
        <v>21953273.139745682</v>
      </c>
      <c r="AN486" s="71">
        <v>0</v>
      </c>
      <c r="AO486" s="71">
        <v>0</v>
      </c>
      <c r="AP486" s="71">
        <v>979726865.12630558</v>
      </c>
      <c r="AQ486" s="72"/>
      <c r="AR486" s="71">
        <v>3927</v>
      </c>
      <c r="AS486" s="71">
        <v>404</v>
      </c>
      <c r="AT486" s="71">
        <v>0</v>
      </c>
      <c r="AU486" s="71">
        <v>0</v>
      </c>
      <c r="AV486" s="71">
        <v>0</v>
      </c>
      <c r="AW486" s="71">
        <v>1</v>
      </c>
      <c r="AX486" s="71"/>
      <c r="AY486" s="72"/>
      <c r="AZ486" s="71">
        <v>15660.69999999999</v>
      </c>
      <c r="BA486" s="71">
        <v>13314.6</v>
      </c>
      <c r="BB486" s="71">
        <v>0</v>
      </c>
      <c r="BC486" s="71">
        <v>0</v>
      </c>
      <c r="BD486" s="71">
        <v>0</v>
      </c>
      <c r="BE486" s="71">
        <v>2370.2600000000002</v>
      </c>
      <c r="BF486" s="71"/>
      <c r="BG486" s="72"/>
      <c r="BH486" s="71">
        <v>0</v>
      </c>
      <c r="BI486" s="71">
        <v>0</v>
      </c>
      <c r="BJ486" s="71">
        <v>161.941</v>
      </c>
      <c r="BK486" s="71">
        <v>0</v>
      </c>
      <c r="BL486" s="71">
        <v>18.128</v>
      </c>
      <c r="BM486" s="71">
        <v>0</v>
      </c>
      <c r="BN486" s="72"/>
      <c r="BO486" s="71">
        <v>0</v>
      </c>
      <c r="BP486" s="71">
        <v>0</v>
      </c>
      <c r="BQ486" s="71">
        <v>14</v>
      </c>
      <c r="BR486" s="71">
        <v>0</v>
      </c>
      <c r="BS486" s="71">
        <v>4</v>
      </c>
      <c r="BT486" s="71">
        <v>0</v>
      </c>
      <c r="BU486"/>
      <c r="BV486" s="70">
        <v>180.06899999999999</v>
      </c>
      <c r="BW486" s="70">
        <v>0</v>
      </c>
      <c r="BX486" s="70">
        <v>0</v>
      </c>
      <c r="BY486" s="70">
        <v>0</v>
      </c>
      <c r="BZ486" s="70">
        <v>0</v>
      </c>
      <c r="CA486" s="70">
        <v>0</v>
      </c>
      <c r="CB486" s="70">
        <v>0</v>
      </c>
      <c r="CC486" s="70">
        <v>0</v>
      </c>
      <c r="CD486" s="70">
        <v>0</v>
      </c>
    </row>
    <row r="487" spans="1:82">
      <c r="A487" s="70" t="s">
        <v>2156</v>
      </c>
      <c r="B487" s="70">
        <v>442</v>
      </c>
      <c r="C487" s="70">
        <v>17</v>
      </c>
      <c r="D487" s="70">
        <v>26</v>
      </c>
      <c r="E487" s="70">
        <v>2020</v>
      </c>
      <c r="F487" s="70" t="s">
        <v>159</v>
      </c>
      <c r="G487" s="70" t="s">
        <v>2139</v>
      </c>
      <c r="H487" s="70" t="s">
        <v>2140</v>
      </c>
      <c r="I487" s="148"/>
      <c r="J487" s="71">
        <v>798.78086785050812</v>
      </c>
      <c r="K487" s="71">
        <v>4.2700923751460813</v>
      </c>
      <c r="L487" s="71">
        <v>13.480617223866966</v>
      </c>
      <c r="M487" s="71">
        <v>140.35192381544397</v>
      </c>
      <c r="N487" s="71">
        <v>190.73783272096918</v>
      </c>
      <c r="O487" s="71">
        <v>110.97815785363166</v>
      </c>
      <c r="P487" s="71">
        <v>54.448541037723729</v>
      </c>
      <c r="Q487" s="71">
        <v>9.4581844440377303</v>
      </c>
      <c r="R487" s="71">
        <v>0</v>
      </c>
      <c r="S487" s="71">
        <v>18.02546171826814</v>
      </c>
      <c r="T487" s="72"/>
      <c r="U487" s="71">
        <v>57429766</v>
      </c>
      <c r="V487" s="71">
        <v>2347</v>
      </c>
      <c r="W487" s="71">
        <v>229</v>
      </c>
      <c r="X487" s="71">
        <v>39047</v>
      </c>
      <c r="Y487" s="71">
        <v>73741</v>
      </c>
      <c r="Z487" s="71">
        <v>79302</v>
      </c>
      <c r="AA487" s="71">
        <v>12017</v>
      </c>
      <c r="AB487" s="71">
        <v>160415</v>
      </c>
      <c r="AC487" s="71">
        <v>0</v>
      </c>
      <c r="AD487" s="71">
        <v>18.02546171826814</v>
      </c>
      <c r="AE487" s="72"/>
      <c r="AF487" s="71">
        <v>400069412.67165709</v>
      </c>
      <c r="AG487" s="71">
        <v>3263139.7081104177</v>
      </c>
      <c r="AH487" s="71">
        <v>2792529.9333996936</v>
      </c>
      <c r="AI487" s="71">
        <v>237082220.87472713</v>
      </c>
      <c r="AJ487" s="71">
        <v>308068249.49215722</v>
      </c>
      <c r="AK487" s="71"/>
      <c r="AL487" s="71"/>
      <c r="AM487" s="71">
        <v>20935939.747822423</v>
      </c>
      <c r="AN487" s="71"/>
      <c r="AO487" s="71"/>
      <c r="AP487" s="71">
        <v>972211492.42787397</v>
      </c>
      <c r="AQ487" s="72"/>
      <c r="AR487" s="71">
        <v>4137</v>
      </c>
      <c r="AS487" s="71">
        <v>406</v>
      </c>
      <c r="AT487" s="71">
        <v>0</v>
      </c>
      <c r="AU487" s="71">
        <v>0</v>
      </c>
      <c r="AV487" s="71">
        <v>0</v>
      </c>
      <c r="AW487" s="71">
        <v>1</v>
      </c>
      <c r="AX487" s="71"/>
      <c r="AY487" s="72"/>
      <c r="AZ487" s="71">
        <v>16723.59999999998</v>
      </c>
      <c r="BA487" s="71">
        <v>13383.900000000011</v>
      </c>
      <c r="BB487" s="71">
        <v>0</v>
      </c>
      <c r="BC487" s="71">
        <v>0</v>
      </c>
      <c r="BD487" s="71">
        <v>0</v>
      </c>
      <c r="BE487" s="71">
        <v>2370.2600000000002</v>
      </c>
      <c r="BF487" s="71"/>
      <c r="BG487" s="72"/>
      <c r="BH487" s="71">
        <v>0</v>
      </c>
      <c r="BI487" s="71">
        <v>0</v>
      </c>
      <c r="BJ487" s="71">
        <v>142.58000000000001</v>
      </c>
      <c r="BK487" s="71">
        <v>0</v>
      </c>
      <c r="BL487" s="71">
        <v>13.806000000000001</v>
      </c>
      <c r="BM487" s="71">
        <v>0</v>
      </c>
      <c r="BN487" s="72"/>
      <c r="BO487" s="71">
        <v>0</v>
      </c>
      <c r="BP487" s="71">
        <v>0</v>
      </c>
      <c r="BQ487" s="71">
        <v>14</v>
      </c>
      <c r="BR487" s="71">
        <v>0</v>
      </c>
      <c r="BS487" s="71">
        <v>4</v>
      </c>
      <c r="BT487" s="71">
        <v>0</v>
      </c>
      <c r="BU487"/>
      <c r="BV487" s="70">
        <v>156.386</v>
      </c>
      <c r="BW487" s="70">
        <v>0</v>
      </c>
      <c r="BX487" s="70">
        <v>0</v>
      </c>
      <c r="BY487" s="70">
        <v>0</v>
      </c>
      <c r="BZ487" s="70">
        <v>0</v>
      </c>
      <c r="CA487" s="70">
        <v>0</v>
      </c>
      <c r="CB487" s="70">
        <v>0</v>
      </c>
      <c r="CC487" s="70">
        <v>0</v>
      </c>
      <c r="CD487" s="70">
        <v>0</v>
      </c>
    </row>
    <row r="488" spans="1:82">
      <c r="A488" s="70" t="s">
        <v>2157</v>
      </c>
      <c r="B488" s="70">
        <v>442</v>
      </c>
      <c r="C488" s="70">
        <v>18</v>
      </c>
      <c r="D488" s="70">
        <v>26</v>
      </c>
      <c r="E488" s="70">
        <v>2021</v>
      </c>
      <c r="F488" s="70" t="s">
        <v>160</v>
      </c>
      <c r="G488" s="70" t="s">
        <v>2139</v>
      </c>
      <c r="H488" s="70" t="s">
        <v>2140</v>
      </c>
      <c r="I488" s="148"/>
      <c r="J488" s="71">
        <v>532.86696131469535</v>
      </c>
      <c r="K488" s="71">
        <v>5.3626869857620836</v>
      </c>
      <c r="L488" s="71">
        <v>13.139814550309568</v>
      </c>
      <c r="M488" s="71">
        <v>151.22000075177766</v>
      </c>
      <c r="N488" s="71">
        <v>182.71543748318012</v>
      </c>
      <c r="O488" s="71">
        <v>107.28745130119484</v>
      </c>
      <c r="P488" s="71">
        <v>55.680326451207677</v>
      </c>
      <c r="Q488" s="71">
        <v>9.3410613769788</v>
      </c>
      <c r="R488" s="71">
        <v>0</v>
      </c>
      <c r="S488" s="71">
        <v>16.472282463274279</v>
      </c>
      <c r="T488" s="72"/>
      <c r="U488" s="71">
        <v>40061437</v>
      </c>
      <c r="V488" s="71">
        <v>2347</v>
      </c>
      <c r="W488" s="71">
        <v>229</v>
      </c>
      <c r="X488" s="71">
        <v>39047</v>
      </c>
      <c r="Y488" s="71">
        <v>74375</v>
      </c>
      <c r="Z488" s="71">
        <v>78938</v>
      </c>
      <c r="AA488" s="71">
        <v>11983</v>
      </c>
      <c r="AB488" s="71">
        <v>159985</v>
      </c>
      <c r="AC488" s="71">
        <v>0</v>
      </c>
      <c r="AD488" s="71">
        <v>16.472282463274279</v>
      </c>
      <c r="AE488" s="72"/>
      <c r="AF488" s="71">
        <v>246631031.87834212</v>
      </c>
      <c r="AG488" s="71">
        <v>4044309.01093726</v>
      </c>
      <c r="AH488" s="71">
        <v>2643339.7379779257</v>
      </c>
      <c r="AI488" s="71">
        <v>252365099.8972691</v>
      </c>
      <c r="AJ488" s="71">
        <v>272126306.43847692</v>
      </c>
      <c r="AK488" s="71">
        <v>0</v>
      </c>
      <c r="AL488" s="71">
        <v>0</v>
      </c>
      <c r="AM488" s="71">
        <v>21000253.090931352</v>
      </c>
      <c r="AN488" s="71">
        <v>0</v>
      </c>
      <c r="AO488" s="71">
        <v>0</v>
      </c>
      <c r="AP488" s="71">
        <v>798810340.05393469</v>
      </c>
      <c r="AQ488" s="72"/>
      <c r="AR488" s="71">
        <v>4340</v>
      </c>
      <c r="AS488" s="71">
        <v>409</v>
      </c>
      <c r="AT488" s="71">
        <v>0</v>
      </c>
      <c r="AU488" s="71">
        <v>0</v>
      </c>
      <c r="AV488" s="71">
        <v>0</v>
      </c>
      <c r="AW488" s="71">
        <v>1</v>
      </c>
      <c r="AX488" s="71"/>
      <c r="AY488" s="72"/>
      <c r="AZ488" s="71">
        <v>17809.899999999969</v>
      </c>
      <c r="BA488" s="71">
        <v>13628.30000000001</v>
      </c>
      <c r="BB488" s="71">
        <v>0</v>
      </c>
      <c r="BC488" s="71">
        <v>0</v>
      </c>
      <c r="BD488" s="71">
        <v>0</v>
      </c>
      <c r="BE488" s="71">
        <v>2370.2600000000002</v>
      </c>
      <c r="BF488" s="71"/>
      <c r="BG488" s="72"/>
      <c r="BH488" s="71">
        <v>0</v>
      </c>
      <c r="BI488" s="71">
        <v>0</v>
      </c>
      <c r="BJ488" s="71">
        <v>105.815</v>
      </c>
      <c r="BK488" s="71">
        <v>0</v>
      </c>
      <c r="BL488" s="71">
        <v>6.6859999999999999</v>
      </c>
      <c r="BM488" s="71">
        <v>0</v>
      </c>
      <c r="BN488" s="72"/>
      <c r="BO488" s="71">
        <v>0</v>
      </c>
      <c r="BP488" s="71">
        <v>0</v>
      </c>
      <c r="BQ488" s="71">
        <v>12</v>
      </c>
      <c r="BR488" s="71">
        <v>0</v>
      </c>
      <c r="BS488" s="71">
        <v>2</v>
      </c>
      <c r="BT488" s="71">
        <v>0</v>
      </c>
      <c r="BU488"/>
      <c r="BV488" s="70">
        <v>112.501</v>
      </c>
      <c r="BW488" s="70">
        <v>0</v>
      </c>
      <c r="BX488" s="70">
        <v>0</v>
      </c>
      <c r="BY488" s="70">
        <v>0</v>
      </c>
      <c r="BZ488" s="70">
        <v>0</v>
      </c>
      <c r="CA488" s="70">
        <v>0</v>
      </c>
      <c r="CB488" s="70">
        <v>0</v>
      </c>
      <c r="CC488" s="70">
        <v>0</v>
      </c>
      <c r="CD488" s="70">
        <v>0</v>
      </c>
    </row>
    <row r="489" spans="1:82">
      <c r="A489" s="70" t="s">
        <v>2158</v>
      </c>
      <c r="B489" s="70">
        <v>442</v>
      </c>
      <c r="C489" s="70">
        <v>19</v>
      </c>
      <c r="D489" s="70">
        <v>26</v>
      </c>
      <c r="E489" s="70">
        <v>2022</v>
      </c>
      <c r="F489" s="70" t="s">
        <v>161</v>
      </c>
      <c r="G489" s="70" t="s">
        <v>2139</v>
      </c>
      <c r="H489" s="70" t="s">
        <v>2140</v>
      </c>
      <c r="I489" s="148"/>
      <c r="J489" s="71">
        <v>565.82099580564216</v>
      </c>
      <c r="K489" s="71">
        <v>4.7232398326597744</v>
      </c>
      <c r="L489" s="71">
        <v>9.3342595573012002</v>
      </c>
      <c r="M489" s="71">
        <v>149.80262016711396</v>
      </c>
      <c r="N489" s="71">
        <v>189.03160076951394</v>
      </c>
      <c r="O489" s="71">
        <v>113.05008394073948</v>
      </c>
      <c r="P489" s="71">
        <v>55.214981417948302</v>
      </c>
      <c r="Q489" s="71">
        <v>9.3983348768859738</v>
      </c>
      <c r="R489" s="71">
        <v>0</v>
      </c>
      <c r="S489" s="71">
        <v>19.7447826791145</v>
      </c>
      <c r="T489" s="72"/>
      <c r="U489" s="71">
        <v>46358045</v>
      </c>
      <c r="V489" s="71">
        <v>2347</v>
      </c>
      <c r="W489" s="71">
        <v>229</v>
      </c>
      <c r="X489" s="71">
        <v>39047</v>
      </c>
      <c r="Y489" s="71">
        <v>75389</v>
      </c>
      <c r="Z489" s="71">
        <v>79028</v>
      </c>
      <c r="AA489" s="71">
        <v>12064</v>
      </c>
      <c r="AB489" s="71">
        <v>159646</v>
      </c>
      <c r="AC489" s="71">
        <v>0</v>
      </c>
      <c r="AD489" s="71">
        <v>19.7447826791145</v>
      </c>
      <c r="AE489" s="72"/>
      <c r="AF489" s="71">
        <v>271447090.00959241</v>
      </c>
      <c r="AG489" s="71">
        <v>3868574.7021181053</v>
      </c>
      <c r="AH489" s="71">
        <v>2144440.4636418908</v>
      </c>
      <c r="AI489" s="71">
        <v>246317075.05379736</v>
      </c>
      <c r="AJ489" s="71">
        <v>289791450.27899051</v>
      </c>
      <c r="AK489" s="71">
        <v>0</v>
      </c>
      <c r="AL489" s="71">
        <v>0</v>
      </c>
      <c r="AM489" s="71">
        <v>20614656.042918369</v>
      </c>
      <c r="AN489" s="71">
        <v>0</v>
      </c>
      <c r="AO489" s="71">
        <v>0</v>
      </c>
      <c r="AP489" s="71">
        <v>834183286.55105865</v>
      </c>
      <c r="AQ489" s="72"/>
      <c r="AR489" s="71">
        <v>4648</v>
      </c>
      <c r="AS489" s="71">
        <v>411</v>
      </c>
      <c r="AT489" s="71">
        <v>0</v>
      </c>
      <c r="AU489" s="71">
        <v>0</v>
      </c>
      <c r="AV489" s="71">
        <v>0</v>
      </c>
      <c r="AW489" s="71">
        <v>1</v>
      </c>
      <c r="AX489" s="71"/>
      <c r="AY489" s="72"/>
      <c r="AZ489" s="71">
        <v>19338.999999999953</v>
      </c>
      <c r="BA489" s="71">
        <v>13976.800000000014</v>
      </c>
      <c r="BB489" s="71">
        <v>0</v>
      </c>
      <c r="BC489" s="71">
        <v>0</v>
      </c>
      <c r="BD489" s="71">
        <v>0</v>
      </c>
      <c r="BE489" s="71">
        <v>2370.2600000000002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2159</v>
      </c>
      <c r="B490" s="70">
        <v>442</v>
      </c>
      <c r="C490" s="70">
        <v>20</v>
      </c>
      <c r="D490" s="70">
        <v>26</v>
      </c>
      <c r="E490" s="70">
        <v>2023</v>
      </c>
      <c r="F490" s="70" t="s">
        <v>1539</v>
      </c>
      <c r="G490" s="70" t="s">
        <v>2139</v>
      </c>
      <c r="H490" s="70" t="s">
        <v>2140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4944</v>
      </c>
      <c r="AS490" s="71">
        <v>413</v>
      </c>
      <c r="AT490" s="71">
        <v>0</v>
      </c>
      <c r="AU490" s="71">
        <v>0</v>
      </c>
      <c r="AV490" s="71">
        <v>0</v>
      </c>
      <c r="AW490" s="71">
        <v>1</v>
      </c>
      <c r="AX490" s="71"/>
      <c r="AY490" s="72"/>
      <c r="AZ490" s="71">
        <v>20884.599999999959</v>
      </c>
      <c r="BA490" s="71">
        <v>14012.300000000014</v>
      </c>
      <c r="BB490" s="71">
        <v>0</v>
      </c>
      <c r="BC490" s="71">
        <v>0</v>
      </c>
      <c r="BD490" s="71">
        <v>0</v>
      </c>
      <c r="BE490" s="71">
        <v>2370.2600000000002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2160</v>
      </c>
      <c r="B491" s="70">
        <v>442</v>
      </c>
      <c r="C491" s="70">
        <v>21</v>
      </c>
      <c r="D491" s="70">
        <v>26</v>
      </c>
      <c r="E491" s="70">
        <v>2024</v>
      </c>
      <c r="F491" s="70" t="s">
        <v>1554</v>
      </c>
      <c r="G491" s="70" t="s">
        <v>2139</v>
      </c>
      <c r="H491" s="70" t="s">
        <v>2140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2161</v>
      </c>
      <c r="B492" s="70">
        <v>358</v>
      </c>
      <c r="C492" s="70">
        <v>1</v>
      </c>
      <c r="D492" s="70">
        <v>22</v>
      </c>
      <c r="E492" s="70">
        <v>1990</v>
      </c>
      <c r="F492" s="70" t="s">
        <v>787</v>
      </c>
      <c r="G492" s="70" t="s">
        <v>2162</v>
      </c>
      <c r="H492" s="70" t="s">
        <v>2163</v>
      </c>
      <c r="I492" s="148"/>
      <c r="J492" s="71">
        <v>2706.1440194299671</v>
      </c>
      <c r="K492" s="71">
        <v>48.539965355403282</v>
      </c>
      <c r="L492" s="71">
        <v>17.235074918131591</v>
      </c>
      <c r="M492" s="71">
        <v>186.42974690563469</v>
      </c>
      <c r="N492" s="71">
        <v>229.16564375886091</v>
      </c>
      <c r="O492" s="71">
        <v>136.4366752850228</v>
      </c>
      <c r="P492" s="71">
        <v>150.26496313117539</v>
      </c>
      <c r="Q492" s="71">
        <v>11.2416337071367</v>
      </c>
      <c r="R492" s="71">
        <v>84.22026219515557</v>
      </c>
      <c r="S492" s="71">
        <v>11.00891826415349</v>
      </c>
      <c r="T492" s="72"/>
      <c r="U492" s="71">
        <v>48629355</v>
      </c>
      <c r="V492" s="71">
        <v>8995</v>
      </c>
      <c r="W492" s="71">
        <v>158</v>
      </c>
      <c r="X492" s="71">
        <v>57240</v>
      </c>
      <c r="Y492" s="71">
        <v>62280</v>
      </c>
      <c r="Z492" s="71">
        <v>56118</v>
      </c>
      <c r="AA492" s="71">
        <v>36486</v>
      </c>
      <c r="AB492" s="71">
        <v>182526</v>
      </c>
      <c r="AC492" s="71">
        <v>14587101</v>
      </c>
      <c r="AD492" s="71">
        <v>11.00891826415349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2164</v>
      </c>
      <c r="B493" s="70">
        <v>359</v>
      </c>
      <c r="C493" s="70">
        <v>2</v>
      </c>
      <c r="D493" s="70">
        <v>22</v>
      </c>
      <c r="E493" s="70">
        <v>2005</v>
      </c>
      <c r="F493" s="70" t="s">
        <v>789</v>
      </c>
      <c r="G493" s="70" t="s">
        <v>2162</v>
      </c>
      <c r="H493" s="70" t="s">
        <v>2163</v>
      </c>
      <c r="I493" s="148"/>
      <c r="J493" s="71">
        <v>2164.900784008621</v>
      </c>
      <c r="K493" s="71">
        <v>37.606233578498262</v>
      </c>
      <c r="L493" s="71">
        <v>16.093647730635599</v>
      </c>
      <c r="M493" s="71">
        <v>329.94897630083761</v>
      </c>
      <c r="N493" s="71">
        <v>358.50204361385562</v>
      </c>
      <c r="O493" s="71">
        <v>201.6383292125503</v>
      </c>
      <c r="P493" s="71">
        <v>142.5626104527702</v>
      </c>
      <c r="Q493" s="71">
        <v>10.4089226027265</v>
      </c>
      <c r="R493" s="71">
        <v>68.377827670175293</v>
      </c>
      <c r="S493" s="71">
        <v>13.020945132</v>
      </c>
      <c r="T493" s="72"/>
      <c r="U493" s="71">
        <v>51823950</v>
      </c>
      <c r="V493" s="71">
        <v>7547</v>
      </c>
      <c r="W493" s="71">
        <v>161</v>
      </c>
      <c r="X493" s="71">
        <v>47279</v>
      </c>
      <c r="Y493" s="71">
        <v>74842</v>
      </c>
      <c r="Z493" s="71">
        <v>95973</v>
      </c>
      <c r="AA493" s="71">
        <v>28350</v>
      </c>
      <c r="AB493" s="71">
        <v>176679</v>
      </c>
      <c r="AC493" s="71">
        <v>12091203</v>
      </c>
      <c r="AD493" s="71">
        <v>13.020945132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2165</v>
      </c>
      <c r="B494" s="70">
        <v>360</v>
      </c>
      <c r="C494" s="70">
        <v>3</v>
      </c>
      <c r="D494" s="70">
        <v>22</v>
      </c>
      <c r="E494" s="70">
        <v>2006</v>
      </c>
      <c r="F494" s="70" t="s">
        <v>790</v>
      </c>
      <c r="G494" s="70" t="s">
        <v>2162</v>
      </c>
      <c r="H494" s="70" t="s">
        <v>2163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2166</v>
      </c>
      <c r="B495" s="70">
        <v>361</v>
      </c>
      <c r="C495" s="70">
        <v>4</v>
      </c>
      <c r="D495" s="70">
        <v>22</v>
      </c>
      <c r="E495" s="70">
        <v>2007</v>
      </c>
      <c r="F495" s="70" t="s">
        <v>791</v>
      </c>
      <c r="G495" s="70" t="s">
        <v>2162</v>
      </c>
      <c r="H495" s="70" t="s">
        <v>2163</v>
      </c>
      <c r="I495" s="148"/>
      <c r="J495" s="71">
        <v>2006.8023004222759</v>
      </c>
      <c r="K495" s="71">
        <v>27.442517109620528</v>
      </c>
      <c r="L495" s="71">
        <v>15.594045506943541</v>
      </c>
      <c r="M495" s="71">
        <v>362.50244251465023</v>
      </c>
      <c r="N495" s="71">
        <v>333.46287798114008</v>
      </c>
      <c r="O495" s="71">
        <v>193.94036211531079</v>
      </c>
      <c r="P495" s="71">
        <v>139.67813307833711</v>
      </c>
      <c r="Q495" s="71">
        <v>10.8420297448281</v>
      </c>
      <c r="R495" s="71">
        <v>75.899646561695889</v>
      </c>
      <c r="S495" s="71">
        <v>15.570418135800001</v>
      </c>
      <c r="T495" s="72"/>
      <c r="U495" s="71">
        <v>55566287</v>
      </c>
      <c r="V495" s="71">
        <v>6993</v>
      </c>
      <c r="W495" s="71">
        <v>148</v>
      </c>
      <c r="X495" s="71">
        <v>58498</v>
      </c>
      <c r="Y495" s="71">
        <v>75639</v>
      </c>
      <c r="Z495" s="71">
        <v>95960</v>
      </c>
      <c r="AA495" s="71">
        <v>27353</v>
      </c>
      <c r="AB495" s="71">
        <v>174299</v>
      </c>
      <c r="AC495" s="71">
        <v>13806372</v>
      </c>
      <c r="AD495" s="71">
        <v>15.570418135800001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2167</v>
      </c>
      <c r="B496" s="70">
        <v>362</v>
      </c>
      <c r="C496" s="70">
        <v>5</v>
      </c>
      <c r="D496" s="70">
        <v>22</v>
      </c>
      <c r="E496" s="70">
        <v>2008</v>
      </c>
      <c r="F496" s="70" t="s">
        <v>792</v>
      </c>
      <c r="G496" s="70" t="s">
        <v>2162</v>
      </c>
      <c r="H496" s="70" t="s">
        <v>2163</v>
      </c>
      <c r="I496" s="148"/>
      <c r="J496" s="71">
        <v>1782.739276414592</v>
      </c>
      <c r="K496" s="71">
        <v>21.84144214153249</v>
      </c>
      <c r="L496" s="71">
        <v>12.64843853015287</v>
      </c>
      <c r="M496" s="71">
        <v>373.99108403421741</v>
      </c>
      <c r="N496" s="71">
        <v>342.23675658853068</v>
      </c>
      <c r="O496" s="71">
        <v>188.4908131794777</v>
      </c>
      <c r="P496" s="71">
        <v>134.98444305362051</v>
      </c>
      <c r="Q496" s="71">
        <v>10.6116321696387</v>
      </c>
      <c r="R496" s="71">
        <v>72.429182409586844</v>
      </c>
      <c r="S496" s="71">
        <v>14.348806359299999</v>
      </c>
      <c r="T496" s="72"/>
      <c r="U496" s="71">
        <v>54850057</v>
      </c>
      <c r="V496" s="71">
        <v>6993</v>
      </c>
      <c r="W496" s="71">
        <v>148</v>
      </c>
      <c r="X496" s="71">
        <v>58498</v>
      </c>
      <c r="Y496" s="71">
        <v>75899</v>
      </c>
      <c r="Z496" s="71">
        <v>96537</v>
      </c>
      <c r="AA496" s="71">
        <v>26464</v>
      </c>
      <c r="AB496" s="71">
        <v>173401</v>
      </c>
      <c r="AC496" s="71">
        <v>13680876</v>
      </c>
      <c r="AD496" s="71">
        <v>14.348806359299999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2168</v>
      </c>
      <c r="B497" s="70">
        <v>363</v>
      </c>
      <c r="C497" s="70">
        <v>6</v>
      </c>
      <c r="D497" s="70">
        <v>22</v>
      </c>
      <c r="E497" s="70">
        <v>2009</v>
      </c>
      <c r="F497" s="70" t="s">
        <v>176</v>
      </c>
      <c r="G497" s="70" t="s">
        <v>2162</v>
      </c>
      <c r="H497" s="70" t="s">
        <v>2163</v>
      </c>
      <c r="I497" s="148"/>
      <c r="J497" s="71">
        <v>2028.658785571464</v>
      </c>
      <c r="K497" s="71">
        <v>19.187007192993232</v>
      </c>
      <c r="L497" s="71">
        <v>16.210216331964929</v>
      </c>
      <c r="M497" s="71">
        <v>372.115808870362</v>
      </c>
      <c r="N497" s="71">
        <v>300.42446441588038</v>
      </c>
      <c r="O497" s="71">
        <v>191.77708411401969</v>
      </c>
      <c r="P497" s="71">
        <v>128.3551149960424</v>
      </c>
      <c r="Q497" s="71">
        <v>10.064106162532299</v>
      </c>
      <c r="R497" s="71">
        <v>66.308453719877576</v>
      </c>
      <c r="S497" s="71">
        <v>16.249554874800001</v>
      </c>
      <c r="T497" s="72"/>
      <c r="U497" s="71">
        <v>48131355</v>
      </c>
      <c r="V497" s="71">
        <v>6293</v>
      </c>
      <c r="W497" s="71">
        <v>283</v>
      </c>
      <c r="X497" s="71">
        <v>63669</v>
      </c>
      <c r="Y497" s="71">
        <v>76277</v>
      </c>
      <c r="Z497" s="71">
        <v>96948</v>
      </c>
      <c r="AA497" s="71">
        <v>25834</v>
      </c>
      <c r="AB497" s="71">
        <v>172634</v>
      </c>
      <c r="AC497" s="71">
        <v>12218902</v>
      </c>
      <c r="AD497" s="71">
        <v>16.249554874800001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4838.1440000000002</v>
      </c>
      <c r="BK497" s="71">
        <v>225.05699999999999</v>
      </c>
      <c r="BL497" s="71">
        <v>175.476</v>
      </c>
      <c r="BM497" s="71">
        <v>0</v>
      </c>
      <c r="BN497" s="72"/>
      <c r="BO497" s="71">
        <v>0</v>
      </c>
      <c r="BP497" s="71">
        <v>0</v>
      </c>
      <c r="BQ497" s="71">
        <v>22</v>
      </c>
      <c r="BR497" s="71">
        <v>2</v>
      </c>
      <c r="BS497" s="71">
        <v>9</v>
      </c>
      <c r="BT497" s="71">
        <v>0</v>
      </c>
      <c r="BU497"/>
      <c r="BV497" s="70">
        <v>3370.337</v>
      </c>
      <c r="BW497" s="70">
        <v>74.429000000000002</v>
      </c>
      <c r="BX497" s="70">
        <v>1722.145</v>
      </c>
      <c r="BY497" s="70">
        <v>0</v>
      </c>
      <c r="BZ497" s="70">
        <v>42.232999999999997</v>
      </c>
      <c r="CA497" s="70">
        <v>0</v>
      </c>
      <c r="CB497" s="70">
        <v>25.068999999999999</v>
      </c>
      <c r="CC497" s="70">
        <v>4.4640000000000004</v>
      </c>
      <c r="CD497" s="70">
        <v>0</v>
      </c>
    </row>
    <row r="498" spans="1:82">
      <c r="A498" s="70" t="s">
        <v>2169</v>
      </c>
      <c r="B498" s="70">
        <v>364</v>
      </c>
      <c r="C498" s="70">
        <v>7</v>
      </c>
      <c r="D498" s="70">
        <v>22</v>
      </c>
      <c r="E498" s="70">
        <v>2010</v>
      </c>
      <c r="F498" s="70" t="s">
        <v>177</v>
      </c>
      <c r="G498" s="70" t="s">
        <v>2162</v>
      </c>
      <c r="H498" s="70" t="s">
        <v>2163</v>
      </c>
      <c r="I498" s="148"/>
      <c r="J498" s="71">
        <v>1990.995978004803</v>
      </c>
      <c r="K498" s="71">
        <v>23.85637638783308</v>
      </c>
      <c r="L498" s="71">
        <v>15.01630816845946</v>
      </c>
      <c r="M498" s="71">
        <v>425.58505341347058</v>
      </c>
      <c r="N498" s="71">
        <v>367.17652027477249</v>
      </c>
      <c r="O498" s="71">
        <v>192.04191793636059</v>
      </c>
      <c r="P498" s="71">
        <v>129.08467011449389</v>
      </c>
      <c r="Q498" s="71">
        <v>10.4690476259423</v>
      </c>
      <c r="R498" s="71">
        <v>70.029040996311934</v>
      </c>
      <c r="S498" s="71">
        <v>18.162800360319999</v>
      </c>
      <c r="T498" s="72"/>
      <c r="U498" s="71">
        <v>50265029</v>
      </c>
      <c r="V498" s="71">
        <v>6293</v>
      </c>
      <c r="W498" s="71">
        <v>283</v>
      </c>
      <c r="X498" s="71">
        <v>63669</v>
      </c>
      <c r="Y498" s="71">
        <v>76699</v>
      </c>
      <c r="Z498" s="71">
        <v>97533</v>
      </c>
      <c r="AA498" s="71">
        <v>25332</v>
      </c>
      <c r="AB498" s="71">
        <v>172078</v>
      </c>
      <c r="AC498" s="71">
        <v>12229071</v>
      </c>
      <c r="AD498" s="71">
        <v>18.162800360319999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5108.2979999999998</v>
      </c>
      <c r="BK498" s="71">
        <v>0</v>
      </c>
      <c r="BL498" s="71">
        <v>79.009999999999991</v>
      </c>
      <c r="BM498" s="71">
        <v>0</v>
      </c>
      <c r="BN498" s="72"/>
      <c r="BO498" s="71">
        <v>0</v>
      </c>
      <c r="BP498" s="71">
        <v>0</v>
      </c>
      <c r="BQ498" s="71">
        <v>21</v>
      </c>
      <c r="BR498" s="71">
        <v>0</v>
      </c>
      <c r="BS498" s="71">
        <v>9</v>
      </c>
      <c r="BT498" s="71">
        <v>0</v>
      </c>
      <c r="BU498"/>
      <c r="BV498" s="70">
        <v>3282.6329999999998</v>
      </c>
      <c r="BW498" s="70">
        <v>78.204999999999998</v>
      </c>
      <c r="BX498" s="70">
        <v>1735.3309999999999</v>
      </c>
      <c r="BY498" s="70">
        <v>0</v>
      </c>
      <c r="BZ498" s="70">
        <v>52.823</v>
      </c>
      <c r="CA498" s="70">
        <v>0</v>
      </c>
      <c r="CB498" s="70">
        <v>30.759</v>
      </c>
      <c r="CC498" s="70">
        <v>7.5570000000000004</v>
      </c>
      <c r="CD498" s="70">
        <v>0</v>
      </c>
    </row>
    <row r="499" spans="1:82">
      <c r="A499" s="70" t="s">
        <v>2170</v>
      </c>
      <c r="B499" s="70">
        <v>365</v>
      </c>
      <c r="C499" s="70">
        <v>8</v>
      </c>
      <c r="D499" s="70">
        <v>22</v>
      </c>
      <c r="E499" s="70">
        <v>2011</v>
      </c>
      <c r="F499" s="70" t="s">
        <v>178</v>
      </c>
      <c r="G499" s="70" t="s">
        <v>2162</v>
      </c>
      <c r="H499" s="70" t="s">
        <v>2163</v>
      </c>
      <c r="I499" s="148"/>
      <c r="J499" s="71">
        <v>1806.230457843832</v>
      </c>
      <c r="K499" s="71">
        <v>31.696414363852981</v>
      </c>
      <c r="L499" s="71">
        <v>14.680283657630349</v>
      </c>
      <c r="M499" s="71">
        <v>390.03052595524667</v>
      </c>
      <c r="N499" s="71">
        <v>350.01549418753831</v>
      </c>
      <c r="O499" s="71">
        <v>190.07643243441751</v>
      </c>
      <c r="P499" s="71">
        <v>123.22649459648677</v>
      </c>
      <c r="Q499" s="71">
        <v>12.0277835488103</v>
      </c>
      <c r="R499" s="71">
        <v>73.101710072739735</v>
      </c>
      <c r="S499" s="71">
        <v>18.268277457540002</v>
      </c>
      <c r="T499" s="72"/>
      <c r="U499" s="71">
        <v>48020764</v>
      </c>
      <c r="V499" s="71">
        <v>6293</v>
      </c>
      <c r="W499" s="71">
        <v>283</v>
      </c>
      <c r="X499" s="71">
        <v>63669</v>
      </c>
      <c r="Y499" s="71">
        <v>76949</v>
      </c>
      <c r="Z499" s="71">
        <v>98632</v>
      </c>
      <c r="AA499" s="71">
        <v>24902</v>
      </c>
      <c r="AB499" s="71">
        <v>171392</v>
      </c>
      <c r="AC499" s="71">
        <v>12744534</v>
      </c>
      <c r="AD499" s="71">
        <v>18.268277457540002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5069.402</v>
      </c>
      <c r="BK499" s="71">
        <v>240.476</v>
      </c>
      <c r="BL499" s="71">
        <v>206.02300000000002</v>
      </c>
      <c r="BM499" s="71">
        <v>0</v>
      </c>
      <c r="BN499" s="72"/>
      <c r="BO499" s="71">
        <v>0</v>
      </c>
      <c r="BP499" s="71">
        <v>0</v>
      </c>
      <c r="BQ499" s="71">
        <v>21</v>
      </c>
      <c r="BR499" s="71">
        <v>1</v>
      </c>
      <c r="BS499" s="71">
        <v>10</v>
      </c>
      <c r="BT499" s="71">
        <v>0</v>
      </c>
      <c r="BU499"/>
      <c r="BV499" s="70">
        <v>3541.7829999999999</v>
      </c>
      <c r="BW499" s="70">
        <v>89.828000000000003</v>
      </c>
      <c r="BX499" s="70">
        <v>1794.2360000000001</v>
      </c>
      <c r="BY499" s="70">
        <v>0</v>
      </c>
      <c r="BZ499" s="70">
        <v>59.38</v>
      </c>
      <c r="CA499" s="70">
        <v>0</v>
      </c>
      <c r="CB499" s="70">
        <v>23.99</v>
      </c>
      <c r="CC499" s="70">
        <v>6.6840000000000002</v>
      </c>
      <c r="CD499" s="70">
        <v>0</v>
      </c>
    </row>
    <row r="500" spans="1:82">
      <c r="A500" s="70" t="s">
        <v>2171</v>
      </c>
      <c r="B500" s="70">
        <v>366</v>
      </c>
      <c r="C500" s="70">
        <v>9</v>
      </c>
      <c r="D500" s="70">
        <v>22</v>
      </c>
      <c r="E500" s="70">
        <v>2012</v>
      </c>
      <c r="F500" s="70" t="s">
        <v>179</v>
      </c>
      <c r="G500" s="70" t="s">
        <v>2162</v>
      </c>
      <c r="H500" s="70" t="s">
        <v>2163</v>
      </c>
      <c r="I500" s="148"/>
      <c r="J500" s="71">
        <v>1788.9549752364619</v>
      </c>
      <c r="K500" s="71">
        <v>30.623192708773079</v>
      </c>
      <c r="L500" s="71">
        <v>14.36461671247541</v>
      </c>
      <c r="M500" s="71">
        <v>392.3085378951655</v>
      </c>
      <c r="N500" s="71">
        <v>379.40643969877698</v>
      </c>
      <c r="O500" s="71">
        <v>190.93049386342889</v>
      </c>
      <c r="P500" s="71">
        <v>122.31019336348507</v>
      </c>
      <c r="Q500" s="71">
        <v>13.143046718796199</v>
      </c>
      <c r="R500" s="71">
        <v>74.181648785513104</v>
      </c>
      <c r="S500" s="71">
        <v>14.47076205376</v>
      </c>
      <c r="T500" s="72"/>
      <c r="U500" s="71">
        <v>47819587</v>
      </c>
      <c r="V500" s="71">
        <v>6293</v>
      </c>
      <c r="W500" s="71">
        <v>283</v>
      </c>
      <c r="X500" s="71">
        <v>63669</v>
      </c>
      <c r="Y500" s="71">
        <v>78314</v>
      </c>
      <c r="Z500" s="71">
        <v>99861</v>
      </c>
      <c r="AA500" s="71">
        <v>24577</v>
      </c>
      <c r="AB500" s="71">
        <v>172377</v>
      </c>
      <c r="AC500" s="71">
        <v>12597840</v>
      </c>
      <c r="AD500" s="71">
        <v>14.47076205376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5001.8280000000004</v>
      </c>
      <c r="BK500" s="71">
        <v>226.952</v>
      </c>
      <c r="BL500" s="71">
        <v>198.71300000000002</v>
      </c>
      <c r="BM500" s="71">
        <v>0</v>
      </c>
      <c r="BN500" s="72"/>
      <c r="BO500" s="71">
        <v>0</v>
      </c>
      <c r="BP500" s="71">
        <v>0</v>
      </c>
      <c r="BQ500" s="71">
        <v>19</v>
      </c>
      <c r="BR500" s="71">
        <v>1</v>
      </c>
      <c r="BS500" s="71">
        <v>10</v>
      </c>
      <c r="BT500" s="71">
        <v>0</v>
      </c>
      <c r="BU500"/>
      <c r="BV500" s="70">
        <v>3350.5129999999999</v>
      </c>
      <c r="BW500" s="70">
        <v>92.608000000000004</v>
      </c>
      <c r="BX500" s="70">
        <v>1901.3040000000001</v>
      </c>
      <c r="BY500" s="70">
        <v>0</v>
      </c>
      <c r="BZ500" s="70">
        <v>59.095999999999997</v>
      </c>
      <c r="CA500" s="70">
        <v>0</v>
      </c>
      <c r="CB500" s="70">
        <v>18.315999999999999</v>
      </c>
      <c r="CC500" s="70">
        <v>5.6559999999999997</v>
      </c>
      <c r="CD500" s="70">
        <v>0</v>
      </c>
    </row>
    <row r="501" spans="1:82">
      <c r="A501" s="70" t="s">
        <v>2172</v>
      </c>
      <c r="B501" s="70">
        <v>367</v>
      </c>
      <c r="C501" s="70">
        <v>10</v>
      </c>
      <c r="D501" s="70">
        <v>22</v>
      </c>
      <c r="E501" s="70">
        <v>2013</v>
      </c>
      <c r="F501" s="70" t="s">
        <v>180</v>
      </c>
      <c r="G501" s="1064" t="s">
        <v>2162</v>
      </c>
      <c r="H501" s="70" t="s">
        <v>2163</v>
      </c>
      <c r="I501" s="148"/>
      <c r="J501" s="71">
        <v>1695.9083428002839</v>
      </c>
      <c r="K501" s="71">
        <v>20.232922380040801</v>
      </c>
      <c r="L501" s="71">
        <v>14.2025267003841</v>
      </c>
      <c r="M501" s="71">
        <v>379.32905203403311</v>
      </c>
      <c r="N501" s="71">
        <v>392.00477143445642</v>
      </c>
      <c r="O501" s="71">
        <v>185.40752752883171</v>
      </c>
      <c r="P501" s="71">
        <v>120.69298766839778</v>
      </c>
      <c r="Q501" s="71">
        <v>13.304732313681001</v>
      </c>
      <c r="R501" s="71">
        <v>82.829535507674251</v>
      </c>
      <c r="S501" s="71">
        <v>16.629321966999999</v>
      </c>
      <c r="T501" s="72"/>
      <c r="U501" s="71">
        <v>50710962</v>
      </c>
      <c r="V501" s="71">
        <v>6293</v>
      </c>
      <c r="W501" s="71">
        <v>283</v>
      </c>
      <c r="X501" s="71">
        <v>63669</v>
      </c>
      <c r="Y501" s="71">
        <v>78627</v>
      </c>
      <c r="Z501" s="71">
        <v>101302</v>
      </c>
      <c r="AA501" s="71">
        <v>24161</v>
      </c>
      <c r="AB501" s="71">
        <v>171996</v>
      </c>
      <c r="AC501" s="71">
        <v>13730802</v>
      </c>
      <c r="AD501" s="71">
        <v>16.629321966999999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4798.0860000000002</v>
      </c>
      <c r="BK501" s="71">
        <v>128.93</v>
      </c>
      <c r="BL501" s="71">
        <v>194.62599999999998</v>
      </c>
      <c r="BM501" s="71">
        <v>0</v>
      </c>
      <c r="BN501" s="72"/>
      <c r="BO501" s="71">
        <v>0</v>
      </c>
      <c r="BP501" s="71">
        <v>0</v>
      </c>
      <c r="BQ501" s="71">
        <v>22</v>
      </c>
      <c r="BR501" s="71">
        <v>1</v>
      </c>
      <c r="BS501" s="71">
        <v>10</v>
      </c>
      <c r="BT501" s="71">
        <v>0</v>
      </c>
      <c r="BU501"/>
      <c r="BV501" s="70">
        <v>3117.424</v>
      </c>
      <c r="BW501" s="70">
        <v>94.608000000000004</v>
      </c>
      <c r="BX501" s="70">
        <v>1842.1869999999999</v>
      </c>
      <c r="BY501" s="70">
        <v>0</v>
      </c>
      <c r="BZ501" s="70">
        <v>50.953000000000003</v>
      </c>
      <c r="CA501" s="70">
        <v>0</v>
      </c>
      <c r="CB501" s="70">
        <v>12.646000000000001</v>
      </c>
      <c r="CC501" s="70">
        <v>3.8239999999999998</v>
      </c>
      <c r="CD501" s="70">
        <v>0</v>
      </c>
    </row>
    <row r="502" spans="1:82">
      <c r="A502" s="70" t="s">
        <v>2173</v>
      </c>
      <c r="B502" s="70">
        <v>368</v>
      </c>
      <c r="C502" s="70">
        <v>11</v>
      </c>
      <c r="D502" s="70">
        <v>22</v>
      </c>
      <c r="E502" s="70">
        <v>2014</v>
      </c>
      <c r="F502" s="70" t="s">
        <v>181</v>
      </c>
      <c r="G502" s="1064" t="s">
        <v>2162</v>
      </c>
      <c r="H502" s="70" t="s">
        <v>2163</v>
      </c>
      <c r="I502" s="148"/>
      <c r="J502" s="71">
        <v>1673.6368199907779</v>
      </c>
      <c r="K502" s="71">
        <v>17.064551818001391</v>
      </c>
      <c r="L502" s="71">
        <v>9.246171374476285</v>
      </c>
      <c r="M502" s="71">
        <v>340.87660454308309</v>
      </c>
      <c r="N502" s="71">
        <v>374.91451744565978</v>
      </c>
      <c r="O502" s="71">
        <v>177.60577703060724</v>
      </c>
      <c r="P502" s="71">
        <v>119.80389000927367</v>
      </c>
      <c r="Q502" s="71">
        <v>12.657928236658501</v>
      </c>
      <c r="R502" s="71">
        <v>81.892486239135835</v>
      </c>
      <c r="S502" s="71">
        <v>16.140338800759999</v>
      </c>
      <c r="T502" s="72"/>
      <c r="U502" s="71">
        <v>48637826</v>
      </c>
      <c r="V502" s="71">
        <v>5337</v>
      </c>
      <c r="W502" s="71">
        <v>221</v>
      </c>
      <c r="X502" s="71">
        <v>57719</v>
      </c>
      <c r="Y502" s="71">
        <v>78721</v>
      </c>
      <c r="Z502" s="71">
        <v>102204</v>
      </c>
      <c r="AA502" s="71">
        <v>23859</v>
      </c>
      <c r="AB502" s="71">
        <v>170552</v>
      </c>
      <c r="AC502" s="71">
        <v>13618152</v>
      </c>
      <c r="AD502" s="71">
        <v>16.140338800759999</v>
      </c>
      <c r="AE502" s="72"/>
      <c r="AF502" s="71"/>
      <c r="AG502" s="71"/>
      <c r="AH502" s="71"/>
      <c r="AI502" s="71"/>
      <c r="AJ502" s="71"/>
      <c r="AK502" s="71"/>
      <c r="AL502" s="71"/>
      <c r="AM502" s="71"/>
      <c r="AN502" s="71"/>
      <c r="AO502" s="71"/>
      <c r="AP502" s="71"/>
      <c r="AQ502" s="72"/>
      <c r="AR502" s="71">
        <v>3206</v>
      </c>
      <c r="AS502" s="71">
        <v>520</v>
      </c>
      <c r="AT502" s="71">
        <v>0</v>
      </c>
      <c r="AU502" s="71">
        <v>0</v>
      </c>
      <c r="AV502" s="71">
        <v>0</v>
      </c>
      <c r="AW502" s="71">
        <v>2</v>
      </c>
      <c r="AX502" s="71"/>
      <c r="AY502" s="72"/>
      <c r="AZ502" s="71">
        <v>13491.7</v>
      </c>
      <c r="BA502" s="71">
        <v>47989.86</v>
      </c>
      <c r="BB502" s="71">
        <v>0</v>
      </c>
      <c r="BC502" s="71">
        <v>0</v>
      </c>
      <c r="BD502" s="71">
        <v>0</v>
      </c>
      <c r="BE502" s="71">
        <v>14960</v>
      </c>
      <c r="BF502" s="71"/>
      <c r="BG502" s="72"/>
      <c r="BH502" s="71">
        <v>0</v>
      </c>
      <c r="BI502" s="71">
        <v>0</v>
      </c>
      <c r="BJ502" s="71">
        <v>4925.42</v>
      </c>
      <c r="BK502" s="71">
        <v>179.113</v>
      </c>
      <c r="BL502" s="71">
        <v>215.86799999999999</v>
      </c>
      <c r="BM502" s="71">
        <v>0</v>
      </c>
      <c r="BN502" s="72"/>
      <c r="BO502" s="71">
        <v>0</v>
      </c>
      <c r="BP502" s="71">
        <v>0</v>
      </c>
      <c r="BQ502" s="71">
        <v>20</v>
      </c>
      <c r="BR502" s="71">
        <v>1</v>
      </c>
      <c r="BS502" s="71">
        <v>9</v>
      </c>
      <c r="BT502" s="71">
        <v>0</v>
      </c>
      <c r="BU502"/>
      <c r="BV502" s="70">
        <v>3229.8670000000002</v>
      </c>
      <c r="BW502" s="70">
        <v>91.635000000000005</v>
      </c>
      <c r="BX502" s="70">
        <v>1930.3520000000001</v>
      </c>
      <c r="BY502" s="70">
        <v>0</v>
      </c>
      <c r="BZ502" s="70">
        <v>57.423999999999999</v>
      </c>
      <c r="CA502" s="70">
        <v>0</v>
      </c>
      <c r="CB502" s="70">
        <v>11.122999999999999</v>
      </c>
      <c r="CC502" s="70">
        <v>0</v>
      </c>
      <c r="CD502" s="70">
        <v>0</v>
      </c>
    </row>
    <row r="503" spans="1:82">
      <c r="A503" s="70" t="s">
        <v>2174</v>
      </c>
      <c r="B503" s="70">
        <v>369</v>
      </c>
      <c r="C503" s="70">
        <v>12</v>
      </c>
      <c r="D503" s="70">
        <v>22</v>
      </c>
      <c r="E503" s="70">
        <v>2015</v>
      </c>
      <c r="F503" s="70" t="s">
        <v>182</v>
      </c>
      <c r="G503" s="70" t="s">
        <v>2162</v>
      </c>
      <c r="H503" s="70" t="s">
        <v>2163</v>
      </c>
      <c r="I503" s="148"/>
      <c r="J503" s="71">
        <v>2105.756258801428</v>
      </c>
      <c r="K503" s="71">
        <v>16.106870590985181</v>
      </c>
      <c r="L503" s="71">
        <v>9.2652794151946161</v>
      </c>
      <c r="M503" s="71">
        <v>344.36023451159878</v>
      </c>
      <c r="N503" s="71">
        <v>334.49735336639492</v>
      </c>
      <c r="O503" s="71">
        <v>175.76134189274251</v>
      </c>
      <c r="P503" s="71">
        <v>117.92862597208276</v>
      </c>
      <c r="Q503" s="71">
        <v>12.3038931158664</v>
      </c>
      <c r="R503" s="71">
        <v>78.817092992365772</v>
      </c>
      <c r="S503" s="71">
        <v>17.370107193500001</v>
      </c>
      <c r="T503" s="72"/>
      <c r="U503" s="71">
        <v>60016470</v>
      </c>
      <c r="V503" s="71">
        <v>5337</v>
      </c>
      <c r="W503" s="71">
        <v>221</v>
      </c>
      <c r="X503" s="71">
        <v>57719</v>
      </c>
      <c r="Y503" s="71">
        <v>78926</v>
      </c>
      <c r="Z503" s="71">
        <v>102116</v>
      </c>
      <c r="AA503" s="71">
        <v>23467</v>
      </c>
      <c r="AB503" s="71">
        <v>169349</v>
      </c>
      <c r="AC503" s="71">
        <v>13472496</v>
      </c>
      <c r="AD503" s="71">
        <v>17.370107193500001</v>
      </c>
      <c r="AE503" s="72"/>
      <c r="AF503" s="71">
        <v>615133803.3777498</v>
      </c>
      <c r="AG503" s="71">
        <v>10626318.197695279</v>
      </c>
      <c r="AH503" s="71">
        <v>1372774.1506757729</v>
      </c>
      <c r="AI503" s="71">
        <v>355850702.95890701</v>
      </c>
      <c r="AJ503" s="71">
        <v>428602629.73654258</v>
      </c>
      <c r="AK503" s="71">
        <v>0</v>
      </c>
      <c r="AL503" s="71">
        <v>0</v>
      </c>
      <c r="AM503" s="71">
        <v>23208570.05766337</v>
      </c>
      <c r="AN503" s="71">
        <v>0</v>
      </c>
      <c r="AO503" s="71">
        <v>0</v>
      </c>
      <c r="AP503" s="71">
        <v>1434794798.4792337</v>
      </c>
      <c r="AQ503" s="72"/>
      <c r="AR503" s="71">
        <v>3451</v>
      </c>
      <c r="AS503" s="71">
        <v>687</v>
      </c>
      <c r="AT503" s="71">
        <v>0</v>
      </c>
      <c r="AU503" s="71">
        <v>0</v>
      </c>
      <c r="AV503" s="71">
        <v>0</v>
      </c>
      <c r="AW503" s="71">
        <v>2</v>
      </c>
      <c r="AX503" s="71"/>
      <c r="AY503" s="72"/>
      <c r="AZ503" s="71">
        <v>14741.616</v>
      </c>
      <c r="BA503" s="71">
        <v>65560.460000000006</v>
      </c>
      <c r="BB503" s="71">
        <v>0</v>
      </c>
      <c r="BC503" s="71">
        <v>0</v>
      </c>
      <c r="BD503" s="71">
        <v>0</v>
      </c>
      <c r="BE503" s="71">
        <v>14960</v>
      </c>
      <c r="BF503" s="71"/>
      <c r="BG503" s="72"/>
      <c r="BH503" s="71">
        <v>0</v>
      </c>
      <c r="BI503" s="71">
        <v>0</v>
      </c>
      <c r="BJ503" s="71">
        <v>5021.7730000000001</v>
      </c>
      <c r="BK503" s="71">
        <v>227.83799999999999</v>
      </c>
      <c r="BL503" s="71">
        <v>72.010999999999996</v>
      </c>
      <c r="BM503" s="71">
        <v>0</v>
      </c>
      <c r="BN503" s="72"/>
      <c r="BO503" s="71">
        <v>0</v>
      </c>
      <c r="BP503" s="71">
        <v>0</v>
      </c>
      <c r="BQ503" s="71">
        <v>20</v>
      </c>
      <c r="BR503" s="71">
        <v>1</v>
      </c>
      <c r="BS503" s="71">
        <v>7</v>
      </c>
      <c r="BT503" s="71">
        <v>0</v>
      </c>
      <c r="BU503"/>
      <c r="BV503" s="70">
        <v>3257.085</v>
      </c>
      <c r="BW503" s="70">
        <v>91.004999999999995</v>
      </c>
      <c r="BX503" s="70">
        <v>1902.35</v>
      </c>
      <c r="BY503" s="70">
        <v>0</v>
      </c>
      <c r="BZ503" s="70">
        <v>64.388000000000005</v>
      </c>
      <c r="CA503" s="70">
        <v>0</v>
      </c>
      <c r="CB503" s="70">
        <v>6.7939999999999996</v>
      </c>
      <c r="CC503" s="70">
        <v>0</v>
      </c>
      <c r="CD503" s="70">
        <v>0</v>
      </c>
    </row>
    <row r="504" spans="1:82">
      <c r="A504" s="70" t="s">
        <v>2175</v>
      </c>
      <c r="B504" s="70">
        <v>370</v>
      </c>
      <c r="C504" s="70">
        <v>13</v>
      </c>
      <c r="D504" s="70">
        <v>22</v>
      </c>
      <c r="E504" s="70">
        <v>2016</v>
      </c>
      <c r="F504" s="70" t="s">
        <v>155</v>
      </c>
      <c r="G504" s="70" t="s">
        <v>2162</v>
      </c>
      <c r="H504" s="70" t="s">
        <v>2163</v>
      </c>
      <c r="I504" s="148"/>
      <c r="J504" s="71">
        <v>1680.6419189475753</v>
      </c>
      <c r="K504" s="71">
        <v>15.278766095450159</v>
      </c>
      <c r="L504" s="71">
        <v>10.319537321631483</v>
      </c>
      <c r="M504" s="71">
        <v>303.18567808541826</v>
      </c>
      <c r="N504" s="71">
        <v>318.84143617067804</v>
      </c>
      <c r="O504" s="71">
        <v>174.84949708447846</v>
      </c>
      <c r="P504" s="71">
        <v>115.2780366075246</v>
      </c>
      <c r="Q504" s="71">
        <v>11.883202997731585</v>
      </c>
      <c r="R504" s="71">
        <v>74.781808327185729</v>
      </c>
      <c r="S504" s="71">
        <v>20.056388364000004</v>
      </c>
      <c r="T504" s="72"/>
      <c r="U504" s="71">
        <v>43073322</v>
      </c>
      <c r="V504" s="71">
        <v>5337</v>
      </c>
      <c r="W504" s="71">
        <v>221</v>
      </c>
      <c r="X504" s="71">
        <v>57719</v>
      </c>
      <c r="Y504" s="71">
        <v>79049</v>
      </c>
      <c r="Z504" s="71">
        <v>102835</v>
      </c>
      <c r="AA504" s="71">
        <v>23726</v>
      </c>
      <c r="AB504" s="71">
        <v>168241</v>
      </c>
      <c r="AC504" s="71">
        <v>12771996.749045139</v>
      </c>
      <c r="AD504" s="71">
        <v>20.056388364</v>
      </c>
      <c r="AE504" s="72"/>
      <c r="AF504" s="71">
        <v>500580946.7964856</v>
      </c>
      <c r="AG504" s="71">
        <v>9879333.6053751465</v>
      </c>
      <c r="AH504" s="71">
        <v>1314857.2028873181</v>
      </c>
      <c r="AI504" s="71">
        <v>355091281.84591103</v>
      </c>
      <c r="AJ504" s="71">
        <v>400118493.08467978</v>
      </c>
      <c r="AK504" s="71">
        <v>0</v>
      </c>
      <c r="AL504" s="71">
        <v>0</v>
      </c>
      <c r="AM504" s="71">
        <v>23074636.11725156</v>
      </c>
      <c r="AN504" s="71">
        <v>0</v>
      </c>
      <c r="AO504" s="71">
        <v>0</v>
      </c>
      <c r="AP504" s="71">
        <v>1290059548.6525905</v>
      </c>
      <c r="AQ504" s="72"/>
      <c r="AR504" s="71">
        <v>3750</v>
      </c>
      <c r="AS504" s="71">
        <v>814</v>
      </c>
      <c r="AT504" s="71">
        <v>0</v>
      </c>
      <c r="AU504" s="71">
        <v>1</v>
      </c>
      <c r="AV504" s="71">
        <v>0</v>
      </c>
      <c r="AW504" s="71">
        <v>2</v>
      </c>
      <c r="AX504" s="71"/>
      <c r="AY504" s="72"/>
      <c r="AZ504" s="71">
        <v>16271.396000000001</v>
      </c>
      <c r="BA504" s="71">
        <v>76886.86</v>
      </c>
      <c r="BB504" s="71">
        <v>0</v>
      </c>
      <c r="BC504" s="71">
        <v>130</v>
      </c>
      <c r="BD504" s="71">
        <v>0</v>
      </c>
      <c r="BE504" s="71">
        <v>14960</v>
      </c>
      <c r="BF504" s="71"/>
      <c r="BG504" s="72"/>
      <c r="BH504" s="71">
        <v>0</v>
      </c>
      <c r="BI504" s="71">
        <v>0</v>
      </c>
      <c r="BJ504" s="71">
        <v>4772.9489999999996</v>
      </c>
      <c r="BK504" s="71">
        <v>218.94800000000001</v>
      </c>
      <c r="BL504" s="71">
        <v>125.923</v>
      </c>
      <c r="BM504" s="71">
        <v>0</v>
      </c>
      <c r="BN504" s="72"/>
      <c r="BO504" s="71">
        <v>0</v>
      </c>
      <c r="BP504" s="71">
        <v>0</v>
      </c>
      <c r="BQ504" s="71">
        <v>19</v>
      </c>
      <c r="BR504" s="71">
        <v>1</v>
      </c>
      <c r="BS504" s="71">
        <v>8</v>
      </c>
      <c r="BT504" s="71">
        <v>0</v>
      </c>
      <c r="BU504"/>
      <c r="BV504" s="70">
        <v>3148.0390000000002</v>
      </c>
      <c r="BW504" s="70">
        <v>107.036</v>
      </c>
      <c r="BX504" s="70">
        <v>1774.7750000000001</v>
      </c>
      <c r="BY504" s="70">
        <v>0</v>
      </c>
      <c r="BZ504" s="70">
        <v>81.617000000000004</v>
      </c>
      <c r="CA504" s="70">
        <v>0</v>
      </c>
      <c r="CB504" s="70">
        <v>6.3529999999999998</v>
      </c>
      <c r="CC504" s="70">
        <v>0</v>
      </c>
      <c r="CD504" s="70">
        <v>0</v>
      </c>
    </row>
    <row r="505" spans="1:82">
      <c r="A505" s="70" t="s">
        <v>2176</v>
      </c>
      <c r="B505" s="70">
        <v>371</v>
      </c>
      <c r="C505" s="70">
        <v>14</v>
      </c>
      <c r="D505" s="70">
        <v>22</v>
      </c>
      <c r="E505" s="70">
        <v>2017</v>
      </c>
      <c r="F505" s="70" t="s">
        <v>156</v>
      </c>
      <c r="G505" s="70" t="s">
        <v>2162</v>
      </c>
      <c r="H505" s="70" t="s">
        <v>2163</v>
      </c>
      <c r="I505" s="148"/>
      <c r="J505" s="71">
        <v>1745.2079767953071</v>
      </c>
      <c r="K505" s="71">
        <v>17.275178443382217</v>
      </c>
      <c r="L505" s="71">
        <v>9.4710946919156704</v>
      </c>
      <c r="M505" s="71">
        <v>294.35163854657327</v>
      </c>
      <c r="N505" s="71">
        <v>322.23330103029815</v>
      </c>
      <c r="O505" s="71">
        <v>172.52489476306414</v>
      </c>
      <c r="P505" s="71">
        <v>113.20562307087968</v>
      </c>
      <c r="Q505" s="71">
        <v>11.3961077830484</v>
      </c>
      <c r="R505" s="71">
        <v>81.275055587875443</v>
      </c>
      <c r="S505" s="71">
        <v>23.199031987999994</v>
      </c>
      <c r="T505" s="72"/>
      <c r="U505" s="71">
        <v>48175517</v>
      </c>
      <c r="V505" s="71">
        <v>5337</v>
      </c>
      <c r="W505" s="71">
        <v>221</v>
      </c>
      <c r="X505" s="71">
        <v>57719</v>
      </c>
      <c r="Y505" s="71">
        <v>79087</v>
      </c>
      <c r="Z505" s="71">
        <v>103151</v>
      </c>
      <c r="AA505" s="71">
        <v>23448</v>
      </c>
      <c r="AB505" s="71">
        <v>166847</v>
      </c>
      <c r="AC505" s="71">
        <v>14156407</v>
      </c>
      <c r="AD505" s="71">
        <v>23.199031987999991</v>
      </c>
      <c r="AE505" s="72"/>
      <c r="AF505" s="71">
        <v>519252731.72006482</v>
      </c>
      <c r="AG505" s="71">
        <v>12372848.27719982</v>
      </c>
      <c r="AH505" s="71">
        <v>1588908.864362834</v>
      </c>
      <c r="AI505" s="71">
        <v>364420917.2367636</v>
      </c>
      <c r="AJ505" s="71">
        <v>416205535.10941762</v>
      </c>
      <c r="AK505" s="71">
        <v>0</v>
      </c>
      <c r="AL505" s="71">
        <v>0</v>
      </c>
      <c r="AM505" s="71">
        <v>22919252.190323811</v>
      </c>
      <c r="AN505" s="71">
        <v>0</v>
      </c>
      <c r="AO505" s="71">
        <v>0</v>
      </c>
      <c r="AP505" s="71">
        <v>1336760193.3981326</v>
      </c>
      <c r="AQ505" s="72"/>
      <c r="AR505" s="71">
        <v>3987</v>
      </c>
      <c r="AS505" s="71">
        <v>898</v>
      </c>
      <c r="AT505" s="71">
        <v>1</v>
      </c>
      <c r="AU505" s="71">
        <v>1</v>
      </c>
      <c r="AV505" s="71">
        <v>0</v>
      </c>
      <c r="AW505" s="71">
        <v>2</v>
      </c>
      <c r="AX505" s="71"/>
      <c r="AY505" s="72"/>
      <c r="AZ505" s="71">
        <v>17454.82</v>
      </c>
      <c r="BA505" s="71">
        <v>94664.960000000006</v>
      </c>
      <c r="BB505" s="71">
        <v>19</v>
      </c>
      <c r="BC505" s="71">
        <v>130</v>
      </c>
      <c r="BD505" s="71">
        <v>0</v>
      </c>
      <c r="BE505" s="71">
        <v>14960</v>
      </c>
      <c r="BF505" s="71"/>
      <c r="BG505" s="72"/>
      <c r="BH505" s="71">
        <v>0</v>
      </c>
      <c r="BI505" s="71">
        <v>0</v>
      </c>
      <c r="BJ505" s="71">
        <v>4815.9489999999996</v>
      </c>
      <c r="BK505" s="71">
        <v>224.56700000000001</v>
      </c>
      <c r="BL505" s="71">
        <v>122.19</v>
      </c>
      <c r="BM505" s="71">
        <v>0</v>
      </c>
      <c r="BN505" s="72"/>
      <c r="BO505" s="71">
        <v>0</v>
      </c>
      <c r="BP505" s="71">
        <v>0</v>
      </c>
      <c r="BQ505" s="71">
        <v>18</v>
      </c>
      <c r="BR505" s="71">
        <v>1</v>
      </c>
      <c r="BS505" s="71">
        <v>9</v>
      </c>
      <c r="BT505" s="71">
        <v>0</v>
      </c>
      <c r="BU505"/>
      <c r="BV505" s="70">
        <v>3114.35</v>
      </c>
      <c r="BW505" s="70">
        <v>100.101</v>
      </c>
      <c r="BX505" s="70">
        <v>1869.646</v>
      </c>
      <c r="BY505" s="70">
        <v>0</v>
      </c>
      <c r="BZ505" s="70">
        <v>72.361999999999995</v>
      </c>
      <c r="CA505" s="70">
        <v>0</v>
      </c>
      <c r="CB505" s="70">
        <v>6.2469999999999999</v>
      </c>
      <c r="CC505" s="70">
        <v>0</v>
      </c>
      <c r="CD505" s="70">
        <v>0</v>
      </c>
    </row>
    <row r="506" spans="1:82">
      <c r="A506" s="70" t="s">
        <v>2177</v>
      </c>
      <c r="B506" s="70">
        <v>372</v>
      </c>
      <c r="C506" s="70">
        <v>15</v>
      </c>
      <c r="D506" s="70">
        <v>22</v>
      </c>
      <c r="E506" s="70">
        <v>2018</v>
      </c>
      <c r="F506" s="70" t="s">
        <v>183</v>
      </c>
      <c r="G506" s="70" t="s">
        <v>2162</v>
      </c>
      <c r="H506" s="70" t="s">
        <v>2163</v>
      </c>
      <c r="I506" s="148"/>
      <c r="J506" s="71">
        <v>1592.2951271073773</v>
      </c>
      <c r="K506" s="71">
        <v>14.429297621472099</v>
      </c>
      <c r="L506" s="71">
        <v>8.6230589153638046</v>
      </c>
      <c r="M506" s="71">
        <v>261.55455049520879</v>
      </c>
      <c r="N506" s="71">
        <v>295.5157659920323</v>
      </c>
      <c r="O506" s="71">
        <v>169.11777504439348</v>
      </c>
      <c r="P506" s="71">
        <v>111.71547615589812</v>
      </c>
      <c r="Q506" s="71">
        <v>10.4837602685853</v>
      </c>
      <c r="R506" s="71">
        <v>78.244392088914623</v>
      </c>
      <c r="S506" s="71">
        <v>18.009039815040005</v>
      </c>
      <c r="T506" s="72"/>
      <c r="U506" s="71">
        <v>49244046</v>
      </c>
      <c r="V506" s="71">
        <v>5337</v>
      </c>
      <c r="W506" s="71">
        <v>221</v>
      </c>
      <c r="X506" s="71">
        <v>57719</v>
      </c>
      <c r="Y506" s="71">
        <v>79156</v>
      </c>
      <c r="Z506" s="71">
        <v>103050</v>
      </c>
      <c r="AA506" s="71">
        <v>23372</v>
      </c>
      <c r="AB506" s="71">
        <v>165409</v>
      </c>
      <c r="AC506" s="71">
        <v>13575117</v>
      </c>
      <c r="AD506" s="71">
        <v>18.009039815040001</v>
      </c>
      <c r="AE506" s="72"/>
      <c r="AF506" s="71">
        <v>495353122.4015668</v>
      </c>
      <c r="AG506" s="71">
        <v>9319309.2007312402</v>
      </c>
      <c r="AH506" s="71">
        <v>1477637.1836509299</v>
      </c>
      <c r="AI506" s="71">
        <v>330986366.71412343</v>
      </c>
      <c r="AJ506" s="71">
        <v>409830222.48790312</v>
      </c>
      <c r="AK506" s="71">
        <v>0</v>
      </c>
      <c r="AL506" s="71">
        <v>0</v>
      </c>
      <c r="AM506" s="71">
        <v>22768732.571703129</v>
      </c>
      <c r="AN506" s="71">
        <v>0</v>
      </c>
      <c r="AO506" s="71">
        <v>0</v>
      </c>
      <c r="AP506" s="71">
        <v>1269735390.5596788</v>
      </c>
      <c r="AQ506" s="72"/>
      <c r="AR506" s="71">
        <v>4360</v>
      </c>
      <c r="AS506" s="71">
        <v>1005</v>
      </c>
      <c r="AT506" s="71">
        <v>1</v>
      </c>
      <c r="AU506" s="71">
        <v>1</v>
      </c>
      <c r="AV506" s="71">
        <v>0</v>
      </c>
      <c r="AW506" s="71">
        <v>2</v>
      </c>
      <c r="AX506" s="71"/>
      <c r="AY506" s="72"/>
      <c r="AZ506" s="71">
        <v>19224.161000000004</v>
      </c>
      <c r="BA506" s="71">
        <v>97603.06</v>
      </c>
      <c r="BB506" s="71">
        <v>19</v>
      </c>
      <c r="BC506" s="71">
        <v>130</v>
      </c>
      <c r="BD506" s="71">
        <v>0</v>
      </c>
      <c r="BE506" s="71">
        <v>34647.599999999999</v>
      </c>
      <c r="BF506" s="71"/>
      <c r="BG506" s="72"/>
      <c r="BH506" s="71">
        <v>0</v>
      </c>
      <c r="BI506" s="71">
        <v>0</v>
      </c>
      <c r="BJ506" s="71">
        <v>4390.2520000000004</v>
      </c>
      <c r="BK506" s="71">
        <v>224.905</v>
      </c>
      <c r="BL506" s="71">
        <v>114.83799999999999</v>
      </c>
      <c r="BM506" s="71">
        <v>0</v>
      </c>
      <c r="BN506" s="72"/>
      <c r="BO506" s="71">
        <v>0</v>
      </c>
      <c r="BP506" s="71">
        <v>0</v>
      </c>
      <c r="BQ506" s="71">
        <v>18</v>
      </c>
      <c r="BR506" s="71">
        <v>1</v>
      </c>
      <c r="BS506" s="71">
        <v>9</v>
      </c>
      <c r="BT506" s="71">
        <v>0</v>
      </c>
      <c r="BU506"/>
      <c r="BV506" s="70">
        <v>2917.989</v>
      </c>
      <c r="BW506" s="70">
        <v>117.114</v>
      </c>
      <c r="BX506" s="70">
        <v>1638.403</v>
      </c>
      <c r="BY506" s="70">
        <v>0</v>
      </c>
      <c r="BZ506" s="70">
        <v>56.488999999999997</v>
      </c>
      <c r="CA506" s="70">
        <v>0</v>
      </c>
      <c r="CB506" s="70">
        <v>0</v>
      </c>
      <c r="CC506" s="70">
        <v>0</v>
      </c>
      <c r="CD506" s="70">
        <v>0</v>
      </c>
    </row>
    <row r="507" spans="1:82">
      <c r="A507" s="70" t="s">
        <v>2178</v>
      </c>
      <c r="B507" s="70">
        <v>373</v>
      </c>
      <c r="C507" s="70">
        <v>16</v>
      </c>
      <c r="D507" s="70">
        <v>22</v>
      </c>
      <c r="E507" s="70">
        <v>2019</v>
      </c>
      <c r="F507" s="70" t="s">
        <v>158</v>
      </c>
      <c r="G507" s="70" t="s">
        <v>2162</v>
      </c>
      <c r="H507" s="70" t="s">
        <v>2163</v>
      </c>
      <c r="I507" s="148"/>
      <c r="J507" s="71">
        <v>1407.8765559833869</v>
      </c>
      <c r="K507" s="71">
        <v>14.581732882666616</v>
      </c>
      <c r="L507" s="71">
        <v>8.6285892251727763</v>
      </c>
      <c r="M507" s="71">
        <v>235.87694694098829</v>
      </c>
      <c r="N507" s="71">
        <v>237.28212500454316</v>
      </c>
      <c r="O507" s="71">
        <v>165.02546471840171</v>
      </c>
      <c r="P507" s="71">
        <v>109.49986322432365</v>
      </c>
      <c r="Q507" s="71">
        <v>10.136212111195499</v>
      </c>
      <c r="R507" s="71">
        <v>39.306528902392444</v>
      </c>
      <c r="S507" s="71">
        <v>16.221640375900002</v>
      </c>
      <c r="T507" s="72"/>
      <c r="U507" s="71">
        <v>47541669</v>
      </c>
      <c r="V507" s="71">
        <v>5337</v>
      </c>
      <c r="W507" s="71">
        <v>221</v>
      </c>
      <c r="X507" s="71">
        <v>57719</v>
      </c>
      <c r="Y507" s="71">
        <v>79353</v>
      </c>
      <c r="Z507" s="71">
        <v>103317</v>
      </c>
      <c r="AA507" s="71">
        <v>22737</v>
      </c>
      <c r="AB507" s="71">
        <v>164255</v>
      </c>
      <c r="AC507" s="71">
        <v>6931235.5</v>
      </c>
      <c r="AD507" s="71">
        <v>16.221640375900002</v>
      </c>
      <c r="AE507" s="72"/>
      <c r="AF507" s="71">
        <v>467035420.62592429</v>
      </c>
      <c r="AG507" s="71">
        <v>11365723.311607661</v>
      </c>
      <c r="AH507" s="71">
        <v>1605560.825581739</v>
      </c>
      <c r="AI507" s="71">
        <v>331122218.76638728</v>
      </c>
      <c r="AJ507" s="71">
        <v>366787547.24597812</v>
      </c>
      <c r="AK507" s="71">
        <v>0</v>
      </c>
      <c r="AL507" s="71">
        <v>0</v>
      </c>
      <c r="AM507" s="71">
        <v>22370294.489022024</v>
      </c>
      <c r="AN507" s="71">
        <v>0</v>
      </c>
      <c r="AO507" s="71">
        <v>0</v>
      </c>
      <c r="AP507" s="71">
        <v>1200286765.2645011</v>
      </c>
      <c r="AQ507" s="72"/>
      <c r="AR507" s="71">
        <v>4644</v>
      </c>
      <c r="AS507" s="71">
        <v>1101</v>
      </c>
      <c r="AT507" s="71">
        <v>1</v>
      </c>
      <c r="AU507" s="71">
        <v>1</v>
      </c>
      <c r="AV507" s="71">
        <v>0</v>
      </c>
      <c r="AW507" s="71">
        <v>2</v>
      </c>
      <c r="AX507" s="71"/>
      <c r="AY507" s="72"/>
      <c r="AZ507" s="71">
        <v>20659.12299999996</v>
      </c>
      <c r="BA507" s="71">
        <v>115785.96</v>
      </c>
      <c r="BB507" s="71">
        <v>19</v>
      </c>
      <c r="BC507" s="71">
        <v>130</v>
      </c>
      <c r="BD507" s="71">
        <v>0</v>
      </c>
      <c r="BE507" s="71">
        <v>34647.599999999999</v>
      </c>
      <c r="BF507" s="71"/>
      <c r="BG507" s="72"/>
      <c r="BH507" s="71">
        <v>0</v>
      </c>
      <c r="BI507" s="71">
        <v>0</v>
      </c>
      <c r="BJ507" s="71">
        <v>4697.3490000000002</v>
      </c>
      <c r="BK507" s="71">
        <v>230.68700000000001</v>
      </c>
      <c r="BL507" s="71">
        <v>113.08000000000001</v>
      </c>
      <c r="BM507" s="71">
        <v>0</v>
      </c>
      <c r="BN507" s="72"/>
      <c r="BO507" s="71">
        <v>0</v>
      </c>
      <c r="BP507" s="71">
        <v>0</v>
      </c>
      <c r="BQ507" s="71">
        <v>19</v>
      </c>
      <c r="BR507" s="71">
        <v>1</v>
      </c>
      <c r="BS507" s="71">
        <v>9</v>
      </c>
      <c r="BT507" s="71">
        <v>0</v>
      </c>
      <c r="BU507"/>
      <c r="BV507" s="70">
        <v>2979.0169999999998</v>
      </c>
      <c r="BW507" s="70">
        <v>131.63</v>
      </c>
      <c r="BX507" s="70">
        <v>1848.2280000000001</v>
      </c>
      <c r="BY507" s="70">
        <v>0</v>
      </c>
      <c r="BZ507" s="70">
        <v>82.241</v>
      </c>
      <c r="CA507" s="70">
        <v>0</v>
      </c>
      <c r="CB507" s="70">
        <v>0</v>
      </c>
      <c r="CC507" s="70">
        <v>0</v>
      </c>
      <c r="CD507" s="70">
        <v>0</v>
      </c>
    </row>
    <row r="508" spans="1:82">
      <c r="A508" s="70" t="s">
        <v>2179</v>
      </c>
      <c r="B508" s="70">
        <v>374</v>
      </c>
      <c r="C508" s="70">
        <v>17</v>
      </c>
      <c r="D508" s="70">
        <v>22</v>
      </c>
      <c r="E508" s="70">
        <v>2020</v>
      </c>
      <c r="F508" s="70" t="s">
        <v>159</v>
      </c>
      <c r="G508" s="70" t="s">
        <v>2162</v>
      </c>
      <c r="H508" s="70" t="s">
        <v>2163</v>
      </c>
      <c r="I508" s="148"/>
      <c r="J508" s="71">
        <v>1248.030191583247</v>
      </c>
      <c r="K508" s="71">
        <v>15.916432890869416</v>
      </c>
      <c r="L508" s="71">
        <v>10.38017423980096</v>
      </c>
      <c r="M508" s="71">
        <v>216.6263710216659</v>
      </c>
      <c r="N508" s="71">
        <v>258.69301696288079</v>
      </c>
      <c r="O508" s="71">
        <v>144.71438709598996</v>
      </c>
      <c r="P508" s="71">
        <v>103.14276343369751</v>
      </c>
      <c r="Q508" s="71">
        <v>9.61720151504462</v>
      </c>
      <c r="R508" s="71">
        <v>72.809888832073298</v>
      </c>
      <c r="S508" s="71">
        <v>13.90863490536</v>
      </c>
      <c r="T508" s="72"/>
      <c r="U508" s="71">
        <v>39649258</v>
      </c>
      <c r="V508" s="71">
        <v>5314</v>
      </c>
      <c r="W508" s="71">
        <v>280</v>
      </c>
      <c r="X508" s="71">
        <v>57700</v>
      </c>
      <c r="Y508" s="71">
        <v>79744</v>
      </c>
      <c r="Z508" s="71">
        <v>103409</v>
      </c>
      <c r="AA508" s="71">
        <v>22764</v>
      </c>
      <c r="AB508" s="71">
        <v>163112</v>
      </c>
      <c r="AC508" s="71">
        <v>12906991.999999998</v>
      </c>
      <c r="AD508" s="71">
        <v>13.90863490536</v>
      </c>
      <c r="AE508" s="72"/>
      <c r="AF508" s="71">
        <v>424955380.90056038</v>
      </c>
      <c r="AG508" s="71">
        <v>12264167.023542263</v>
      </c>
      <c r="AH508" s="71">
        <v>2006495.5356863504</v>
      </c>
      <c r="AI508" s="71">
        <v>314288668.32147855</v>
      </c>
      <c r="AJ508" s="71">
        <v>418934772.90654969</v>
      </c>
      <c r="AK508" s="71"/>
      <c r="AL508" s="71"/>
      <c r="AM508" s="71">
        <v>21287928.212117393</v>
      </c>
      <c r="AN508" s="71"/>
      <c r="AO508" s="71"/>
      <c r="AP508" s="71">
        <v>1193737412.8999345</v>
      </c>
      <c r="AQ508" s="72"/>
      <c r="AR508" s="71">
        <v>4937</v>
      </c>
      <c r="AS508" s="71">
        <v>1222</v>
      </c>
      <c r="AT508" s="71">
        <v>1</v>
      </c>
      <c r="AU508" s="71">
        <v>1</v>
      </c>
      <c r="AV508" s="71">
        <v>0</v>
      </c>
      <c r="AW508" s="71">
        <v>2</v>
      </c>
      <c r="AX508" s="71"/>
      <c r="AY508" s="72"/>
      <c r="AZ508" s="71">
        <v>22167.313999999951</v>
      </c>
      <c r="BA508" s="71">
        <v>141337.35999999999</v>
      </c>
      <c r="BB508" s="71">
        <v>19</v>
      </c>
      <c r="BC508" s="71">
        <v>130</v>
      </c>
      <c r="BD508" s="71">
        <v>0</v>
      </c>
      <c r="BE508" s="71">
        <v>34647.599999999999</v>
      </c>
      <c r="BF508" s="71"/>
      <c r="BG508" s="72"/>
      <c r="BH508" s="71">
        <v>0</v>
      </c>
      <c r="BI508" s="71">
        <v>0</v>
      </c>
      <c r="BJ508" s="71">
        <v>4179.9279999999999</v>
      </c>
      <c r="BK508" s="71">
        <v>211.88</v>
      </c>
      <c r="BL508" s="71">
        <v>96.906000000000006</v>
      </c>
      <c r="BM508" s="71">
        <v>0</v>
      </c>
      <c r="BN508" s="72"/>
      <c r="BO508" s="71">
        <v>0</v>
      </c>
      <c r="BP508" s="71">
        <v>0</v>
      </c>
      <c r="BQ508" s="71">
        <v>18</v>
      </c>
      <c r="BR508" s="71">
        <v>1</v>
      </c>
      <c r="BS508" s="71">
        <v>8</v>
      </c>
      <c r="BT508" s="71">
        <v>0</v>
      </c>
      <c r="BU508"/>
      <c r="BV508" s="70">
        <v>2682.4360000000001</v>
      </c>
      <c r="BW508" s="70">
        <v>127.15300000000001</v>
      </c>
      <c r="BX508" s="70">
        <v>1588.3530000000001</v>
      </c>
      <c r="BY508" s="70">
        <v>3.4289999999999998</v>
      </c>
      <c r="BZ508" s="70">
        <v>81.962000000000003</v>
      </c>
      <c r="CA508" s="70">
        <v>0</v>
      </c>
      <c r="CB508" s="70">
        <v>5.3810000000000002</v>
      </c>
      <c r="CC508" s="70">
        <v>0</v>
      </c>
      <c r="CD508" s="70">
        <v>0</v>
      </c>
    </row>
    <row r="509" spans="1:82">
      <c r="A509" s="70" t="s">
        <v>2180</v>
      </c>
      <c r="B509" s="70">
        <v>374</v>
      </c>
      <c r="C509" s="70">
        <v>18</v>
      </c>
      <c r="D509" s="70">
        <v>22</v>
      </c>
      <c r="E509" s="70">
        <v>2021</v>
      </c>
      <c r="F509" s="70" t="s">
        <v>160</v>
      </c>
      <c r="G509" s="70" t="s">
        <v>2162</v>
      </c>
      <c r="H509" s="70" t="s">
        <v>2163</v>
      </c>
      <c r="I509" s="148"/>
      <c r="J509" s="71">
        <v>1308.8300324877914</v>
      </c>
      <c r="K509" s="71">
        <v>18.465568618274514</v>
      </c>
      <c r="L509" s="71">
        <v>9.3705556878877321</v>
      </c>
      <c r="M509" s="71">
        <v>234.32353300433917</v>
      </c>
      <c r="N509" s="71">
        <v>284.57988730982714</v>
      </c>
      <c r="O509" s="71">
        <v>140.54550107874476</v>
      </c>
      <c r="P509" s="71">
        <v>106.15180320269043</v>
      </c>
      <c r="Q509" s="71">
        <v>9.4451072023610401</v>
      </c>
      <c r="R509" s="71">
        <v>83.453237766368602</v>
      </c>
      <c r="S509" s="71">
        <v>13.858578808000001</v>
      </c>
      <c r="T509" s="72"/>
      <c r="U509" s="71">
        <v>43837081</v>
      </c>
      <c r="V509" s="71">
        <v>5314</v>
      </c>
      <c r="W509" s="71">
        <v>280</v>
      </c>
      <c r="X509" s="71">
        <v>57700</v>
      </c>
      <c r="Y509" s="71">
        <v>79665</v>
      </c>
      <c r="Z509" s="71">
        <v>103408</v>
      </c>
      <c r="AA509" s="71">
        <v>22845</v>
      </c>
      <c r="AB509" s="71">
        <v>161767</v>
      </c>
      <c r="AC509" s="71">
        <v>14351659</v>
      </c>
      <c r="AD509" s="71">
        <v>13.858578808000001</v>
      </c>
      <c r="AE509" s="72"/>
      <c r="AF509" s="71">
        <v>416715610.75768155</v>
      </c>
      <c r="AG509" s="71">
        <v>13760602.789351959</v>
      </c>
      <c r="AH509" s="71">
        <v>1665789.6358968036</v>
      </c>
      <c r="AI509" s="71">
        <v>345764863.24790275</v>
      </c>
      <c r="AJ509" s="71">
        <v>433516916.18626851</v>
      </c>
      <c r="AK509" s="71">
        <v>0</v>
      </c>
      <c r="AL509" s="71">
        <v>0</v>
      </c>
      <c r="AM509" s="71">
        <v>21234165.339004852</v>
      </c>
      <c r="AN509" s="71">
        <v>0</v>
      </c>
      <c r="AO509" s="71">
        <v>0</v>
      </c>
      <c r="AP509" s="71">
        <v>1232657947.9561064</v>
      </c>
      <c r="AQ509" s="72"/>
      <c r="AR509" s="71">
        <v>5222</v>
      </c>
      <c r="AS509" s="71">
        <v>1273</v>
      </c>
      <c r="AT509" s="71">
        <v>1</v>
      </c>
      <c r="AU509" s="71">
        <v>1</v>
      </c>
      <c r="AV509" s="71">
        <v>0</v>
      </c>
      <c r="AW509" s="71">
        <v>2</v>
      </c>
      <c r="AX509" s="71"/>
      <c r="AY509" s="72"/>
      <c r="AZ509" s="71">
        <v>23753.695999999949</v>
      </c>
      <c r="BA509" s="71">
        <v>150932.06</v>
      </c>
      <c r="BB509" s="71">
        <v>19</v>
      </c>
      <c r="BC509" s="71">
        <v>130</v>
      </c>
      <c r="BD509" s="71">
        <v>0</v>
      </c>
      <c r="BE509" s="71">
        <v>34647.599999999999</v>
      </c>
      <c r="BF509" s="71"/>
      <c r="BG509" s="72"/>
      <c r="BH509" s="71">
        <v>0</v>
      </c>
      <c r="BI509" s="71">
        <v>0</v>
      </c>
      <c r="BJ509" s="71">
        <v>3118.7829999999999</v>
      </c>
      <c r="BK509" s="71">
        <v>202.10400000000001</v>
      </c>
      <c r="BL509" s="71">
        <v>106.919</v>
      </c>
      <c r="BM509" s="71">
        <v>0</v>
      </c>
      <c r="BN509" s="72"/>
      <c r="BO509" s="71">
        <v>0</v>
      </c>
      <c r="BP509" s="71">
        <v>0</v>
      </c>
      <c r="BQ509" s="71">
        <v>19</v>
      </c>
      <c r="BR509" s="71">
        <v>2</v>
      </c>
      <c r="BS509" s="71">
        <v>9</v>
      </c>
      <c r="BT509" s="71">
        <v>0</v>
      </c>
      <c r="BU509"/>
      <c r="BV509" s="70">
        <v>2441.8040000000001</v>
      </c>
      <c r="BW509" s="70">
        <v>141.40600000000001</v>
      </c>
      <c r="BX509" s="70">
        <v>736.67499999999995</v>
      </c>
      <c r="BY509" s="70">
        <v>0</v>
      </c>
      <c r="BZ509" s="70">
        <v>102.93899999999999</v>
      </c>
      <c r="CA509" s="70">
        <v>0</v>
      </c>
      <c r="CB509" s="70">
        <v>4.9820000000000002</v>
      </c>
      <c r="CC509" s="70">
        <v>0</v>
      </c>
      <c r="CD509" s="70">
        <v>0</v>
      </c>
    </row>
    <row r="510" spans="1:82">
      <c r="A510" s="70" t="s">
        <v>2181</v>
      </c>
      <c r="B510" s="70">
        <v>374</v>
      </c>
      <c r="C510" s="70">
        <v>19</v>
      </c>
      <c r="D510" s="70">
        <v>22</v>
      </c>
      <c r="E510" s="70">
        <v>2022</v>
      </c>
      <c r="F510" s="70" t="s">
        <v>161</v>
      </c>
      <c r="G510" s="70" t="s">
        <v>2162</v>
      </c>
      <c r="H510" s="70" t="s">
        <v>2163</v>
      </c>
      <c r="I510" s="148"/>
      <c r="J510" s="71">
        <v>1005.2462132004521</v>
      </c>
      <c r="K510" s="71">
        <v>13.489892155113916</v>
      </c>
      <c r="L510" s="71">
        <v>7.4362993856199431</v>
      </c>
      <c r="M510" s="71">
        <v>233.8617837818185</v>
      </c>
      <c r="N510" s="71">
        <v>308.93546512906551</v>
      </c>
      <c r="O510" s="71">
        <v>147.66548520608865</v>
      </c>
      <c r="P510" s="71">
        <v>104.69976085187213</v>
      </c>
      <c r="Q510" s="71">
        <v>9.4399558555384839</v>
      </c>
      <c r="R510" s="71">
        <v>75.323852728285317</v>
      </c>
      <c r="S510" s="71">
        <v>17.236407096299999</v>
      </c>
      <c r="T510" s="72"/>
      <c r="U510" s="71">
        <v>39476855</v>
      </c>
      <c r="V510" s="71">
        <v>5314</v>
      </c>
      <c r="W510" s="71">
        <v>280</v>
      </c>
      <c r="X510" s="71">
        <v>57700</v>
      </c>
      <c r="Y510" s="71">
        <v>79968</v>
      </c>
      <c r="Z510" s="71">
        <v>103226</v>
      </c>
      <c r="AA510" s="71">
        <v>22876</v>
      </c>
      <c r="AB510" s="71">
        <v>160353</v>
      </c>
      <c r="AC510" s="71">
        <v>13116319</v>
      </c>
      <c r="AD510" s="71">
        <v>17.236407096299999</v>
      </c>
      <c r="AE510" s="72"/>
      <c r="AF510" s="71">
        <v>308671473.52373886</v>
      </c>
      <c r="AG510" s="71">
        <v>10206838.568811389</v>
      </c>
      <c r="AH510" s="71">
        <v>1526885.8997605569</v>
      </c>
      <c r="AI510" s="71">
        <v>325250440.52845305</v>
      </c>
      <c r="AJ510" s="71">
        <v>486029972.72292519</v>
      </c>
      <c r="AK510" s="71">
        <v>0</v>
      </c>
      <c r="AL510" s="71">
        <v>0</v>
      </c>
      <c r="AM510" s="71">
        <v>20705949.040064201</v>
      </c>
      <c r="AN510" s="71">
        <v>0</v>
      </c>
      <c r="AO510" s="71">
        <v>0</v>
      </c>
      <c r="AP510" s="71">
        <v>1152391560.2837532</v>
      </c>
      <c r="AQ510" s="72"/>
      <c r="AR510" s="71">
        <v>5624</v>
      </c>
      <c r="AS510" s="71">
        <v>1293</v>
      </c>
      <c r="AT510" s="71">
        <v>1</v>
      </c>
      <c r="AU510" s="71">
        <v>1</v>
      </c>
      <c r="AV510" s="71">
        <v>0</v>
      </c>
      <c r="AW510" s="71">
        <v>2</v>
      </c>
      <c r="AX510" s="71"/>
      <c r="AY510" s="72"/>
      <c r="AZ510" s="71">
        <v>26052.240999999973</v>
      </c>
      <c r="BA510" s="71">
        <v>153509.25999999995</v>
      </c>
      <c r="BB510" s="71">
        <v>19</v>
      </c>
      <c r="BC510" s="71">
        <v>130</v>
      </c>
      <c r="BD510" s="71">
        <v>0</v>
      </c>
      <c r="BE510" s="71">
        <v>34647.599999999999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2182</v>
      </c>
      <c r="B511" s="70">
        <v>374</v>
      </c>
      <c r="C511" s="70">
        <v>20</v>
      </c>
      <c r="D511" s="70">
        <v>22</v>
      </c>
      <c r="E511" s="70">
        <v>2023</v>
      </c>
      <c r="F511" s="70" t="s">
        <v>1539</v>
      </c>
      <c r="G511" s="70" t="s">
        <v>2162</v>
      </c>
      <c r="H511" s="70" t="s">
        <v>2163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6053</v>
      </c>
      <c r="AS511" s="71">
        <v>1309</v>
      </c>
      <c r="AT511" s="71">
        <v>1</v>
      </c>
      <c r="AU511" s="71">
        <v>1</v>
      </c>
      <c r="AV511" s="71">
        <v>0</v>
      </c>
      <c r="AW511" s="71">
        <v>2</v>
      </c>
      <c r="AX511" s="71"/>
      <c r="AY511" s="72"/>
      <c r="AZ511" s="71">
        <v>28341.986000000041</v>
      </c>
      <c r="BA511" s="71">
        <v>155185.15999999992</v>
      </c>
      <c r="BB511" s="71">
        <v>19</v>
      </c>
      <c r="BC511" s="71">
        <v>130</v>
      </c>
      <c r="BD511" s="71">
        <v>0</v>
      </c>
      <c r="BE511" s="71">
        <v>34647.599999999999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2183</v>
      </c>
      <c r="B512" s="70">
        <v>374</v>
      </c>
      <c r="C512" s="70">
        <v>21</v>
      </c>
      <c r="D512" s="70">
        <v>22</v>
      </c>
      <c r="E512" s="70">
        <v>2024</v>
      </c>
      <c r="F512" s="70" t="s">
        <v>1554</v>
      </c>
      <c r="G512" s="70" t="s">
        <v>2162</v>
      </c>
      <c r="H512" s="70" t="s">
        <v>2163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2184</v>
      </c>
      <c r="B513" s="70">
        <v>443</v>
      </c>
      <c r="C513" s="70">
        <v>1</v>
      </c>
      <c r="D513" s="70">
        <v>27</v>
      </c>
      <c r="E513" s="70">
        <v>1990</v>
      </c>
      <c r="F513" s="70" t="s">
        <v>787</v>
      </c>
      <c r="G513" s="70" t="s">
        <v>2185</v>
      </c>
      <c r="H513" s="70" t="s">
        <v>2186</v>
      </c>
      <c r="I513" s="148"/>
      <c r="J513" s="71">
        <v>681.54823751583262</v>
      </c>
      <c r="K513" s="71">
        <v>24.859151931340541</v>
      </c>
      <c r="L513" s="71">
        <v>3.856714097290459</v>
      </c>
      <c r="M513" s="71">
        <v>147.71399623239071</v>
      </c>
      <c r="N513" s="71">
        <v>171.00470846536851</v>
      </c>
      <c r="O513" s="71">
        <v>144.04161345622549</v>
      </c>
      <c r="P513" s="71">
        <v>145.54112624273989</v>
      </c>
      <c r="Q513" s="71">
        <v>9.8840225623879494</v>
      </c>
      <c r="R513" s="71">
        <v>0</v>
      </c>
      <c r="S513" s="71">
        <v>9.7843662070467339</v>
      </c>
      <c r="T513" s="72"/>
      <c r="U513" s="71">
        <v>56992563</v>
      </c>
      <c r="V513" s="71">
        <v>6673</v>
      </c>
      <c r="W513" s="71">
        <v>51</v>
      </c>
      <c r="X513" s="71">
        <v>51977</v>
      </c>
      <c r="Y513" s="71">
        <v>49315</v>
      </c>
      <c r="Z513" s="71">
        <v>59246</v>
      </c>
      <c r="AA513" s="71">
        <v>35339</v>
      </c>
      <c r="AB513" s="71">
        <v>160483</v>
      </c>
      <c r="AC513" s="71">
        <v>0</v>
      </c>
      <c r="AD513" s="71">
        <v>9.7843662070467339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2187</v>
      </c>
      <c r="B514" s="70">
        <v>444</v>
      </c>
      <c r="C514" s="70">
        <v>2</v>
      </c>
      <c r="D514" s="70">
        <v>27</v>
      </c>
      <c r="E514" s="70">
        <v>2005</v>
      </c>
      <c r="F514" s="70" t="s">
        <v>789</v>
      </c>
      <c r="G514" s="70" t="s">
        <v>2185</v>
      </c>
      <c r="H514" s="70" t="s">
        <v>2186</v>
      </c>
      <c r="I514" s="148"/>
      <c r="J514" s="71">
        <v>589.75238232087383</v>
      </c>
      <c r="K514" s="71">
        <v>16.290122648953421</v>
      </c>
      <c r="L514" s="71">
        <v>13.912421174046379</v>
      </c>
      <c r="M514" s="71">
        <v>257.47186682286087</v>
      </c>
      <c r="N514" s="71">
        <v>229.66565781869991</v>
      </c>
      <c r="O514" s="71">
        <v>197.67165977892529</v>
      </c>
      <c r="P514" s="71">
        <v>129.02041962563399</v>
      </c>
      <c r="Q514" s="71">
        <v>9.4063187570334801</v>
      </c>
      <c r="R514" s="71">
        <v>0</v>
      </c>
      <c r="S514" s="71">
        <v>21.48466225201777</v>
      </c>
      <c r="T514" s="72"/>
      <c r="U514" s="71">
        <v>51518749</v>
      </c>
      <c r="V514" s="71">
        <v>5925</v>
      </c>
      <c r="W514" s="71">
        <v>193</v>
      </c>
      <c r="X514" s="71">
        <v>48040</v>
      </c>
      <c r="Y514" s="71">
        <v>56637</v>
      </c>
      <c r="Z514" s="71">
        <v>94085</v>
      </c>
      <c r="AA514" s="71">
        <v>25657</v>
      </c>
      <c r="AB514" s="71">
        <v>159661</v>
      </c>
      <c r="AC514" s="71">
        <v>0</v>
      </c>
      <c r="AD514" s="71">
        <v>21.48466225201777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2188</v>
      </c>
      <c r="B515" s="70">
        <v>445</v>
      </c>
      <c r="C515" s="70">
        <v>3</v>
      </c>
      <c r="D515" s="70">
        <v>27</v>
      </c>
      <c r="E515" s="70">
        <v>2006</v>
      </c>
      <c r="F515" s="70" t="s">
        <v>790</v>
      </c>
      <c r="G515" s="70" t="s">
        <v>2185</v>
      </c>
      <c r="H515" s="70" t="s">
        <v>2186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2189</v>
      </c>
      <c r="B516" s="70">
        <v>446</v>
      </c>
      <c r="C516" s="70">
        <v>4</v>
      </c>
      <c r="D516" s="70">
        <v>27</v>
      </c>
      <c r="E516" s="70">
        <v>2007</v>
      </c>
      <c r="F516" s="70" t="s">
        <v>791</v>
      </c>
      <c r="G516" s="70" t="s">
        <v>2185</v>
      </c>
      <c r="H516" s="70" t="s">
        <v>2186</v>
      </c>
      <c r="I516" s="148"/>
      <c r="J516" s="71">
        <v>513.99907036265893</v>
      </c>
      <c r="K516" s="71">
        <v>15.88144669622479</v>
      </c>
      <c r="L516" s="71">
        <v>7.4355742881689304</v>
      </c>
      <c r="M516" s="71">
        <v>252.4565259863011</v>
      </c>
      <c r="N516" s="71">
        <v>248.26736157809569</v>
      </c>
      <c r="O516" s="71">
        <v>192.03652904827629</v>
      </c>
      <c r="P516" s="71">
        <v>127.09060710173119</v>
      </c>
      <c r="Q516" s="71">
        <v>9.92707661533988</v>
      </c>
      <c r="R516" s="71">
        <v>0</v>
      </c>
      <c r="S516" s="71">
        <v>34.006417461803458</v>
      </c>
      <c r="T516" s="72"/>
      <c r="U516" s="71">
        <v>55160221</v>
      </c>
      <c r="V516" s="71">
        <v>5695</v>
      </c>
      <c r="W516" s="71">
        <v>125</v>
      </c>
      <c r="X516" s="71">
        <v>56556</v>
      </c>
      <c r="Y516" s="71">
        <v>57860</v>
      </c>
      <c r="Z516" s="71">
        <v>95018</v>
      </c>
      <c r="AA516" s="71">
        <v>24888</v>
      </c>
      <c r="AB516" s="71">
        <v>159590</v>
      </c>
      <c r="AC516" s="71">
        <v>0</v>
      </c>
      <c r="AD516" s="71">
        <v>34.006417461803458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2190</v>
      </c>
      <c r="B517" s="70">
        <v>447</v>
      </c>
      <c r="C517" s="70">
        <v>5</v>
      </c>
      <c r="D517" s="70">
        <v>27</v>
      </c>
      <c r="E517" s="70">
        <v>2008</v>
      </c>
      <c r="F517" s="70" t="s">
        <v>792</v>
      </c>
      <c r="G517" s="70" t="s">
        <v>2185</v>
      </c>
      <c r="H517" s="70" t="s">
        <v>2186</v>
      </c>
      <c r="I517" s="148"/>
      <c r="J517" s="71">
        <v>472.03057856453643</v>
      </c>
      <c r="K517" s="71">
        <v>11.8186814239886</v>
      </c>
      <c r="L517" s="71">
        <v>6.434012722918057</v>
      </c>
      <c r="M517" s="71">
        <v>267.49331557342828</v>
      </c>
      <c r="N517" s="71">
        <v>258.24465832208358</v>
      </c>
      <c r="O517" s="71">
        <v>185.97596221689159</v>
      </c>
      <c r="P517" s="71">
        <v>122.6305917433171</v>
      </c>
      <c r="Q517" s="71">
        <v>9.7282525445573693</v>
      </c>
      <c r="R517" s="71">
        <v>0</v>
      </c>
      <c r="S517" s="71">
        <v>37.900253226271182</v>
      </c>
      <c r="T517" s="72"/>
      <c r="U517" s="71">
        <v>54996373</v>
      </c>
      <c r="V517" s="71">
        <v>5695</v>
      </c>
      <c r="W517" s="71">
        <v>125</v>
      </c>
      <c r="X517" s="71">
        <v>56556</v>
      </c>
      <c r="Y517" s="71">
        <v>58219</v>
      </c>
      <c r="Z517" s="71">
        <v>95249</v>
      </c>
      <c r="AA517" s="71">
        <v>24042</v>
      </c>
      <c r="AB517" s="71">
        <v>158966</v>
      </c>
      <c r="AC517" s="71">
        <v>0</v>
      </c>
      <c r="AD517" s="71">
        <v>37.900253226271182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2191</v>
      </c>
      <c r="B518" s="70">
        <v>448</v>
      </c>
      <c r="C518" s="70">
        <v>6</v>
      </c>
      <c r="D518" s="70">
        <v>27</v>
      </c>
      <c r="E518" s="70">
        <v>2009</v>
      </c>
      <c r="F518" s="70" t="s">
        <v>176</v>
      </c>
      <c r="G518" s="70" t="s">
        <v>2185</v>
      </c>
      <c r="H518" s="70" t="s">
        <v>2186</v>
      </c>
      <c r="I518" s="148"/>
      <c r="J518" s="71">
        <v>450.67898809377641</v>
      </c>
      <c r="K518" s="71">
        <v>12.274833897761489</v>
      </c>
      <c r="L518" s="71">
        <v>13.301966824865231</v>
      </c>
      <c r="M518" s="71">
        <v>273.60653748609832</v>
      </c>
      <c r="N518" s="71">
        <v>239.8093046691852</v>
      </c>
      <c r="O518" s="71">
        <v>188.8059121420423</v>
      </c>
      <c r="P518" s="71">
        <v>116.1525849027436</v>
      </c>
      <c r="Q518" s="71">
        <v>9.2668897870058995</v>
      </c>
      <c r="R518" s="71">
        <v>0</v>
      </c>
      <c r="S518" s="71">
        <v>37.855331056257</v>
      </c>
      <c r="T518" s="72"/>
      <c r="U518" s="71">
        <v>45609394</v>
      </c>
      <c r="V518" s="71">
        <v>5798</v>
      </c>
      <c r="W518" s="71">
        <v>343</v>
      </c>
      <c r="X518" s="71">
        <v>59291</v>
      </c>
      <c r="Y518" s="71">
        <v>58763</v>
      </c>
      <c r="Z518" s="71">
        <v>95446</v>
      </c>
      <c r="AA518" s="71">
        <v>23378</v>
      </c>
      <c r="AB518" s="71">
        <v>158959</v>
      </c>
      <c r="AC518" s="71">
        <v>0</v>
      </c>
      <c r="AD518" s="71">
        <v>37.855331056257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1304.345</v>
      </c>
      <c r="BK518" s="71">
        <v>0</v>
      </c>
      <c r="BL518" s="71">
        <v>102.30000000000001</v>
      </c>
      <c r="BM518" s="71">
        <v>0</v>
      </c>
      <c r="BN518" s="72"/>
      <c r="BO518" s="71">
        <v>0</v>
      </c>
      <c r="BP518" s="71">
        <v>0</v>
      </c>
      <c r="BQ518" s="71">
        <v>35</v>
      </c>
      <c r="BR518" s="71">
        <v>0</v>
      </c>
      <c r="BS518" s="71">
        <v>9</v>
      </c>
      <c r="BT518" s="71">
        <v>0</v>
      </c>
      <c r="BU518"/>
      <c r="BV518" s="70">
        <v>809.10400000000004</v>
      </c>
      <c r="BW518" s="70">
        <v>87.061999999999998</v>
      </c>
      <c r="BX518" s="70">
        <v>510.47899999999998</v>
      </c>
      <c r="BY518" s="70">
        <v>0</v>
      </c>
      <c r="BZ518" s="70">
        <v>0</v>
      </c>
      <c r="CA518" s="70">
        <v>0</v>
      </c>
      <c r="CB518" s="70">
        <v>0</v>
      </c>
      <c r="CC518" s="70">
        <v>0</v>
      </c>
      <c r="CD518" s="70">
        <v>0</v>
      </c>
    </row>
    <row r="519" spans="1:82">
      <c r="A519" s="70" t="s">
        <v>2192</v>
      </c>
      <c r="B519" s="70">
        <v>449</v>
      </c>
      <c r="C519" s="70">
        <v>7</v>
      </c>
      <c r="D519" s="70">
        <v>27</v>
      </c>
      <c r="E519" s="70">
        <v>2010</v>
      </c>
      <c r="F519" s="70" t="s">
        <v>177</v>
      </c>
      <c r="G519" s="70" t="s">
        <v>2185</v>
      </c>
      <c r="H519" s="70" t="s">
        <v>2186</v>
      </c>
      <c r="I519" s="148"/>
      <c r="J519" s="71">
        <v>517.23428208180962</v>
      </c>
      <c r="K519" s="71">
        <v>12.99211090995246</v>
      </c>
      <c r="L519" s="71">
        <v>15.841918204723751</v>
      </c>
      <c r="M519" s="71">
        <v>279.74665002668462</v>
      </c>
      <c r="N519" s="71">
        <v>272.44564392467231</v>
      </c>
      <c r="O519" s="71">
        <v>188.8088293483801</v>
      </c>
      <c r="P519" s="71">
        <v>116.4574866096891</v>
      </c>
      <c r="Q519" s="71">
        <v>9.6826431488277294</v>
      </c>
      <c r="R519" s="71">
        <v>0</v>
      </c>
      <c r="S519" s="71">
        <v>26.43774369959549</v>
      </c>
      <c r="T519" s="72"/>
      <c r="U519" s="71">
        <v>49107634</v>
      </c>
      <c r="V519" s="71">
        <v>5798</v>
      </c>
      <c r="W519" s="71">
        <v>343</v>
      </c>
      <c r="X519" s="71">
        <v>59291</v>
      </c>
      <c r="Y519" s="71">
        <v>59616</v>
      </c>
      <c r="Z519" s="71">
        <v>95891</v>
      </c>
      <c r="AA519" s="71">
        <v>22854</v>
      </c>
      <c r="AB519" s="71">
        <v>159152</v>
      </c>
      <c r="AC519" s="71">
        <v>0</v>
      </c>
      <c r="AD519" s="71">
        <v>26.43774369959549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1458.624</v>
      </c>
      <c r="BK519" s="71">
        <v>0</v>
      </c>
      <c r="BL519" s="71">
        <v>62.708000000000006</v>
      </c>
      <c r="BM519" s="71">
        <v>0</v>
      </c>
      <c r="BN519" s="72"/>
      <c r="BO519" s="71">
        <v>0</v>
      </c>
      <c r="BP519" s="71">
        <v>0</v>
      </c>
      <c r="BQ519" s="71">
        <v>34</v>
      </c>
      <c r="BR519" s="71">
        <v>0</v>
      </c>
      <c r="BS519" s="71">
        <v>8</v>
      </c>
      <c r="BT519" s="71">
        <v>0</v>
      </c>
      <c r="BU519"/>
      <c r="BV519" s="70">
        <v>868.05600000000004</v>
      </c>
      <c r="BW519" s="70">
        <v>108.346</v>
      </c>
      <c r="BX519" s="70">
        <v>544.92999999999995</v>
      </c>
      <c r="BY519" s="70">
        <v>0</v>
      </c>
      <c r="BZ519" s="70">
        <v>0</v>
      </c>
      <c r="CA519" s="70">
        <v>0</v>
      </c>
      <c r="CB519" s="70">
        <v>0</v>
      </c>
      <c r="CC519" s="70">
        <v>0</v>
      </c>
      <c r="CD519" s="70">
        <v>0</v>
      </c>
    </row>
    <row r="520" spans="1:82">
      <c r="A520" s="70" t="s">
        <v>2193</v>
      </c>
      <c r="B520" s="70">
        <v>450</v>
      </c>
      <c r="C520" s="70">
        <v>8</v>
      </c>
      <c r="D520" s="70">
        <v>27</v>
      </c>
      <c r="E520" s="70">
        <v>2011</v>
      </c>
      <c r="F520" s="70" t="s">
        <v>178</v>
      </c>
      <c r="G520" s="1064" t="s">
        <v>2185</v>
      </c>
      <c r="H520" s="70" t="s">
        <v>2186</v>
      </c>
      <c r="I520" s="148"/>
      <c r="J520" s="71">
        <v>496.78327455499698</v>
      </c>
      <c r="K520" s="71">
        <v>16.936726479620841</v>
      </c>
      <c r="L520" s="71">
        <v>13.3529214785798</v>
      </c>
      <c r="M520" s="71">
        <v>320.23448222627309</v>
      </c>
      <c r="N520" s="71">
        <v>272.10438304944648</v>
      </c>
      <c r="O520" s="71">
        <v>187.20308543993582</v>
      </c>
      <c r="P520" s="71">
        <v>112.05287702364656</v>
      </c>
      <c r="Q520" s="71">
        <v>11.159763718741001</v>
      </c>
      <c r="R520" s="71">
        <v>0</v>
      </c>
      <c r="S520" s="71">
        <v>27.269711187605189</v>
      </c>
      <c r="T520" s="72"/>
      <c r="U520" s="71">
        <v>46886887</v>
      </c>
      <c r="V520" s="71">
        <v>5798</v>
      </c>
      <c r="W520" s="71">
        <v>343</v>
      </c>
      <c r="X520" s="71">
        <v>59291</v>
      </c>
      <c r="Y520" s="71">
        <v>60210</v>
      </c>
      <c r="Z520" s="71">
        <v>97141</v>
      </c>
      <c r="AA520" s="71">
        <v>22644</v>
      </c>
      <c r="AB520" s="71">
        <v>159023</v>
      </c>
      <c r="AC520" s="71">
        <v>0</v>
      </c>
      <c r="AD520" s="71">
        <v>27.269711187605189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3.6019999999999999</v>
      </c>
      <c r="BJ520" s="71">
        <v>1364.3779999999999</v>
      </c>
      <c r="BK520" s="71">
        <v>0</v>
      </c>
      <c r="BL520" s="71">
        <v>68.366</v>
      </c>
      <c r="BM520" s="71">
        <v>0</v>
      </c>
      <c r="BN520" s="72"/>
      <c r="BO520" s="71">
        <v>0</v>
      </c>
      <c r="BP520" s="71">
        <v>1</v>
      </c>
      <c r="BQ520" s="71">
        <v>34</v>
      </c>
      <c r="BR520" s="71">
        <v>0</v>
      </c>
      <c r="BS520" s="71">
        <v>8</v>
      </c>
      <c r="BT520" s="71">
        <v>0</v>
      </c>
      <c r="BU520"/>
      <c r="BV520" s="70">
        <v>811.26099999999997</v>
      </c>
      <c r="BW520" s="70">
        <v>125.166</v>
      </c>
      <c r="BX520" s="70">
        <v>499.91899999999998</v>
      </c>
      <c r="BY520" s="70">
        <v>0</v>
      </c>
      <c r="BZ520" s="70">
        <v>0</v>
      </c>
      <c r="CA520" s="70">
        <v>0</v>
      </c>
      <c r="CB520" s="70">
        <v>0</v>
      </c>
      <c r="CC520" s="70">
        <v>0</v>
      </c>
      <c r="CD520" s="70">
        <v>0</v>
      </c>
    </row>
    <row r="521" spans="1:82">
      <c r="A521" s="70" t="s">
        <v>2194</v>
      </c>
      <c r="B521" s="70">
        <v>451</v>
      </c>
      <c r="C521" s="70">
        <v>9</v>
      </c>
      <c r="D521" s="70">
        <v>27</v>
      </c>
      <c r="E521" s="70">
        <v>2012</v>
      </c>
      <c r="F521" s="70" t="s">
        <v>179</v>
      </c>
      <c r="G521" s="1064" t="s">
        <v>2185</v>
      </c>
      <c r="H521" s="70" t="s">
        <v>2186</v>
      </c>
      <c r="I521" s="148"/>
      <c r="J521" s="71">
        <v>502.15310380118422</v>
      </c>
      <c r="K521" s="71">
        <v>15.28715129173407</v>
      </c>
      <c r="L521" s="71">
        <v>12.97340608394288</v>
      </c>
      <c r="M521" s="71">
        <v>311.27432114686758</v>
      </c>
      <c r="N521" s="71">
        <v>273.52345803613792</v>
      </c>
      <c r="O521" s="71">
        <v>187.92871263386397</v>
      </c>
      <c r="P521" s="71">
        <v>110.83910268102449</v>
      </c>
      <c r="Q521" s="71">
        <v>12.4383054782488</v>
      </c>
      <c r="R521" s="71">
        <v>0</v>
      </c>
      <c r="S521" s="71">
        <v>15.480395214552971</v>
      </c>
      <c r="T521" s="72"/>
      <c r="U521" s="71">
        <v>51247012</v>
      </c>
      <c r="V521" s="71">
        <v>5798</v>
      </c>
      <c r="W521" s="71">
        <v>343</v>
      </c>
      <c r="X521" s="71">
        <v>59291</v>
      </c>
      <c r="Y521" s="71">
        <v>62945</v>
      </c>
      <c r="Z521" s="71">
        <v>98291</v>
      </c>
      <c r="AA521" s="71">
        <v>22272</v>
      </c>
      <c r="AB521" s="71">
        <v>163134</v>
      </c>
      <c r="AC521" s="71">
        <v>0</v>
      </c>
      <c r="AD521" s="71">
        <v>15.480395214552971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3.5579999999999998</v>
      </c>
      <c r="BJ521" s="71">
        <v>1288.8320000000001</v>
      </c>
      <c r="BK521" s="71">
        <v>0</v>
      </c>
      <c r="BL521" s="71">
        <v>65.725999999999999</v>
      </c>
      <c r="BM521" s="71">
        <v>0</v>
      </c>
      <c r="BN521" s="72"/>
      <c r="BO521" s="71">
        <v>0</v>
      </c>
      <c r="BP521" s="71">
        <v>1</v>
      </c>
      <c r="BQ521" s="71">
        <v>34</v>
      </c>
      <c r="BR521" s="71">
        <v>0</v>
      </c>
      <c r="BS521" s="71">
        <v>8</v>
      </c>
      <c r="BT521" s="71">
        <v>0</v>
      </c>
      <c r="BU521"/>
      <c r="BV521" s="70">
        <v>761.04200000000003</v>
      </c>
      <c r="BW521" s="70">
        <v>134.12799999999999</v>
      </c>
      <c r="BX521" s="70">
        <v>456.09500000000003</v>
      </c>
      <c r="BY521" s="70">
        <v>6.851</v>
      </c>
      <c r="BZ521" s="70">
        <v>0</v>
      </c>
      <c r="CA521" s="70">
        <v>0</v>
      </c>
      <c r="CB521" s="70">
        <v>0</v>
      </c>
      <c r="CC521" s="70">
        <v>0</v>
      </c>
      <c r="CD521" s="70">
        <v>0</v>
      </c>
    </row>
    <row r="522" spans="1:82">
      <c r="A522" s="70" t="s">
        <v>2195</v>
      </c>
      <c r="B522" s="70">
        <v>452</v>
      </c>
      <c r="C522" s="70">
        <v>10</v>
      </c>
      <c r="D522" s="70">
        <v>27</v>
      </c>
      <c r="E522" s="70">
        <v>2013</v>
      </c>
      <c r="F522" s="70" t="s">
        <v>180</v>
      </c>
      <c r="G522" s="70" t="s">
        <v>2185</v>
      </c>
      <c r="H522" s="70" t="s">
        <v>2186</v>
      </c>
      <c r="I522" s="148"/>
      <c r="J522" s="71">
        <v>513.88723624653926</v>
      </c>
      <c r="K522" s="71">
        <v>12.341882037273329</v>
      </c>
      <c r="L522" s="71">
        <v>12.577374082700979</v>
      </c>
      <c r="M522" s="71">
        <v>317.31013623414589</v>
      </c>
      <c r="N522" s="71">
        <v>257.77906363250707</v>
      </c>
      <c r="O522" s="71">
        <v>181.831227862573</v>
      </c>
      <c r="P522" s="71">
        <v>109.24361356401603</v>
      </c>
      <c r="Q522" s="71">
        <v>12.615654919728399</v>
      </c>
      <c r="R522" s="71">
        <v>0</v>
      </c>
      <c r="S522" s="71">
        <v>23.375391551933649</v>
      </c>
      <c r="T522" s="72"/>
      <c r="U522" s="71">
        <v>46039662</v>
      </c>
      <c r="V522" s="71">
        <v>5798</v>
      </c>
      <c r="W522" s="71">
        <v>343</v>
      </c>
      <c r="X522" s="71">
        <v>59291</v>
      </c>
      <c r="Y522" s="71">
        <v>63364</v>
      </c>
      <c r="Z522" s="71">
        <v>99348</v>
      </c>
      <c r="AA522" s="71">
        <v>21869</v>
      </c>
      <c r="AB522" s="71">
        <v>163088</v>
      </c>
      <c r="AC522" s="71">
        <v>0</v>
      </c>
      <c r="AD522" s="71">
        <v>23.375391551933649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1413.9670000000001</v>
      </c>
      <c r="BK522" s="71">
        <v>0</v>
      </c>
      <c r="BL522" s="71">
        <v>54.951999999999998</v>
      </c>
      <c r="BM522" s="71">
        <v>0</v>
      </c>
      <c r="BN522" s="72"/>
      <c r="BO522" s="71">
        <v>0</v>
      </c>
      <c r="BP522" s="71">
        <v>0</v>
      </c>
      <c r="BQ522" s="71">
        <v>34</v>
      </c>
      <c r="BR522" s="71">
        <v>0</v>
      </c>
      <c r="BS522" s="71">
        <v>6</v>
      </c>
      <c r="BT522" s="71">
        <v>0</v>
      </c>
      <c r="BU522"/>
      <c r="BV522" s="70">
        <v>794.83900000000006</v>
      </c>
      <c r="BW522" s="70">
        <v>151.23400000000001</v>
      </c>
      <c r="BX522" s="70">
        <v>516.154</v>
      </c>
      <c r="BY522" s="70">
        <v>6.6920000000000002</v>
      </c>
      <c r="BZ522" s="70">
        <v>0</v>
      </c>
      <c r="CA522" s="70">
        <v>0</v>
      </c>
      <c r="CB522" s="70">
        <v>0</v>
      </c>
      <c r="CC522" s="70">
        <v>0</v>
      </c>
      <c r="CD522" s="70">
        <v>0</v>
      </c>
    </row>
    <row r="523" spans="1:82">
      <c r="A523" s="70" t="s">
        <v>2196</v>
      </c>
      <c r="B523" s="70">
        <v>453</v>
      </c>
      <c r="C523" s="70">
        <v>11</v>
      </c>
      <c r="D523" s="70">
        <v>27</v>
      </c>
      <c r="E523" s="70">
        <v>2014</v>
      </c>
      <c r="F523" s="70" t="s">
        <v>181</v>
      </c>
      <c r="G523" s="70" t="s">
        <v>2185</v>
      </c>
      <c r="H523" s="70" t="s">
        <v>2186</v>
      </c>
      <c r="I523" s="148"/>
      <c r="J523" s="71">
        <v>435.08042825765358</v>
      </c>
      <c r="K523" s="71">
        <v>12.551567350212469</v>
      </c>
      <c r="L523" s="71">
        <v>8.5545080387489651</v>
      </c>
      <c r="M523" s="71">
        <v>298.42013062184128</v>
      </c>
      <c r="N523" s="71">
        <v>255.9878518215244</v>
      </c>
      <c r="O523" s="71">
        <v>173.99645451003497</v>
      </c>
      <c r="P523" s="71">
        <v>109.06326715291604</v>
      </c>
      <c r="Q523" s="71">
        <v>12.086083068830201</v>
      </c>
      <c r="R523" s="71">
        <v>0</v>
      </c>
      <c r="S523" s="71">
        <v>22.980323028595809</v>
      </c>
      <c r="T523" s="72"/>
      <c r="U523" s="71">
        <v>47258432</v>
      </c>
      <c r="V523" s="71">
        <v>5062</v>
      </c>
      <c r="W523" s="71">
        <v>294</v>
      </c>
      <c r="X523" s="71">
        <v>59676</v>
      </c>
      <c r="Y523" s="71">
        <v>63775</v>
      </c>
      <c r="Z523" s="71">
        <v>100127</v>
      </c>
      <c r="AA523" s="71">
        <v>21720</v>
      </c>
      <c r="AB523" s="71">
        <v>162847</v>
      </c>
      <c r="AC523" s="71">
        <v>0</v>
      </c>
      <c r="AD523" s="71">
        <v>22.980323028595809</v>
      </c>
      <c r="AE523" s="72"/>
      <c r="AF523" s="71"/>
      <c r="AG523" s="71"/>
      <c r="AH523" s="71"/>
      <c r="AI523" s="71"/>
      <c r="AJ523" s="71"/>
      <c r="AK523" s="71"/>
      <c r="AL523" s="71"/>
      <c r="AM523" s="71"/>
      <c r="AN523" s="71"/>
      <c r="AO523" s="71"/>
      <c r="AP523" s="71"/>
      <c r="AQ523" s="72"/>
      <c r="AR523" s="71">
        <v>3774</v>
      </c>
      <c r="AS523" s="71">
        <v>856</v>
      </c>
      <c r="AT523" s="71">
        <v>0</v>
      </c>
      <c r="AU523" s="71">
        <v>0</v>
      </c>
      <c r="AV523" s="71">
        <v>0</v>
      </c>
      <c r="AW523" s="71">
        <v>0</v>
      </c>
      <c r="AX523" s="71"/>
      <c r="AY523" s="72"/>
      <c r="AZ523" s="71">
        <v>15752</v>
      </c>
      <c r="BA523" s="71">
        <v>22390.7</v>
      </c>
      <c r="BB523" s="71">
        <v>0</v>
      </c>
      <c r="BC523" s="71">
        <v>0</v>
      </c>
      <c r="BD523" s="71">
        <v>0</v>
      </c>
      <c r="BE523" s="71">
        <v>0</v>
      </c>
      <c r="BF523" s="71"/>
      <c r="BG523" s="72"/>
      <c r="BH523" s="71">
        <v>0</v>
      </c>
      <c r="BI523" s="71">
        <v>0</v>
      </c>
      <c r="BJ523" s="71">
        <v>1363.46</v>
      </c>
      <c r="BK523" s="71">
        <v>0</v>
      </c>
      <c r="BL523" s="71">
        <v>55.36</v>
      </c>
      <c r="BM523" s="71">
        <v>0</v>
      </c>
      <c r="BN523" s="72"/>
      <c r="BO523" s="71">
        <v>0</v>
      </c>
      <c r="BP523" s="71">
        <v>0</v>
      </c>
      <c r="BQ523" s="71">
        <v>35</v>
      </c>
      <c r="BR523" s="71">
        <v>0</v>
      </c>
      <c r="BS523" s="71">
        <v>8</v>
      </c>
      <c r="BT523" s="71">
        <v>0</v>
      </c>
      <c r="BU523"/>
      <c r="BV523" s="70">
        <v>769.39</v>
      </c>
      <c r="BW523" s="70">
        <v>156.155</v>
      </c>
      <c r="BX523" s="70">
        <v>493.27499999999998</v>
      </c>
      <c r="BY523" s="70">
        <v>0</v>
      </c>
      <c r="BZ523" s="70">
        <v>0</v>
      </c>
      <c r="CA523" s="70">
        <v>0</v>
      </c>
      <c r="CB523" s="70">
        <v>0</v>
      </c>
      <c r="CC523" s="70">
        <v>0</v>
      </c>
      <c r="CD523" s="70">
        <v>0</v>
      </c>
    </row>
    <row r="524" spans="1:82">
      <c r="A524" s="70" t="s">
        <v>2197</v>
      </c>
      <c r="B524" s="70">
        <v>454</v>
      </c>
      <c r="C524" s="70">
        <v>12</v>
      </c>
      <c r="D524" s="70">
        <v>27</v>
      </c>
      <c r="E524" s="70">
        <v>2015</v>
      </c>
      <c r="F524" s="70" t="s">
        <v>182</v>
      </c>
      <c r="G524" s="70" t="s">
        <v>2185</v>
      </c>
      <c r="H524" s="70" t="s">
        <v>2186</v>
      </c>
      <c r="I524" s="148"/>
      <c r="J524" s="71">
        <v>426.4373475165587</v>
      </c>
      <c r="K524" s="71">
        <v>12.361166758769491</v>
      </c>
      <c r="L524" s="71">
        <v>7.6333859994355322</v>
      </c>
      <c r="M524" s="71">
        <v>389.26624257614452</v>
      </c>
      <c r="N524" s="71">
        <v>244.99087183085729</v>
      </c>
      <c r="O524" s="71">
        <v>174.25874042507471</v>
      </c>
      <c r="P524" s="71">
        <v>107.73229997824647</v>
      </c>
      <c r="Q524" s="71">
        <v>11.7986567535156</v>
      </c>
      <c r="R524" s="71">
        <v>0</v>
      </c>
      <c r="S524" s="71">
        <v>25.831769580737632</v>
      </c>
      <c r="T524" s="72"/>
      <c r="U524" s="71">
        <v>50105768</v>
      </c>
      <c r="V524" s="71">
        <v>5062</v>
      </c>
      <c r="W524" s="71">
        <v>294</v>
      </c>
      <c r="X524" s="71">
        <v>59676</v>
      </c>
      <c r="Y524" s="71">
        <v>64214</v>
      </c>
      <c r="Z524" s="71">
        <v>101243</v>
      </c>
      <c r="AA524" s="71">
        <v>21438</v>
      </c>
      <c r="AB524" s="71">
        <v>162395</v>
      </c>
      <c r="AC524" s="71">
        <v>0</v>
      </c>
      <c r="AD524" s="71">
        <v>25.831769580737632</v>
      </c>
      <c r="AE524" s="72"/>
      <c r="AF524" s="71">
        <v>480223585.5939666</v>
      </c>
      <c r="AG524" s="71">
        <v>9490982.6752636097</v>
      </c>
      <c r="AH524" s="71">
        <v>1586931.2462682331</v>
      </c>
      <c r="AI524" s="71">
        <v>383964980.29117173</v>
      </c>
      <c r="AJ524" s="71">
        <v>366012693.34230691</v>
      </c>
      <c r="AK524" s="71">
        <v>0</v>
      </c>
      <c r="AL524" s="71">
        <v>0</v>
      </c>
      <c r="AM524" s="71">
        <v>22255553.52859623</v>
      </c>
      <c r="AN524" s="71">
        <v>0</v>
      </c>
      <c r="AO524" s="71">
        <v>0</v>
      </c>
      <c r="AP524" s="71">
        <v>1263534726.6775732</v>
      </c>
      <c r="AQ524" s="72"/>
      <c r="AR524" s="71">
        <v>4120</v>
      </c>
      <c r="AS524" s="71">
        <v>1272</v>
      </c>
      <c r="AT524" s="71">
        <v>0</v>
      </c>
      <c r="AU524" s="71">
        <v>0</v>
      </c>
      <c r="AV524" s="71">
        <v>0</v>
      </c>
      <c r="AW524" s="71">
        <v>0</v>
      </c>
      <c r="AX524" s="71"/>
      <c r="AY524" s="72"/>
      <c r="AZ524" s="71">
        <v>17466.2</v>
      </c>
      <c r="BA524" s="71">
        <v>34988.199999999997</v>
      </c>
      <c r="BB524" s="71">
        <v>0</v>
      </c>
      <c r="BC524" s="71">
        <v>0</v>
      </c>
      <c r="BD524" s="71">
        <v>0</v>
      </c>
      <c r="BE524" s="71">
        <v>0</v>
      </c>
      <c r="BF524" s="71"/>
      <c r="BG524" s="72"/>
      <c r="BH524" s="71">
        <v>0</v>
      </c>
      <c r="BI524" s="71">
        <v>0</v>
      </c>
      <c r="BJ524" s="71">
        <v>1299.0319999999999</v>
      </c>
      <c r="BK524" s="71">
        <v>0</v>
      </c>
      <c r="BL524" s="71">
        <v>56.718000000000004</v>
      </c>
      <c r="BM524" s="71">
        <v>0</v>
      </c>
      <c r="BN524" s="72"/>
      <c r="BO524" s="71">
        <v>0</v>
      </c>
      <c r="BP524" s="71">
        <v>0</v>
      </c>
      <c r="BQ524" s="71">
        <v>34</v>
      </c>
      <c r="BR524" s="71">
        <v>0</v>
      </c>
      <c r="BS524" s="71">
        <v>9</v>
      </c>
      <c r="BT524" s="71">
        <v>0</v>
      </c>
      <c r="BU524"/>
      <c r="BV524" s="70">
        <v>746.69399999999996</v>
      </c>
      <c r="BW524" s="70">
        <v>147.52799999999999</v>
      </c>
      <c r="BX524" s="70">
        <v>461.52800000000002</v>
      </c>
      <c r="BY524" s="70">
        <v>0</v>
      </c>
      <c r="BZ524" s="70">
        <v>0</v>
      </c>
      <c r="CA524" s="70">
        <v>0</v>
      </c>
      <c r="CB524" s="70">
        <v>0</v>
      </c>
      <c r="CC524" s="70">
        <v>0</v>
      </c>
      <c r="CD524" s="70">
        <v>0</v>
      </c>
    </row>
    <row r="525" spans="1:82">
      <c r="A525" s="70" t="s">
        <v>2198</v>
      </c>
      <c r="B525" s="70">
        <v>455</v>
      </c>
      <c r="C525" s="70">
        <v>13</v>
      </c>
      <c r="D525" s="70">
        <v>27</v>
      </c>
      <c r="E525" s="70">
        <v>2016</v>
      </c>
      <c r="F525" s="70" t="s">
        <v>155</v>
      </c>
      <c r="G525" s="70" t="s">
        <v>2185</v>
      </c>
      <c r="H525" s="70" t="s">
        <v>2186</v>
      </c>
      <c r="I525" s="148"/>
      <c r="J525" s="71">
        <v>409.49899898591383</v>
      </c>
      <c r="K525" s="71">
        <v>12.289256612178932</v>
      </c>
      <c r="L525" s="71">
        <v>7.2557750631086551</v>
      </c>
      <c r="M525" s="71">
        <v>259.02194646468297</v>
      </c>
      <c r="N525" s="71">
        <v>242.22558401811131</v>
      </c>
      <c r="O525" s="71">
        <v>173.60998443436338</v>
      </c>
      <c r="P525" s="71">
        <v>106.16793298116076</v>
      </c>
      <c r="Q525" s="71">
        <v>11.445072528969934</v>
      </c>
      <c r="R525" s="71">
        <v>0</v>
      </c>
      <c r="S525" s="71">
        <v>25.252010315942382</v>
      </c>
      <c r="T525" s="72"/>
      <c r="U525" s="71">
        <v>47347147</v>
      </c>
      <c r="V525" s="71">
        <v>5062</v>
      </c>
      <c r="W525" s="71">
        <v>294</v>
      </c>
      <c r="X525" s="71">
        <v>59676</v>
      </c>
      <c r="Y525" s="71">
        <v>64677</v>
      </c>
      <c r="Z525" s="71">
        <v>102106</v>
      </c>
      <c r="AA525" s="71">
        <v>21851</v>
      </c>
      <c r="AB525" s="71">
        <v>162038</v>
      </c>
      <c r="AC525" s="71">
        <v>0</v>
      </c>
      <c r="AD525" s="71">
        <v>25.252010315942378</v>
      </c>
      <c r="AE525" s="72"/>
      <c r="AF525" s="71">
        <v>472435339.97145182</v>
      </c>
      <c r="AG525" s="71">
        <v>9095695.0883940142</v>
      </c>
      <c r="AH525" s="71">
        <v>1158036.340733998</v>
      </c>
      <c r="AI525" s="71">
        <v>381524739.13207722</v>
      </c>
      <c r="AJ525" s="71">
        <v>362705835.71105701</v>
      </c>
      <c r="AK525" s="71">
        <v>0</v>
      </c>
      <c r="AL525" s="71">
        <v>0</v>
      </c>
      <c r="AM525" s="71">
        <v>22223880.547352951</v>
      </c>
      <c r="AN525" s="71">
        <v>0</v>
      </c>
      <c r="AO525" s="71">
        <v>0</v>
      </c>
      <c r="AP525" s="71">
        <v>1249143526.7910671</v>
      </c>
      <c r="AQ525" s="72"/>
      <c r="AR525" s="71">
        <v>4420</v>
      </c>
      <c r="AS525" s="71">
        <v>1503</v>
      </c>
      <c r="AT525" s="71">
        <v>0</v>
      </c>
      <c r="AU525" s="71">
        <v>0</v>
      </c>
      <c r="AV525" s="71">
        <v>0</v>
      </c>
      <c r="AW525" s="71">
        <v>0</v>
      </c>
      <c r="AX525" s="71"/>
      <c r="AY525" s="72"/>
      <c r="AZ525" s="71">
        <v>18963.400000000001</v>
      </c>
      <c r="BA525" s="71">
        <v>40676.5</v>
      </c>
      <c r="BB525" s="71">
        <v>0</v>
      </c>
      <c r="BC525" s="71">
        <v>0</v>
      </c>
      <c r="BD525" s="71">
        <v>0</v>
      </c>
      <c r="BE525" s="71">
        <v>0</v>
      </c>
      <c r="BF525" s="71"/>
      <c r="BG525" s="72"/>
      <c r="BH525" s="71">
        <v>5.8970000000000002</v>
      </c>
      <c r="BI525" s="71">
        <v>0</v>
      </c>
      <c r="BJ525" s="71">
        <v>1309.173</v>
      </c>
      <c r="BK525" s="71">
        <v>0</v>
      </c>
      <c r="BL525" s="71">
        <v>61.585000000000008</v>
      </c>
      <c r="BM525" s="71">
        <v>0</v>
      </c>
      <c r="BN525" s="72"/>
      <c r="BO525" s="71">
        <v>1</v>
      </c>
      <c r="BP525" s="71">
        <v>0</v>
      </c>
      <c r="BQ525" s="71">
        <v>34</v>
      </c>
      <c r="BR525" s="71">
        <v>0</v>
      </c>
      <c r="BS525" s="71">
        <v>9</v>
      </c>
      <c r="BT525" s="71">
        <v>0</v>
      </c>
      <c r="BU525"/>
      <c r="BV525" s="70">
        <v>744.34299999999996</v>
      </c>
      <c r="BW525" s="70">
        <v>160.07</v>
      </c>
      <c r="BX525" s="70">
        <v>472.24200000000002</v>
      </c>
      <c r="BY525" s="70">
        <v>0</v>
      </c>
      <c r="BZ525" s="70">
        <v>0</v>
      </c>
      <c r="CA525" s="70">
        <v>0</v>
      </c>
      <c r="CB525" s="70">
        <v>0</v>
      </c>
      <c r="CC525" s="70">
        <v>0</v>
      </c>
      <c r="CD525" s="70">
        <v>0</v>
      </c>
    </row>
    <row r="526" spans="1:82">
      <c r="A526" s="70" t="s">
        <v>2199</v>
      </c>
      <c r="B526" s="70">
        <v>456</v>
      </c>
      <c r="C526" s="70">
        <v>14</v>
      </c>
      <c r="D526" s="70">
        <v>27</v>
      </c>
      <c r="E526" s="70">
        <v>2017</v>
      </c>
      <c r="F526" s="70" t="s">
        <v>156</v>
      </c>
      <c r="G526" s="70" t="s">
        <v>2185</v>
      </c>
      <c r="H526" s="70" t="s">
        <v>2186</v>
      </c>
      <c r="I526" s="148"/>
      <c r="J526" s="71">
        <v>423.17942509870898</v>
      </c>
      <c r="K526" s="71">
        <v>12.233489754842866</v>
      </c>
      <c r="L526" s="71">
        <v>7.7892309017962349</v>
      </c>
      <c r="M526" s="71">
        <v>229.36099570182924</v>
      </c>
      <c r="N526" s="71">
        <v>236.61589446127945</v>
      </c>
      <c r="O526" s="71">
        <v>171.82911521442736</v>
      </c>
      <c r="P526" s="71">
        <v>104.23047579653795</v>
      </c>
      <c r="Q526" s="71">
        <v>11.0599899841046</v>
      </c>
      <c r="R526" s="71">
        <v>0</v>
      </c>
      <c r="S526" s="71">
        <v>33.413360878264754</v>
      </c>
      <c r="T526" s="72"/>
      <c r="U526" s="71">
        <v>49775713</v>
      </c>
      <c r="V526" s="71">
        <v>5062</v>
      </c>
      <c r="W526" s="71">
        <v>294</v>
      </c>
      <c r="X526" s="71">
        <v>59676</v>
      </c>
      <c r="Y526" s="71">
        <v>65384</v>
      </c>
      <c r="Z526" s="71">
        <v>102735</v>
      </c>
      <c r="AA526" s="71">
        <v>21589</v>
      </c>
      <c r="AB526" s="71">
        <v>161926</v>
      </c>
      <c r="AC526" s="71">
        <v>0</v>
      </c>
      <c r="AD526" s="71">
        <v>33.413360878264747</v>
      </c>
      <c r="AE526" s="72"/>
      <c r="AF526" s="71">
        <v>494819027.70145881</v>
      </c>
      <c r="AG526" s="71">
        <v>9154337.5049215406</v>
      </c>
      <c r="AH526" s="71">
        <v>1595813.518675047</v>
      </c>
      <c r="AI526" s="71">
        <v>360244139.47711349</v>
      </c>
      <c r="AJ526" s="71">
        <v>342241115.13931692</v>
      </c>
      <c r="AK526" s="71">
        <v>0</v>
      </c>
      <c r="AL526" s="71">
        <v>0</v>
      </c>
      <c r="AM526" s="71">
        <v>22243269.763138529</v>
      </c>
      <c r="AN526" s="71">
        <v>0</v>
      </c>
      <c r="AO526" s="71">
        <v>0</v>
      </c>
      <c r="AP526" s="71">
        <v>1230297703.1046245</v>
      </c>
      <c r="AQ526" s="72"/>
      <c r="AR526" s="71">
        <v>4737</v>
      </c>
      <c r="AS526" s="71">
        <v>1675</v>
      </c>
      <c r="AT526" s="71">
        <v>0</v>
      </c>
      <c r="AU526" s="71">
        <v>0</v>
      </c>
      <c r="AV526" s="71">
        <v>0</v>
      </c>
      <c r="AW526" s="71">
        <v>1</v>
      </c>
      <c r="AX526" s="71"/>
      <c r="AY526" s="72"/>
      <c r="AZ526" s="71">
        <v>20529.900000000001</v>
      </c>
      <c r="BA526" s="71">
        <v>44463.999999999927</v>
      </c>
      <c r="BB526" s="71">
        <v>0</v>
      </c>
      <c r="BC526" s="71">
        <v>0</v>
      </c>
      <c r="BD526" s="71">
        <v>0</v>
      </c>
      <c r="BE526" s="71">
        <v>315</v>
      </c>
      <c r="BF526" s="71"/>
      <c r="BG526" s="72"/>
      <c r="BH526" s="71">
        <v>6.0629999999999997</v>
      </c>
      <c r="BI526" s="71">
        <v>0</v>
      </c>
      <c r="BJ526" s="71">
        <v>1416.0830000000001</v>
      </c>
      <c r="BK526" s="71">
        <v>0</v>
      </c>
      <c r="BL526" s="71">
        <v>60.021000000000001</v>
      </c>
      <c r="BM526" s="71">
        <v>0</v>
      </c>
      <c r="BN526" s="72"/>
      <c r="BO526" s="71">
        <v>1</v>
      </c>
      <c r="BP526" s="71">
        <v>0</v>
      </c>
      <c r="BQ526" s="71">
        <v>34</v>
      </c>
      <c r="BR526" s="71">
        <v>0</v>
      </c>
      <c r="BS526" s="71">
        <v>9</v>
      </c>
      <c r="BT526" s="71">
        <v>0</v>
      </c>
      <c r="BU526"/>
      <c r="BV526" s="70">
        <v>783.62199999999996</v>
      </c>
      <c r="BW526" s="70">
        <v>177.31299999999999</v>
      </c>
      <c r="BX526" s="70">
        <v>521.23199999999997</v>
      </c>
      <c r="BY526" s="70">
        <v>0</v>
      </c>
      <c r="BZ526" s="70">
        <v>0</v>
      </c>
      <c r="CA526" s="70">
        <v>0</v>
      </c>
      <c r="CB526" s="70">
        <v>0</v>
      </c>
      <c r="CC526" s="70">
        <v>0</v>
      </c>
      <c r="CD526" s="70">
        <v>0</v>
      </c>
    </row>
    <row r="527" spans="1:82">
      <c r="A527" s="70" t="s">
        <v>2200</v>
      </c>
      <c r="B527" s="70">
        <v>457</v>
      </c>
      <c r="C527" s="70">
        <v>15</v>
      </c>
      <c r="D527" s="70">
        <v>27</v>
      </c>
      <c r="E527" s="70">
        <v>2018</v>
      </c>
      <c r="F527" s="70" t="s">
        <v>183</v>
      </c>
      <c r="G527" s="70" t="s">
        <v>2185</v>
      </c>
      <c r="H527" s="70" t="s">
        <v>2186</v>
      </c>
      <c r="I527" s="148"/>
      <c r="J527" s="71">
        <v>426.53940844367594</v>
      </c>
      <c r="K527" s="71">
        <v>11.523878455432211</v>
      </c>
      <c r="L527" s="71">
        <v>6.9005413848398467</v>
      </c>
      <c r="M527" s="71">
        <v>237.15457452855978</v>
      </c>
      <c r="N527" s="71">
        <v>214.19294336633118</v>
      </c>
      <c r="O527" s="71">
        <v>170.06962666521588</v>
      </c>
      <c r="P527" s="71">
        <v>103.33155757052052</v>
      </c>
      <c r="Q527" s="71">
        <v>10.238476443404</v>
      </c>
      <c r="R527" s="71">
        <v>0</v>
      </c>
      <c r="S527" s="71">
        <v>16.612104061583327</v>
      </c>
      <c r="T527" s="72"/>
      <c r="U527" s="71">
        <v>53504602</v>
      </c>
      <c r="V527" s="71">
        <v>5062</v>
      </c>
      <c r="W527" s="71">
        <v>294</v>
      </c>
      <c r="X527" s="71">
        <v>59676</v>
      </c>
      <c r="Y527" s="71">
        <v>65931</v>
      </c>
      <c r="Z527" s="71">
        <v>103630</v>
      </c>
      <c r="AA527" s="71">
        <v>21618</v>
      </c>
      <c r="AB527" s="71">
        <v>161539</v>
      </c>
      <c r="AC527" s="71">
        <v>0</v>
      </c>
      <c r="AD527" s="71">
        <v>16.612104061583331</v>
      </c>
      <c r="AE527" s="72"/>
      <c r="AF527" s="71">
        <v>506520821.07791537</v>
      </c>
      <c r="AG527" s="71">
        <v>8168523.1247387454</v>
      </c>
      <c r="AH527" s="71">
        <v>1503727.955558948</v>
      </c>
      <c r="AI527" s="71">
        <v>366880704.43221778</v>
      </c>
      <c r="AJ527" s="71">
        <v>327572144.63462192</v>
      </c>
      <c r="AK527" s="71">
        <v>0</v>
      </c>
      <c r="AL527" s="71">
        <v>0</v>
      </c>
      <c r="AM527" s="71">
        <v>22236022.773249049</v>
      </c>
      <c r="AN527" s="71">
        <v>0</v>
      </c>
      <c r="AO527" s="71">
        <v>0</v>
      </c>
      <c r="AP527" s="71">
        <v>1232881943.998302</v>
      </c>
      <c r="AQ527" s="72"/>
      <c r="AR527" s="71">
        <v>5052</v>
      </c>
      <c r="AS527" s="71">
        <v>1835</v>
      </c>
      <c r="AT527" s="71">
        <v>0</v>
      </c>
      <c r="AU527" s="71">
        <v>0</v>
      </c>
      <c r="AV527" s="71">
        <v>0</v>
      </c>
      <c r="AW527" s="71">
        <v>1</v>
      </c>
      <c r="AX527" s="71"/>
      <c r="AY527" s="72"/>
      <c r="AZ527" s="71">
        <v>22057.600000000006</v>
      </c>
      <c r="BA527" s="71">
        <v>47454</v>
      </c>
      <c r="BB527" s="71">
        <v>0</v>
      </c>
      <c r="BC527" s="71">
        <v>0</v>
      </c>
      <c r="BD527" s="71">
        <v>0</v>
      </c>
      <c r="BE527" s="71">
        <v>315</v>
      </c>
      <c r="BF527" s="71"/>
      <c r="BG527" s="72"/>
      <c r="BH527" s="71">
        <v>5.625</v>
      </c>
      <c r="BI527" s="71">
        <v>0</v>
      </c>
      <c r="BJ527" s="71">
        <v>1402.8320000000001</v>
      </c>
      <c r="BK527" s="71">
        <v>0</v>
      </c>
      <c r="BL527" s="71">
        <v>55.410000000000004</v>
      </c>
      <c r="BM527" s="71">
        <v>0</v>
      </c>
      <c r="BN527" s="72"/>
      <c r="BO527" s="71">
        <v>1</v>
      </c>
      <c r="BP527" s="71">
        <v>0</v>
      </c>
      <c r="BQ527" s="71">
        <v>30</v>
      </c>
      <c r="BR527" s="71">
        <v>0</v>
      </c>
      <c r="BS527" s="71">
        <v>9</v>
      </c>
      <c r="BT527" s="71">
        <v>0</v>
      </c>
      <c r="BU527"/>
      <c r="BV527" s="70">
        <v>724.85199999999998</v>
      </c>
      <c r="BW527" s="70">
        <v>186.05</v>
      </c>
      <c r="BX527" s="70">
        <v>552.96500000000003</v>
      </c>
      <c r="BY527" s="70">
        <v>0</v>
      </c>
      <c r="BZ527" s="70">
        <v>0</v>
      </c>
      <c r="CA527" s="70">
        <v>0</v>
      </c>
      <c r="CB527" s="70">
        <v>0</v>
      </c>
      <c r="CC527" s="70">
        <v>0</v>
      </c>
      <c r="CD527" s="70">
        <v>0</v>
      </c>
    </row>
    <row r="528" spans="1:82">
      <c r="A528" s="70" t="s">
        <v>2201</v>
      </c>
      <c r="B528" s="70">
        <v>458</v>
      </c>
      <c r="C528" s="70">
        <v>16</v>
      </c>
      <c r="D528" s="70">
        <v>27</v>
      </c>
      <c r="E528" s="70">
        <v>2019</v>
      </c>
      <c r="F528" s="70" t="s">
        <v>158</v>
      </c>
      <c r="G528" s="70" t="s">
        <v>2185</v>
      </c>
      <c r="H528" s="70" t="s">
        <v>2186</v>
      </c>
      <c r="I528" s="148"/>
      <c r="J528" s="71">
        <v>413.02385975772268</v>
      </c>
      <c r="K528" s="71">
        <v>10.477488510002196</v>
      </c>
      <c r="L528" s="71">
        <v>6.9319737230288192</v>
      </c>
      <c r="M528" s="71">
        <v>243.50419100640531</v>
      </c>
      <c r="N528" s="71">
        <v>206.27116495123119</v>
      </c>
      <c r="O528" s="71">
        <v>165.85604672962509</v>
      </c>
      <c r="P528" s="71">
        <v>101.03345342758877</v>
      </c>
      <c r="Q528" s="71">
        <v>9.95447551463851</v>
      </c>
      <c r="R528" s="71">
        <v>0</v>
      </c>
      <c r="S528" s="71">
        <v>30.950838500753058</v>
      </c>
      <c r="T528" s="72"/>
      <c r="U528" s="71">
        <v>54457373</v>
      </c>
      <c r="V528" s="71">
        <v>5062</v>
      </c>
      <c r="W528" s="71">
        <v>294</v>
      </c>
      <c r="X528" s="71">
        <v>59676</v>
      </c>
      <c r="Y528" s="71">
        <v>66834</v>
      </c>
      <c r="Z528" s="71">
        <v>103837</v>
      </c>
      <c r="AA528" s="71">
        <v>20979</v>
      </c>
      <c r="AB528" s="71">
        <v>161310</v>
      </c>
      <c r="AC528" s="71">
        <v>0</v>
      </c>
      <c r="AD528" s="71">
        <v>30.950838500753061</v>
      </c>
      <c r="AE528" s="72"/>
      <c r="AF528" s="71">
        <v>518622062.44247103</v>
      </c>
      <c r="AG528" s="71">
        <v>7927869.4510405576</v>
      </c>
      <c r="AH528" s="71">
        <v>1585075.3103728089</v>
      </c>
      <c r="AI528" s="71">
        <v>407297306.12773031</v>
      </c>
      <c r="AJ528" s="71">
        <v>308901389.58893633</v>
      </c>
      <c r="AK528" s="71">
        <v>0</v>
      </c>
      <c r="AL528" s="71">
        <v>0</v>
      </c>
      <c r="AM528" s="71">
        <v>21969207.658970155</v>
      </c>
      <c r="AN528" s="71">
        <v>0</v>
      </c>
      <c r="AO528" s="71">
        <v>0</v>
      </c>
      <c r="AP528" s="71">
        <v>1266302910.5795212</v>
      </c>
      <c r="AQ528" s="72"/>
      <c r="AR528" s="71">
        <v>5383</v>
      </c>
      <c r="AS528" s="71">
        <v>1960</v>
      </c>
      <c r="AT528" s="71">
        <v>0</v>
      </c>
      <c r="AU528" s="71">
        <v>0</v>
      </c>
      <c r="AV528" s="71">
        <v>0</v>
      </c>
      <c r="AW528" s="71">
        <v>1</v>
      </c>
      <c r="AX528" s="71"/>
      <c r="AY528" s="72"/>
      <c r="AZ528" s="71">
        <v>23725.199999999972</v>
      </c>
      <c r="BA528" s="71">
        <v>51083.800000000141</v>
      </c>
      <c r="BB528" s="71">
        <v>0</v>
      </c>
      <c r="BC528" s="71">
        <v>0</v>
      </c>
      <c r="BD528" s="71">
        <v>0</v>
      </c>
      <c r="BE528" s="71">
        <v>315</v>
      </c>
      <c r="BF528" s="71"/>
      <c r="BG528" s="72"/>
      <c r="BH528" s="71">
        <v>5.4859999999999998</v>
      </c>
      <c r="BI528" s="71">
        <v>0</v>
      </c>
      <c r="BJ528" s="71">
        <v>1325.6869999999999</v>
      </c>
      <c r="BK528" s="71">
        <v>0</v>
      </c>
      <c r="BL528" s="71">
        <v>51.706000000000003</v>
      </c>
      <c r="BM528" s="71">
        <v>0</v>
      </c>
      <c r="BN528" s="72"/>
      <c r="BO528" s="71">
        <v>1</v>
      </c>
      <c r="BP528" s="71">
        <v>0</v>
      </c>
      <c r="BQ528" s="71">
        <v>28</v>
      </c>
      <c r="BR528" s="71">
        <v>0</v>
      </c>
      <c r="BS528" s="71">
        <v>9</v>
      </c>
      <c r="BT528" s="71">
        <v>0</v>
      </c>
      <c r="BU528"/>
      <c r="BV528" s="70">
        <v>681.11199999999997</v>
      </c>
      <c r="BW528" s="70">
        <v>185.38499999999999</v>
      </c>
      <c r="BX528" s="70">
        <v>516.38199999999995</v>
      </c>
      <c r="BY528" s="70">
        <v>0</v>
      </c>
      <c r="BZ528" s="70">
        <v>0</v>
      </c>
      <c r="CA528" s="70">
        <v>0</v>
      </c>
      <c r="CB528" s="70">
        <v>0</v>
      </c>
      <c r="CC528" s="70">
        <v>0</v>
      </c>
      <c r="CD528" s="70">
        <v>0</v>
      </c>
    </row>
    <row r="529" spans="1:82">
      <c r="A529" s="70" t="s">
        <v>2202</v>
      </c>
      <c r="B529" s="70">
        <v>459</v>
      </c>
      <c r="C529" s="70">
        <v>17</v>
      </c>
      <c r="D529" s="70">
        <v>27</v>
      </c>
      <c r="E529" s="70">
        <v>2020</v>
      </c>
      <c r="F529" s="70" t="s">
        <v>159</v>
      </c>
      <c r="G529" s="70" t="s">
        <v>2185</v>
      </c>
      <c r="H529" s="70" t="s">
        <v>2186</v>
      </c>
      <c r="I529" s="148"/>
      <c r="J529" s="71">
        <v>423.83923472728748</v>
      </c>
      <c r="K529" s="71">
        <v>11.126341607455661</v>
      </c>
      <c r="L529" s="71">
        <v>7.4739799851561015</v>
      </c>
      <c r="M529" s="71">
        <v>216.0581435185214</v>
      </c>
      <c r="N529" s="71">
        <v>202.32429503275031</v>
      </c>
      <c r="O529" s="71">
        <v>146.06764273449167</v>
      </c>
      <c r="P529" s="71">
        <v>94.407073401182629</v>
      </c>
      <c r="Q529" s="71">
        <v>9.4805305582059205</v>
      </c>
      <c r="R529" s="71">
        <v>0</v>
      </c>
      <c r="S529" s="71">
        <v>24.604050920087332</v>
      </c>
      <c r="T529" s="72"/>
      <c r="U529" s="71">
        <v>53649035</v>
      </c>
      <c r="V529" s="71">
        <v>4876</v>
      </c>
      <c r="W529" s="71">
        <v>374</v>
      </c>
      <c r="X529" s="71">
        <v>60254</v>
      </c>
      <c r="Y529" s="71">
        <v>67555</v>
      </c>
      <c r="Z529" s="71">
        <v>104376</v>
      </c>
      <c r="AA529" s="71">
        <v>20836</v>
      </c>
      <c r="AB529" s="71">
        <v>160794</v>
      </c>
      <c r="AC529" s="71">
        <v>0</v>
      </c>
      <c r="AD529" s="71">
        <v>24.604050920087332</v>
      </c>
      <c r="AE529" s="72"/>
      <c r="AF529" s="71">
        <v>532155698.55835527</v>
      </c>
      <c r="AG529" s="71">
        <v>8210218.3606128665</v>
      </c>
      <c r="AH529" s="71">
        <v>1814207.7496825031</v>
      </c>
      <c r="AI529" s="71">
        <v>381434237.55618</v>
      </c>
      <c r="AJ529" s="71">
        <v>365414940.86428148</v>
      </c>
      <c r="AK529" s="71"/>
      <c r="AL529" s="71"/>
      <c r="AM529" s="71">
        <v>20985403.458600249</v>
      </c>
      <c r="AN529" s="71"/>
      <c r="AO529" s="71"/>
      <c r="AP529" s="71">
        <v>1310014706.5477123</v>
      </c>
      <c r="AQ529" s="72"/>
      <c r="AR529" s="71">
        <v>5707</v>
      </c>
      <c r="AS529" s="71">
        <v>2019</v>
      </c>
      <c r="AT529" s="71">
        <v>0</v>
      </c>
      <c r="AU529" s="71">
        <v>0</v>
      </c>
      <c r="AV529" s="71">
        <v>0</v>
      </c>
      <c r="AW529" s="71">
        <v>1</v>
      </c>
      <c r="AX529" s="71"/>
      <c r="AY529" s="72"/>
      <c r="AZ529" s="71">
        <v>25587.799999999941</v>
      </c>
      <c r="BA529" s="71">
        <v>52440.900000000118</v>
      </c>
      <c r="BB529" s="71">
        <v>0</v>
      </c>
      <c r="BC529" s="71">
        <v>0</v>
      </c>
      <c r="BD529" s="71">
        <v>0</v>
      </c>
      <c r="BE529" s="71">
        <v>315</v>
      </c>
      <c r="BF529" s="71"/>
      <c r="BG529" s="72"/>
      <c r="BH529" s="71">
        <v>6.2009999999999996</v>
      </c>
      <c r="BI529" s="71">
        <v>0</v>
      </c>
      <c r="BJ529" s="71">
        <v>1244.8420000000001</v>
      </c>
      <c r="BK529" s="71">
        <v>0</v>
      </c>
      <c r="BL529" s="71">
        <v>43.83</v>
      </c>
      <c r="BM529" s="71">
        <v>0</v>
      </c>
      <c r="BN529" s="72"/>
      <c r="BO529" s="71">
        <v>1</v>
      </c>
      <c r="BP529" s="71">
        <v>0</v>
      </c>
      <c r="BQ529" s="71">
        <v>34</v>
      </c>
      <c r="BR529" s="71">
        <v>0</v>
      </c>
      <c r="BS529" s="71">
        <v>8</v>
      </c>
      <c r="BT529" s="71">
        <v>0</v>
      </c>
      <c r="BU529"/>
      <c r="BV529" s="70">
        <v>693.92600000000004</v>
      </c>
      <c r="BW529" s="70">
        <v>158.15799999999999</v>
      </c>
      <c r="BX529" s="70">
        <v>442.78899999999999</v>
      </c>
      <c r="BY529" s="70">
        <v>0</v>
      </c>
      <c r="BZ529" s="70">
        <v>0</v>
      </c>
      <c r="CA529" s="70">
        <v>0</v>
      </c>
      <c r="CB529" s="70">
        <v>0</v>
      </c>
      <c r="CC529" s="70">
        <v>0</v>
      </c>
      <c r="CD529" s="70">
        <v>0</v>
      </c>
    </row>
    <row r="530" spans="1:82">
      <c r="A530" s="70" t="s">
        <v>2203</v>
      </c>
      <c r="B530" s="70">
        <v>459</v>
      </c>
      <c r="C530" s="70">
        <v>18</v>
      </c>
      <c r="D530" s="70">
        <v>27</v>
      </c>
      <c r="E530" s="70">
        <v>2021</v>
      </c>
      <c r="F530" s="70" t="s">
        <v>160</v>
      </c>
      <c r="G530" s="70" t="s">
        <v>2185</v>
      </c>
      <c r="H530" s="70" t="s">
        <v>2186</v>
      </c>
      <c r="I530" s="148"/>
      <c r="J530" s="71">
        <v>471.36923434379361</v>
      </c>
      <c r="K530" s="71">
        <v>12.13084885797406</v>
      </c>
      <c r="L530" s="71">
        <v>8.4157170907156793</v>
      </c>
      <c r="M530" s="71">
        <v>246.73233452804698</v>
      </c>
      <c r="N530" s="71">
        <v>211.50028285469219</v>
      </c>
      <c r="O530" s="71">
        <v>141.82852514862657</v>
      </c>
      <c r="P530" s="71">
        <v>96.895756278647568</v>
      </c>
      <c r="Q530" s="71">
        <v>9.3357481502056405</v>
      </c>
      <c r="R530" s="71">
        <v>0</v>
      </c>
      <c r="S530" s="71">
        <v>20.206419467835719</v>
      </c>
      <c r="T530" s="72"/>
      <c r="U530" s="71">
        <v>64078405</v>
      </c>
      <c r="V530" s="71">
        <v>4876</v>
      </c>
      <c r="W530" s="71">
        <v>374</v>
      </c>
      <c r="X530" s="71">
        <v>60254</v>
      </c>
      <c r="Y530" s="71">
        <v>68036</v>
      </c>
      <c r="Z530" s="71">
        <v>104352</v>
      </c>
      <c r="AA530" s="71">
        <v>20853</v>
      </c>
      <c r="AB530" s="71">
        <v>159894</v>
      </c>
      <c r="AC530" s="71">
        <v>0</v>
      </c>
      <c r="AD530" s="71">
        <v>20.206419467835719</v>
      </c>
      <c r="AE530" s="72"/>
      <c r="AF530" s="71">
        <v>574714274.56339931</v>
      </c>
      <c r="AG530" s="71">
        <v>8370488.0925589688</v>
      </c>
      <c r="AH530" s="71">
        <v>1951944.4856722222</v>
      </c>
      <c r="AI530" s="71">
        <v>378694484.05811131</v>
      </c>
      <c r="AJ530" s="71">
        <v>356138357.49715948</v>
      </c>
      <c r="AK530" s="71">
        <v>0</v>
      </c>
      <c r="AL530" s="71">
        <v>0</v>
      </c>
      <c r="AM530" s="71">
        <v>20988308.077140838</v>
      </c>
      <c r="AN530" s="71">
        <v>0</v>
      </c>
      <c r="AO530" s="71">
        <v>0</v>
      </c>
      <c r="AP530" s="71">
        <v>1340857856.7740421</v>
      </c>
      <c r="AQ530" s="72"/>
      <c r="AR530" s="71">
        <v>6054</v>
      </c>
      <c r="AS530" s="71">
        <v>2030</v>
      </c>
      <c r="AT530" s="71">
        <v>0</v>
      </c>
      <c r="AU530" s="71">
        <v>0</v>
      </c>
      <c r="AV530" s="71">
        <v>0</v>
      </c>
      <c r="AW530" s="71">
        <v>1</v>
      </c>
      <c r="AX530" s="71"/>
      <c r="AY530" s="72"/>
      <c r="AZ530" s="71">
        <v>27747.499999999931</v>
      </c>
      <c r="BA530" s="71">
        <v>52844.200000000114</v>
      </c>
      <c r="BB530" s="71">
        <v>0</v>
      </c>
      <c r="BC530" s="71">
        <v>0</v>
      </c>
      <c r="BD530" s="71">
        <v>0</v>
      </c>
      <c r="BE530" s="71">
        <v>315</v>
      </c>
      <c r="BF530" s="71"/>
      <c r="BG530" s="72"/>
      <c r="BH530" s="71">
        <v>5.1269999999999998</v>
      </c>
      <c r="BI530" s="71">
        <v>0</v>
      </c>
      <c r="BJ530" s="71">
        <v>1261.6669999999999</v>
      </c>
      <c r="BK530" s="71">
        <v>0</v>
      </c>
      <c r="BL530" s="71">
        <v>43.966000000000001</v>
      </c>
      <c r="BM530" s="71">
        <v>0</v>
      </c>
      <c r="BN530" s="72"/>
      <c r="BO530" s="71">
        <v>1</v>
      </c>
      <c r="BP530" s="71">
        <v>0</v>
      </c>
      <c r="BQ530" s="71">
        <v>34</v>
      </c>
      <c r="BR530" s="71">
        <v>0</v>
      </c>
      <c r="BS530" s="71">
        <v>9</v>
      </c>
      <c r="BT530" s="71">
        <v>0</v>
      </c>
      <c r="BU530"/>
      <c r="BV530" s="70">
        <v>691.005</v>
      </c>
      <c r="BW530" s="70">
        <v>161.899</v>
      </c>
      <c r="BX530" s="70">
        <v>457.85599999999999</v>
      </c>
      <c r="BY530" s="70">
        <v>0</v>
      </c>
      <c r="BZ530" s="70">
        <v>0</v>
      </c>
      <c r="CA530" s="70">
        <v>0</v>
      </c>
      <c r="CB530" s="70">
        <v>0</v>
      </c>
      <c r="CC530" s="70">
        <v>0</v>
      </c>
      <c r="CD530" s="70">
        <v>0</v>
      </c>
    </row>
    <row r="531" spans="1:82">
      <c r="A531" s="70" t="s">
        <v>2204</v>
      </c>
      <c r="B531" s="70">
        <v>459</v>
      </c>
      <c r="C531" s="70">
        <v>19</v>
      </c>
      <c r="D531" s="70">
        <v>27</v>
      </c>
      <c r="E531" s="70">
        <v>2022</v>
      </c>
      <c r="F531" s="70" t="s">
        <v>161</v>
      </c>
      <c r="G531" s="70" t="s">
        <v>2185</v>
      </c>
      <c r="H531" s="70" t="s">
        <v>2186</v>
      </c>
      <c r="I531" s="148"/>
      <c r="J531" s="71">
        <v>435.99752694148549</v>
      </c>
      <c r="K531" s="71">
        <v>11.567032113436174</v>
      </c>
      <c r="L531" s="71">
        <v>7.1417564218073482</v>
      </c>
      <c r="M531" s="71">
        <v>222.96857771171514</v>
      </c>
      <c r="N531" s="71">
        <v>227.34020211736441</v>
      </c>
      <c r="O531" s="71">
        <v>149.62814040635556</v>
      </c>
      <c r="P531" s="71">
        <v>95.834424395757594</v>
      </c>
      <c r="Q531" s="71">
        <v>9.376788514528382</v>
      </c>
      <c r="R531" s="71">
        <v>0</v>
      </c>
      <c r="S531" s="71">
        <v>26.579564649722389</v>
      </c>
      <c r="T531" s="72"/>
      <c r="U531" s="71">
        <v>66863491</v>
      </c>
      <c r="V531" s="71">
        <v>4876</v>
      </c>
      <c r="W531" s="71">
        <v>374</v>
      </c>
      <c r="X531" s="71">
        <v>60254</v>
      </c>
      <c r="Y531" s="71">
        <v>68904</v>
      </c>
      <c r="Z531" s="71">
        <v>104598</v>
      </c>
      <c r="AA531" s="71">
        <v>20939</v>
      </c>
      <c r="AB531" s="71">
        <v>159280</v>
      </c>
      <c r="AC531" s="71">
        <v>0</v>
      </c>
      <c r="AD531" s="71">
        <v>26.579564649722389</v>
      </c>
      <c r="AE531" s="72"/>
      <c r="AF531" s="71">
        <v>532081606.16370004</v>
      </c>
      <c r="AG531" s="71">
        <v>8488826.5936209131</v>
      </c>
      <c r="AH531" s="71">
        <v>2062984.2480234175</v>
      </c>
      <c r="AI531" s="71">
        <v>365113918.64063883</v>
      </c>
      <c r="AJ531" s="71">
        <v>386646737.34622675</v>
      </c>
      <c r="AK531" s="71">
        <v>0</v>
      </c>
      <c r="AL531" s="71">
        <v>0</v>
      </c>
      <c r="AM531" s="71">
        <v>20567395.453165367</v>
      </c>
      <c r="AN531" s="71">
        <v>0</v>
      </c>
      <c r="AO531" s="71">
        <v>0</v>
      </c>
      <c r="AP531" s="71">
        <v>1314961468.4453752</v>
      </c>
      <c r="AQ531" s="72"/>
      <c r="AR531" s="71">
        <v>6483</v>
      </c>
      <c r="AS531" s="71">
        <v>2042</v>
      </c>
      <c r="AT531" s="71">
        <v>0</v>
      </c>
      <c r="AU531" s="71">
        <v>0</v>
      </c>
      <c r="AV531" s="71">
        <v>0</v>
      </c>
      <c r="AW531" s="71">
        <v>1</v>
      </c>
      <c r="AX531" s="71"/>
      <c r="AY531" s="72"/>
      <c r="AZ531" s="71">
        <v>30287.10000000002</v>
      </c>
      <c r="BA531" s="71">
        <v>53129.200000000106</v>
      </c>
      <c r="BB531" s="71">
        <v>0</v>
      </c>
      <c r="BC531" s="71">
        <v>0</v>
      </c>
      <c r="BD531" s="71">
        <v>0</v>
      </c>
      <c r="BE531" s="71">
        <v>315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2205</v>
      </c>
      <c r="B532" s="70">
        <v>459</v>
      </c>
      <c r="C532" s="70">
        <v>20</v>
      </c>
      <c r="D532" s="70">
        <v>27</v>
      </c>
      <c r="E532" s="70">
        <v>2023</v>
      </c>
      <c r="F532" s="70" t="s">
        <v>1539</v>
      </c>
      <c r="G532" s="70" t="s">
        <v>2185</v>
      </c>
      <c r="H532" s="70" t="s">
        <v>2186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6846</v>
      </c>
      <c r="AS532" s="71">
        <v>2062</v>
      </c>
      <c r="AT532" s="71">
        <v>0</v>
      </c>
      <c r="AU532" s="71">
        <v>0</v>
      </c>
      <c r="AV532" s="71">
        <v>0</v>
      </c>
      <c r="AW532" s="71">
        <v>1</v>
      </c>
      <c r="AX532" s="71"/>
      <c r="AY532" s="72"/>
      <c r="AZ532" s="71">
        <v>32292.900000000107</v>
      </c>
      <c r="BA532" s="71">
        <v>54561.200000000106</v>
      </c>
      <c r="BB532" s="71">
        <v>0</v>
      </c>
      <c r="BC532" s="71">
        <v>0</v>
      </c>
      <c r="BD532" s="71">
        <v>0</v>
      </c>
      <c r="BE532" s="71">
        <v>315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2206</v>
      </c>
      <c r="B533" s="70">
        <v>459</v>
      </c>
      <c r="C533" s="70">
        <v>21</v>
      </c>
      <c r="D533" s="70">
        <v>27</v>
      </c>
      <c r="E533" s="70">
        <v>2024</v>
      </c>
      <c r="F533" s="70" t="s">
        <v>1554</v>
      </c>
      <c r="G533" s="70" t="s">
        <v>2185</v>
      </c>
      <c r="H533" s="70" t="s">
        <v>2186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2207</v>
      </c>
      <c r="B534" s="70">
        <v>256</v>
      </c>
      <c r="C534" s="70">
        <v>1</v>
      </c>
      <c r="D534" s="70">
        <v>16</v>
      </c>
      <c r="E534" s="70">
        <v>1990</v>
      </c>
      <c r="F534" s="70" t="s">
        <v>787</v>
      </c>
      <c r="G534" s="70" t="s">
        <v>2208</v>
      </c>
      <c r="H534" s="70" t="s">
        <v>2209</v>
      </c>
      <c r="I534" s="148"/>
      <c r="J534" s="71">
        <v>1353.6849424138711</v>
      </c>
      <c r="K534" s="71">
        <v>72.345153563176822</v>
      </c>
      <c r="L534" s="71">
        <v>156.54233324456879</v>
      </c>
      <c r="M534" s="71">
        <v>245.0244068656921</v>
      </c>
      <c r="N534" s="71">
        <v>365.82701575604489</v>
      </c>
      <c r="O534" s="71">
        <v>178.31732264344259</v>
      </c>
      <c r="P534" s="71">
        <v>149.0006057425532</v>
      </c>
      <c r="Q534" s="71">
        <v>13.3293234487122</v>
      </c>
      <c r="R534" s="71">
        <v>67.980858207019693</v>
      </c>
      <c r="S534" s="71">
        <v>10.85423403498482</v>
      </c>
      <c r="T534" s="72"/>
      <c r="U534" s="71">
        <v>38006670</v>
      </c>
      <c r="V534" s="71">
        <v>13237</v>
      </c>
      <c r="W534" s="71">
        <v>1831</v>
      </c>
      <c r="X534" s="71">
        <v>82163</v>
      </c>
      <c r="Y534" s="71">
        <v>78260</v>
      </c>
      <c r="Z534" s="71">
        <v>73344</v>
      </c>
      <c r="AA534" s="71">
        <v>36179</v>
      </c>
      <c r="AB534" s="71">
        <v>216423</v>
      </c>
      <c r="AC534" s="71">
        <v>11774407</v>
      </c>
      <c r="AD534" s="71">
        <v>10.85423403498482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2210</v>
      </c>
      <c r="B535" s="70">
        <v>257</v>
      </c>
      <c r="C535" s="70">
        <v>2</v>
      </c>
      <c r="D535" s="70">
        <v>16</v>
      </c>
      <c r="E535" s="70">
        <v>2005</v>
      </c>
      <c r="F535" s="70" t="s">
        <v>789</v>
      </c>
      <c r="G535" s="70" t="s">
        <v>2208</v>
      </c>
      <c r="H535" s="70" t="s">
        <v>2209</v>
      </c>
      <c r="I535" s="148"/>
      <c r="J535" s="71">
        <v>825.17528612217109</v>
      </c>
      <c r="K535" s="71">
        <v>26.668910804139401</v>
      </c>
      <c r="L535" s="71">
        <v>60.586366669958409</v>
      </c>
      <c r="M535" s="71">
        <v>363.42393915932371</v>
      </c>
      <c r="N535" s="71">
        <v>447.79151321115222</v>
      </c>
      <c r="O535" s="71">
        <v>220.5472407075849</v>
      </c>
      <c r="P535" s="71">
        <v>150.5280134494964</v>
      </c>
      <c r="Q535" s="71">
        <v>11.4064009028457</v>
      </c>
      <c r="R535" s="71">
        <v>77.516669783935058</v>
      </c>
      <c r="S535" s="71">
        <v>4.4281233641773916</v>
      </c>
      <c r="T535" s="72"/>
      <c r="U535" s="71">
        <v>25485849</v>
      </c>
      <c r="V535" s="71">
        <v>8135</v>
      </c>
      <c r="W535" s="71">
        <v>538</v>
      </c>
      <c r="X535" s="71">
        <v>59019</v>
      </c>
      <c r="Y535" s="71">
        <v>91295</v>
      </c>
      <c r="Z535" s="71">
        <v>104973</v>
      </c>
      <c r="AA535" s="71">
        <v>29934</v>
      </c>
      <c r="AB535" s="71">
        <v>193610</v>
      </c>
      <c r="AC535" s="71">
        <v>13707218</v>
      </c>
      <c r="AD535" s="71">
        <v>4.4281233641773916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2211</v>
      </c>
      <c r="B536" s="70">
        <v>258</v>
      </c>
      <c r="C536" s="70">
        <v>3</v>
      </c>
      <c r="D536" s="70">
        <v>16</v>
      </c>
      <c r="E536" s="70">
        <v>2006</v>
      </c>
      <c r="F536" s="70" t="s">
        <v>790</v>
      </c>
      <c r="G536" s="70" t="s">
        <v>2208</v>
      </c>
      <c r="H536" s="70" t="s">
        <v>2209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2212</v>
      </c>
      <c r="B537" s="70">
        <v>259</v>
      </c>
      <c r="C537" s="70">
        <v>4</v>
      </c>
      <c r="D537" s="70">
        <v>16</v>
      </c>
      <c r="E537" s="70">
        <v>2007</v>
      </c>
      <c r="F537" s="70" t="s">
        <v>791</v>
      </c>
      <c r="G537" s="70" t="s">
        <v>2208</v>
      </c>
      <c r="H537" s="70" t="s">
        <v>2209</v>
      </c>
      <c r="I537" s="148"/>
      <c r="J537" s="71">
        <v>842.75561376644487</v>
      </c>
      <c r="K537" s="71">
        <v>22.511696878357061</v>
      </c>
      <c r="L537" s="71">
        <v>54.821969472154713</v>
      </c>
      <c r="M537" s="71">
        <v>339.89880264778287</v>
      </c>
      <c r="N537" s="71">
        <v>452.55024000006989</v>
      </c>
      <c r="O537" s="71">
        <v>209.45397424116661</v>
      </c>
      <c r="P537" s="71">
        <v>148.64004305356761</v>
      </c>
      <c r="Q537" s="71">
        <v>11.790012999529401</v>
      </c>
      <c r="R537" s="71">
        <v>77.505513588633164</v>
      </c>
      <c r="S537" s="71">
        <v>20.713942643045481</v>
      </c>
      <c r="T537" s="72"/>
      <c r="U537" s="71">
        <v>27676275</v>
      </c>
      <c r="V537" s="71">
        <v>7490</v>
      </c>
      <c r="W537" s="71">
        <v>668</v>
      </c>
      <c r="X537" s="71">
        <v>69139</v>
      </c>
      <c r="Y537" s="71">
        <v>92508</v>
      </c>
      <c r="Z537" s="71">
        <v>103636</v>
      </c>
      <c r="AA537" s="71">
        <v>29108</v>
      </c>
      <c r="AB537" s="71">
        <v>189539</v>
      </c>
      <c r="AC537" s="71">
        <v>14098484</v>
      </c>
      <c r="AD537" s="71">
        <v>20.713942643045481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2213</v>
      </c>
      <c r="B538" s="70">
        <v>260</v>
      </c>
      <c r="C538" s="70">
        <v>5</v>
      </c>
      <c r="D538" s="70">
        <v>16</v>
      </c>
      <c r="E538" s="70">
        <v>2008</v>
      </c>
      <c r="F538" s="70" t="s">
        <v>792</v>
      </c>
      <c r="G538" s="70" t="s">
        <v>2208</v>
      </c>
      <c r="H538" s="70" t="s">
        <v>2209</v>
      </c>
      <c r="I538" s="148"/>
      <c r="J538" s="71">
        <v>827.53013379377046</v>
      </c>
      <c r="K538" s="71">
        <v>19.757559027388311</v>
      </c>
      <c r="L538" s="71">
        <v>47.336701552295352</v>
      </c>
      <c r="M538" s="71">
        <v>397.71451335997011</v>
      </c>
      <c r="N538" s="71">
        <v>459.950419514212</v>
      </c>
      <c r="O538" s="71">
        <v>200.9147236413836</v>
      </c>
      <c r="P538" s="71">
        <v>143.73721301583379</v>
      </c>
      <c r="Q538" s="71">
        <v>11.4786721785166</v>
      </c>
      <c r="R538" s="71">
        <v>67.496583850034654</v>
      </c>
      <c r="S538" s="71">
        <v>25.337572768247909</v>
      </c>
      <c r="T538" s="72"/>
      <c r="U538" s="71">
        <v>28553825</v>
      </c>
      <c r="V538" s="71">
        <v>7490</v>
      </c>
      <c r="W538" s="71">
        <v>668</v>
      </c>
      <c r="X538" s="71">
        <v>69139</v>
      </c>
      <c r="Y538" s="71">
        <v>92772</v>
      </c>
      <c r="Z538" s="71">
        <v>102900</v>
      </c>
      <c r="AA538" s="71">
        <v>28180</v>
      </c>
      <c r="AB538" s="71">
        <v>187569</v>
      </c>
      <c r="AC538" s="71">
        <v>12749176</v>
      </c>
      <c r="AD538" s="71">
        <v>25.337572768247909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2214</v>
      </c>
      <c r="B539" s="70">
        <v>261</v>
      </c>
      <c r="C539" s="70">
        <v>6</v>
      </c>
      <c r="D539" s="70">
        <v>16</v>
      </c>
      <c r="E539" s="70">
        <v>2009</v>
      </c>
      <c r="F539" s="70" t="s">
        <v>176</v>
      </c>
      <c r="G539" s="1064" t="s">
        <v>2208</v>
      </c>
      <c r="H539" s="70" t="s">
        <v>2209</v>
      </c>
      <c r="I539" s="148"/>
      <c r="J539" s="71">
        <v>738.47640228258592</v>
      </c>
      <c r="K539" s="71">
        <v>15.130256431939269</v>
      </c>
      <c r="L539" s="71">
        <v>54.727953925315333</v>
      </c>
      <c r="M539" s="71">
        <v>326.99976223793249</v>
      </c>
      <c r="N539" s="71">
        <v>395.38849579948499</v>
      </c>
      <c r="O539" s="71">
        <v>203.3729630086475</v>
      </c>
      <c r="P539" s="71">
        <v>136.8760185424623</v>
      </c>
      <c r="Q539" s="71">
        <v>10.8134021094896</v>
      </c>
      <c r="R539" s="71">
        <v>69.653983257566679</v>
      </c>
      <c r="S539" s="71">
        <v>20.29275927592343</v>
      </c>
      <c r="T539" s="72"/>
      <c r="U539" s="71">
        <v>25732271</v>
      </c>
      <c r="V539" s="71">
        <v>7025</v>
      </c>
      <c r="W539" s="71">
        <v>885</v>
      </c>
      <c r="X539" s="71">
        <v>71791</v>
      </c>
      <c r="Y539" s="71">
        <v>92848</v>
      </c>
      <c r="Z539" s="71">
        <v>102810</v>
      </c>
      <c r="AA539" s="71">
        <v>27549</v>
      </c>
      <c r="AB539" s="71">
        <v>185487</v>
      </c>
      <c r="AC539" s="71">
        <v>12835395</v>
      </c>
      <c r="AD539" s="71">
        <v>20.29275927592343</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36.457000000000001</v>
      </c>
      <c r="BJ539" s="71">
        <v>1415.556</v>
      </c>
      <c r="BK539" s="71">
        <v>1.04</v>
      </c>
      <c r="BL539" s="71">
        <v>66.61099999999999</v>
      </c>
      <c r="BM539" s="71">
        <v>0</v>
      </c>
      <c r="BN539" s="72"/>
      <c r="BO539" s="71">
        <v>0</v>
      </c>
      <c r="BP539" s="71">
        <v>1</v>
      </c>
      <c r="BQ539" s="71">
        <v>10</v>
      </c>
      <c r="BR539" s="71">
        <v>1</v>
      </c>
      <c r="BS539" s="71">
        <v>9</v>
      </c>
      <c r="BT539" s="71">
        <v>0</v>
      </c>
      <c r="BU539"/>
      <c r="BV539" s="70">
        <v>1383.931</v>
      </c>
      <c r="BW539" s="70">
        <v>12.102</v>
      </c>
      <c r="BX539" s="70">
        <v>21.4</v>
      </c>
      <c r="BY539" s="70">
        <v>13.2</v>
      </c>
      <c r="BZ539" s="70">
        <v>89.031000000000006</v>
      </c>
      <c r="CA539" s="70">
        <v>0</v>
      </c>
      <c r="CB539" s="70">
        <v>0</v>
      </c>
      <c r="CC539" s="70">
        <v>0</v>
      </c>
      <c r="CD539" s="70">
        <v>0</v>
      </c>
    </row>
    <row r="540" spans="1:82">
      <c r="A540" s="70" t="s">
        <v>2215</v>
      </c>
      <c r="B540" s="70">
        <v>262</v>
      </c>
      <c r="C540" s="70">
        <v>7</v>
      </c>
      <c r="D540" s="70">
        <v>16</v>
      </c>
      <c r="E540" s="70">
        <v>2010</v>
      </c>
      <c r="F540" s="70" t="s">
        <v>177</v>
      </c>
      <c r="G540" s="1064" t="s">
        <v>2208</v>
      </c>
      <c r="H540" s="70" t="s">
        <v>2209</v>
      </c>
      <c r="I540" s="148"/>
      <c r="J540" s="71">
        <v>620.58565941314225</v>
      </c>
      <c r="K540" s="71">
        <v>15.779438612879741</v>
      </c>
      <c r="L540" s="71">
        <v>49.824452561933953</v>
      </c>
      <c r="M540" s="71">
        <v>292.71039315393568</v>
      </c>
      <c r="N540" s="71">
        <v>390.65135144549168</v>
      </c>
      <c r="O540" s="71">
        <v>202.16845545644821</v>
      </c>
      <c r="P540" s="71">
        <v>137.9563111483379</v>
      </c>
      <c r="Q540" s="71">
        <v>11.201427101070401</v>
      </c>
      <c r="R540" s="71">
        <v>70.701496842238171</v>
      </c>
      <c r="S540" s="71">
        <v>21.343171950690021</v>
      </c>
      <c r="T540" s="72"/>
      <c r="U540" s="71">
        <v>24206671</v>
      </c>
      <c r="V540" s="71">
        <v>7025</v>
      </c>
      <c r="W540" s="71">
        <v>885</v>
      </c>
      <c r="X540" s="71">
        <v>71791</v>
      </c>
      <c r="Y540" s="71">
        <v>93298</v>
      </c>
      <c r="Z540" s="71">
        <v>102676</v>
      </c>
      <c r="AA540" s="71">
        <v>27073</v>
      </c>
      <c r="AB540" s="71">
        <v>184116</v>
      </c>
      <c r="AC540" s="71">
        <v>12346501</v>
      </c>
      <c r="AD540" s="71">
        <v>21.343171950690021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35.793999999999997</v>
      </c>
      <c r="BJ540" s="71">
        <v>1351.08</v>
      </c>
      <c r="BK540" s="71">
        <v>0.78800000000000003</v>
      </c>
      <c r="BL540" s="71">
        <v>51.064999999999998</v>
      </c>
      <c r="BM540" s="71">
        <v>0</v>
      </c>
      <c r="BN540" s="72"/>
      <c r="BO540" s="71">
        <v>0</v>
      </c>
      <c r="BP540" s="71">
        <v>1</v>
      </c>
      <c r="BQ540" s="71">
        <v>10</v>
      </c>
      <c r="BR540" s="71">
        <v>1</v>
      </c>
      <c r="BS540" s="71">
        <v>7</v>
      </c>
      <c r="BT540" s="71">
        <v>0</v>
      </c>
      <c r="BU540"/>
      <c r="BV540" s="70">
        <v>1295.2760000000001</v>
      </c>
      <c r="BW540" s="70">
        <v>19.209</v>
      </c>
      <c r="BX540" s="70">
        <v>22.5</v>
      </c>
      <c r="BY540" s="70">
        <v>12.525</v>
      </c>
      <c r="BZ540" s="70">
        <v>89.216999999999999</v>
      </c>
      <c r="CA540" s="70">
        <v>0</v>
      </c>
      <c r="CB540" s="70">
        <v>0</v>
      </c>
      <c r="CC540" s="70">
        <v>0</v>
      </c>
      <c r="CD540" s="70">
        <v>0</v>
      </c>
    </row>
    <row r="541" spans="1:82">
      <c r="A541" s="70" t="s">
        <v>2216</v>
      </c>
      <c r="B541" s="70">
        <v>263</v>
      </c>
      <c r="C541" s="70">
        <v>8</v>
      </c>
      <c r="D541" s="70">
        <v>16</v>
      </c>
      <c r="E541" s="70">
        <v>2011</v>
      </c>
      <c r="F541" s="70" t="s">
        <v>178</v>
      </c>
      <c r="G541" s="70" t="s">
        <v>2208</v>
      </c>
      <c r="H541" s="70" t="s">
        <v>2209</v>
      </c>
      <c r="I541" s="148"/>
      <c r="J541" s="71">
        <v>657.00896679441803</v>
      </c>
      <c r="K541" s="71">
        <v>22.109928575926961</v>
      </c>
      <c r="L541" s="71">
        <v>46.48984469110362</v>
      </c>
      <c r="M541" s="71">
        <v>369.77552046026449</v>
      </c>
      <c r="N541" s="71">
        <v>471.92224744088207</v>
      </c>
      <c r="O541" s="71">
        <v>199.4981584277246</v>
      </c>
      <c r="P541" s="71">
        <v>132.47516210916984</v>
      </c>
      <c r="Q541" s="71">
        <v>12.790678170257801</v>
      </c>
      <c r="R541" s="71">
        <v>70.226043482419698</v>
      </c>
      <c r="S541" s="71">
        <v>27.238404686046621</v>
      </c>
      <c r="T541" s="72"/>
      <c r="U541" s="71">
        <v>24135796</v>
      </c>
      <c r="V541" s="71">
        <v>7025</v>
      </c>
      <c r="W541" s="71">
        <v>885</v>
      </c>
      <c r="X541" s="71">
        <v>71791</v>
      </c>
      <c r="Y541" s="71">
        <v>93636</v>
      </c>
      <c r="Z541" s="71">
        <v>103521</v>
      </c>
      <c r="AA541" s="71">
        <v>26771</v>
      </c>
      <c r="AB541" s="71">
        <v>182263</v>
      </c>
      <c r="AC541" s="71">
        <v>12243191</v>
      </c>
      <c r="AD541" s="71">
        <v>27.238404686046621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29.702000000000002</v>
      </c>
      <c r="BJ541" s="71">
        <v>1420.61</v>
      </c>
      <c r="BK541" s="71">
        <v>1.631</v>
      </c>
      <c r="BL541" s="71">
        <v>59.125</v>
      </c>
      <c r="BM541" s="71">
        <v>0</v>
      </c>
      <c r="BN541" s="72"/>
      <c r="BO541" s="71">
        <v>0</v>
      </c>
      <c r="BP541" s="71">
        <v>1</v>
      </c>
      <c r="BQ541" s="71">
        <v>10</v>
      </c>
      <c r="BR541" s="71">
        <v>2</v>
      </c>
      <c r="BS541" s="71">
        <v>8</v>
      </c>
      <c r="BT541" s="71">
        <v>0</v>
      </c>
      <c r="BU541"/>
      <c r="BV541" s="70">
        <v>1329.9670000000001</v>
      </c>
      <c r="BW541" s="70">
        <v>48.610999999999997</v>
      </c>
      <c r="BX541" s="70">
        <v>29.7</v>
      </c>
      <c r="BY541" s="70">
        <v>10.515000000000001</v>
      </c>
      <c r="BZ541" s="70">
        <v>92.275000000000006</v>
      </c>
      <c r="CA541" s="70">
        <v>0</v>
      </c>
      <c r="CB541" s="70">
        <v>0</v>
      </c>
      <c r="CC541" s="70">
        <v>0</v>
      </c>
      <c r="CD541" s="70">
        <v>0</v>
      </c>
    </row>
    <row r="542" spans="1:82">
      <c r="A542" s="70" t="s">
        <v>2217</v>
      </c>
      <c r="B542" s="70">
        <v>264</v>
      </c>
      <c r="C542" s="70">
        <v>9</v>
      </c>
      <c r="D542" s="70">
        <v>16</v>
      </c>
      <c r="E542" s="70">
        <v>2012</v>
      </c>
      <c r="F542" s="70" t="s">
        <v>179</v>
      </c>
      <c r="G542" s="70" t="s">
        <v>2208</v>
      </c>
      <c r="H542" s="70" t="s">
        <v>2209</v>
      </c>
      <c r="I542" s="148"/>
      <c r="J542" s="71">
        <v>686.67915634345081</v>
      </c>
      <c r="K542" s="71">
        <v>24.907689664933589</v>
      </c>
      <c r="L542" s="71">
        <v>46.906870880886053</v>
      </c>
      <c r="M542" s="71">
        <v>459.2600215102326</v>
      </c>
      <c r="N542" s="71">
        <v>519.9558520341642</v>
      </c>
      <c r="O542" s="71">
        <v>198.96838449342314</v>
      </c>
      <c r="P542" s="71">
        <v>130.8600127962257</v>
      </c>
      <c r="Q542" s="71">
        <v>13.792357159616399</v>
      </c>
      <c r="R542" s="71">
        <v>71.362698553053136</v>
      </c>
      <c r="S542" s="71">
        <v>30.430384655464621</v>
      </c>
      <c r="T542" s="72"/>
      <c r="U542" s="71">
        <v>24169719</v>
      </c>
      <c r="V542" s="71">
        <v>7025</v>
      </c>
      <c r="W542" s="71">
        <v>885</v>
      </c>
      <c r="X542" s="71">
        <v>71791</v>
      </c>
      <c r="Y542" s="71">
        <v>93915</v>
      </c>
      <c r="Z542" s="71">
        <v>104065</v>
      </c>
      <c r="AA542" s="71">
        <v>26295</v>
      </c>
      <c r="AB542" s="71">
        <v>180893</v>
      </c>
      <c r="AC542" s="71">
        <v>12119114</v>
      </c>
      <c r="AD542" s="71">
        <v>30.430384655464621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35.616</v>
      </c>
      <c r="BJ542" s="71">
        <v>872.42499999999995</v>
      </c>
      <c r="BK542" s="71">
        <v>2.706</v>
      </c>
      <c r="BL542" s="71">
        <v>40.381999999999998</v>
      </c>
      <c r="BM542" s="71">
        <v>0</v>
      </c>
      <c r="BN542" s="72"/>
      <c r="BO542" s="71">
        <v>0</v>
      </c>
      <c r="BP542" s="71">
        <v>1</v>
      </c>
      <c r="BQ542" s="71">
        <v>10</v>
      </c>
      <c r="BR542" s="71">
        <v>2</v>
      </c>
      <c r="BS542" s="71">
        <v>8</v>
      </c>
      <c r="BT542" s="71">
        <v>0</v>
      </c>
      <c r="BU542"/>
      <c r="BV542" s="70">
        <v>863.12599999999998</v>
      </c>
      <c r="BW542" s="70">
        <v>25.788</v>
      </c>
      <c r="BX542" s="70">
        <v>0</v>
      </c>
      <c r="BY542" s="70">
        <v>10.316000000000001</v>
      </c>
      <c r="BZ542" s="70">
        <v>51.899000000000001</v>
      </c>
      <c r="CA542" s="70">
        <v>0</v>
      </c>
      <c r="CB542" s="70">
        <v>0</v>
      </c>
      <c r="CC542" s="70">
        <v>0</v>
      </c>
      <c r="CD542" s="70">
        <v>0</v>
      </c>
    </row>
    <row r="543" spans="1:82">
      <c r="A543" s="70" t="s">
        <v>2218</v>
      </c>
      <c r="B543" s="70">
        <v>265</v>
      </c>
      <c r="C543" s="70">
        <v>10</v>
      </c>
      <c r="D543" s="70">
        <v>16</v>
      </c>
      <c r="E543" s="70">
        <v>2013</v>
      </c>
      <c r="F543" s="70" t="s">
        <v>180</v>
      </c>
      <c r="G543" s="70" t="s">
        <v>2208</v>
      </c>
      <c r="H543" s="70" t="s">
        <v>2209</v>
      </c>
      <c r="I543" s="148"/>
      <c r="J543" s="71">
        <v>653.68811559853827</v>
      </c>
      <c r="K543" s="71">
        <v>20.586290467364961</v>
      </c>
      <c r="L543" s="71">
        <v>41.422465670665453</v>
      </c>
      <c r="M543" s="71">
        <v>427.12280008549112</v>
      </c>
      <c r="N543" s="71">
        <v>506.25112865418771</v>
      </c>
      <c r="O543" s="71">
        <v>192.23983390249785</v>
      </c>
      <c r="P543" s="71">
        <v>130.36900758121956</v>
      </c>
      <c r="Q543" s="71">
        <v>13.936257666647901</v>
      </c>
      <c r="R543" s="71">
        <v>71.389810001168115</v>
      </c>
      <c r="S543" s="71">
        <v>23.024659536759589</v>
      </c>
      <c r="T543" s="72"/>
      <c r="U543" s="71">
        <v>23427381</v>
      </c>
      <c r="V543" s="71">
        <v>7025</v>
      </c>
      <c r="W543" s="71">
        <v>885</v>
      </c>
      <c r="X543" s="71">
        <v>71791</v>
      </c>
      <c r="Y543" s="71">
        <v>94352</v>
      </c>
      <c r="Z543" s="71">
        <v>105035</v>
      </c>
      <c r="AA543" s="71">
        <v>26098</v>
      </c>
      <c r="AB543" s="71">
        <v>180160</v>
      </c>
      <c r="AC543" s="71">
        <v>11834418</v>
      </c>
      <c r="AD543" s="71">
        <v>23.024659536759589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53.268999999999998</v>
      </c>
      <c r="BJ543" s="71">
        <v>1363.845</v>
      </c>
      <c r="BK543" s="71">
        <v>1.9910000000000001</v>
      </c>
      <c r="BL543" s="71">
        <v>50.22</v>
      </c>
      <c r="BM543" s="71">
        <v>0</v>
      </c>
      <c r="BN543" s="72"/>
      <c r="BO543" s="71">
        <v>0</v>
      </c>
      <c r="BP543" s="71">
        <v>1</v>
      </c>
      <c r="BQ543" s="71">
        <v>11</v>
      </c>
      <c r="BR543" s="71">
        <v>2</v>
      </c>
      <c r="BS543" s="71">
        <v>8</v>
      </c>
      <c r="BT543" s="71">
        <v>0</v>
      </c>
      <c r="BU543"/>
      <c r="BV543" s="70">
        <v>1323.8140000000001</v>
      </c>
      <c r="BW543" s="70">
        <v>45.948999999999998</v>
      </c>
      <c r="BX543" s="70">
        <v>0</v>
      </c>
      <c r="BY543" s="70">
        <v>18.978999999999999</v>
      </c>
      <c r="BZ543" s="70">
        <v>80.582999999999998</v>
      </c>
      <c r="CA543" s="70">
        <v>0</v>
      </c>
      <c r="CB543" s="70">
        <v>0</v>
      </c>
      <c r="CC543" s="70">
        <v>0</v>
      </c>
      <c r="CD543" s="70">
        <v>0</v>
      </c>
    </row>
    <row r="544" spans="1:82">
      <c r="A544" s="70" t="s">
        <v>2219</v>
      </c>
      <c r="B544" s="70">
        <v>266</v>
      </c>
      <c r="C544" s="70">
        <v>11</v>
      </c>
      <c r="D544" s="70">
        <v>16</v>
      </c>
      <c r="E544" s="70">
        <v>2014</v>
      </c>
      <c r="F544" s="70" t="s">
        <v>181</v>
      </c>
      <c r="G544" s="70" t="s">
        <v>2208</v>
      </c>
      <c r="H544" s="70" t="s">
        <v>2209</v>
      </c>
      <c r="I544" s="148"/>
      <c r="J544" s="71">
        <v>597.50466987577192</v>
      </c>
      <c r="K544" s="71">
        <v>20.32034715428345</v>
      </c>
      <c r="L544" s="71">
        <v>28.520604522079349</v>
      </c>
      <c r="M544" s="71">
        <v>426.22915476424959</v>
      </c>
      <c r="N544" s="71">
        <v>537.37268789750726</v>
      </c>
      <c r="O544" s="71">
        <v>183.30562193550716</v>
      </c>
      <c r="P544" s="71">
        <v>130.03735863071211</v>
      </c>
      <c r="Q544" s="71">
        <v>13.2399411900796</v>
      </c>
      <c r="R544" s="71">
        <v>70.959035275812155</v>
      </c>
      <c r="S544" s="71">
        <v>24.826183961404571</v>
      </c>
      <c r="T544" s="72"/>
      <c r="U544" s="71">
        <v>23782552</v>
      </c>
      <c r="V544" s="71">
        <v>6025</v>
      </c>
      <c r="W544" s="71">
        <v>622</v>
      </c>
      <c r="X544" s="71">
        <v>68109</v>
      </c>
      <c r="Y544" s="71">
        <v>94584</v>
      </c>
      <c r="Z544" s="71">
        <v>105484</v>
      </c>
      <c r="AA544" s="71">
        <v>25897</v>
      </c>
      <c r="AB544" s="71">
        <v>178394</v>
      </c>
      <c r="AC544" s="71">
        <v>11799995</v>
      </c>
      <c r="AD544" s="71">
        <v>24.826183961404571</v>
      </c>
      <c r="AE544" s="72"/>
      <c r="AF544" s="71"/>
      <c r="AG544" s="71"/>
      <c r="AH544" s="71"/>
      <c r="AI544" s="71"/>
      <c r="AJ544" s="71"/>
      <c r="AK544" s="71"/>
      <c r="AL544" s="71"/>
      <c r="AM544" s="71"/>
      <c r="AN544" s="71"/>
      <c r="AO544" s="71"/>
      <c r="AP544" s="71"/>
      <c r="AQ544" s="72"/>
      <c r="AR544" s="71">
        <v>1356</v>
      </c>
      <c r="AS544" s="71">
        <v>155</v>
      </c>
      <c r="AT544" s="71">
        <v>0</v>
      </c>
      <c r="AU544" s="71">
        <v>0</v>
      </c>
      <c r="AV544" s="71">
        <v>0</v>
      </c>
      <c r="AW544" s="71">
        <v>3</v>
      </c>
      <c r="AX544" s="71"/>
      <c r="AY544" s="72"/>
      <c r="AZ544" s="71">
        <v>5715.6620000000003</v>
      </c>
      <c r="BA544" s="71">
        <v>15887.932000000001</v>
      </c>
      <c r="BB544" s="71">
        <v>0</v>
      </c>
      <c r="BC544" s="71">
        <v>0</v>
      </c>
      <c r="BD544" s="71">
        <v>0</v>
      </c>
      <c r="BE544" s="71">
        <v>2559.1</v>
      </c>
      <c r="BF544" s="71"/>
      <c r="BG544" s="72"/>
      <c r="BH544" s="71">
        <v>0</v>
      </c>
      <c r="BI544" s="71">
        <v>58.237000000000002</v>
      </c>
      <c r="BJ544" s="71">
        <v>1346.7329999999999</v>
      </c>
      <c r="BK544" s="71">
        <v>2.0059999999999998</v>
      </c>
      <c r="BL544" s="71">
        <v>46.019000000000005</v>
      </c>
      <c r="BM544" s="71">
        <v>0</v>
      </c>
      <c r="BN544" s="72"/>
      <c r="BO544" s="71">
        <v>0</v>
      </c>
      <c r="BP544" s="71">
        <v>1</v>
      </c>
      <c r="BQ544" s="71">
        <v>10</v>
      </c>
      <c r="BR544" s="71">
        <v>2</v>
      </c>
      <c r="BS544" s="71">
        <v>8</v>
      </c>
      <c r="BT544" s="71">
        <v>0</v>
      </c>
      <c r="BU544"/>
      <c r="BV544" s="70">
        <v>1295.3779999999999</v>
      </c>
      <c r="BW544" s="70">
        <v>51.442999999999998</v>
      </c>
      <c r="BX544" s="70">
        <v>0</v>
      </c>
      <c r="BY544" s="70">
        <v>23.103999999999999</v>
      </c>
      <c r="BZ544" s="70">
        <v>83.07</v>
      </c>
      <c r="CA544" s="70">
        <v>0</v>
      </c>
      <c r="CB544" s="70">
        <v>0</v>
      </c>
      <c r="CC544" s="70">
        <v>0</v>
      </c>
      <c r="CD544" s="70">
        <v>0</v>
      </c>
    </row>
    <row r="545" spans="1:82">
      <c r="A545" s="70" t="s">
        <v>2220</v>
      </c>
      <c r="B545" s="70">
        <v>267</v>
      </c>
      <c r="C545" s="70">
        <v>12</v>
      </c>
      <c r="D545" s="70">
        <v>16</v>
      </c>
      <c r="E545" s="70">
        <v>2015</v>
      </c>
      <c r="F545" s="70" t="s">
        <v>182</v>
      </c>
      <c r="G545" s="70" t="s">
        <v>2208</v>
      </c>
      <c r="H545" s="70" t="s">
        <v>2209</v>
      </c>
      <c r="I545" s="148"/>
      <c r="J545" s="71">
        <v>654.12700006798855</v>
      </c>
      <c r="K545" s="71">
        <v>19.485100564218271</v>
      </c>
      <c r="L545" s="71">
        <v>30.0209116354219</v>
      </c>
      <c r="M545" s="71">
        <v>412.40775444349742</v>
      </c>
      <c r="N545" s="71">
        <v>495.6537248700252</v>
      </c>
      <c r="O545" s="71">
        <v>182.12459232340441</v>
      </c>
      <c r="P545" s="71">
        <v>129.64259141891978</v>
      </c>
      <c r="Q545" s="71">
        <v>12.828964037739899</v>
      </c>
      <c r="R545" s="71">
        <v>72.399721180007418</v>
      </c>
      <c r="S545" s="71">
        <v>21.809914546156541</v>
      </c>
      <c r="T545" s="72"/>
      <c r="U545" s="71">
        <v>26104267</v>
      </c>
      <c r="V545" s="71">
        <v>6025</v>
      </c>
      <c r="W545" s="71">
        <v>622</v>
      </c>
      <c r="X545" s="71">
        <v>68109</v>
      </c>
      <c r="Y545" s="71">
        <v>94786</v>
      </c>
      <c r="Z545" s="71">
        <v>105813</v>
      </c>
      <c r="AA545" s="71">
        <v>25798</v>
      </c>
      <c r="AB545" s="71">
        <v>176576</v>
      </c>
      <c r="AC545" s="71">
        <v>12375551</v>
      </c>
      <c r="AD545" s="71">
        <v>21.809914546156541</v>
      </c>
      <c r="AE545" s="72"/>
      <c r="AF545" s="71">
        <v>201454474.55143729</v>
      </c>
      <c r="AG545" s="71">
        <v>12981361.12186004</v>
      </c>
      <c r="AH545" s="71">
        <v>3881759.845010228</v>
      </c>
      <c r="AI545" s="71">
        <v>433178768.01395458</v>
      </c>
      <c r="AJ545" s="71">
        <v>419811707.90847617</v>
      </c>
      <c r="AK545" s="71">
        <v>0</v>
      </c>
      <c r="AL545" s="71">
        <v>0</v>
      </c>
      <c r="AM545" s="71">
        <v>24199000.091538578</v>
      </c>
      <c r="AN545" s="71">
        <v>0</v>
      </c>
      <c r="AO545" s="71">
        <v>0</v>
      </c>
      <c r="AP545" s="71">
        <v>1095507071.5322769</v>
      </c>
      <c r="AQ545" s="72"/>
      <c r="AR545" s="71">
        <v>1505</v>
      </c>
      <c r="AS545" s="71">
        <v>201</v>
      </c>
      <c r="AT545" s="71">
        <v>0</v>
      </c>
      <c r="AU545" s="71">
        <v>0</v>
      </c>
      <c r="AV545" s="71">
        <v>0</v>
      </c>
      <c r="AW545" s="71">
        <v>3</v>
      </c>
      <c r="AX545" s="71"/>
      <c r="AY545" s="72"/>
      <c r="AZ545" s="71">
        <v>6471.0680000000002</v>
      </c>
      <c r="BA545" s="71">
        <v>55357.632000000012</v>
      </c>
      <c r="BB545" s="71">
        <v>0</v>
      </c>
      <c r="BC545" s="71">
        <v>0</v>
      </c>
      <c r="BD545" s="71">
        <v>0</v>
      </c>
      <c r="BE545" s="71">
        <v>2559.1</v>
      </c>
      <c r="BF545" s="71"/>
      <c r="BG545" s="72"/>
      <c r="BH545" s="71">
        <v>0</v>
      </c>
      <c r="BI545" s="71">
        <v>46.122999999999998</v>
      </c>
      <c r="BJ545" s="71">
        <v>1284.8910000000001</v>
      </c>
      <c r="BK545" s="71">
        <v>2.0030000000000001</v>
      </c>
      <c r="BL545" s="71">
        <v>46.863</v>
      </c>
      <c r="BM545" s="71">
        <v>0</v>
      </c>
      <c r="BN545" s="72"/>
      <c r="BO545" s="71">
        <v>0</v>
      </c>
      <c r="BP545" s="71">
        <v>1</v>
      </c>
      <c r="BQ545" s="71">
        <v>10</v>
      </c>
      <c r="BR545" s="71">
        <v>2</v>
      </c>
      <c r="BS545" s="71">
        <v>8</v>
      </c>
      <c r="BT545" s="71">
        <v>0</v>
      </c>
      <c r="BU545"/>
      <c r="BV545" s="70">
        <v>1228.49</v>
      </c>
      <c r="BW545" s="70">
        <v>58.606999999999999</v>
      </c>
      <c r="BX545" s="70">
        <v>0</v>
      </c>
      <c r="BY545" s="70">
        <v>14.446999999999999</v>
      </c>
      <c r="BZ545" s="70">
        <v>78.335999999999999</v>
      </c>
      <c r="CA545" s="70">
        <v>0</v>
      </c>
      <c r="CB545" s="70">
        <v>0</v>
      </c>
      <c r="CC545" s="70">
        <v>0</v>
      </c>
      <c r="CD545" s="70">
        <v>0</v>
      </c>
    </row>
    <row r="546" spans="1:82">
      <c r="A546" s="70" t="s">
        <v>2221</v>
      </c>
      <c r="B546" s="70">
        <v>268</v>
      </c>
      <c r="C546" s="70">
        <v>13</v>
      </c>
      <c r="D546" s="70">
        <v>16</v>
      </c>
      <c r="E546" s="70">
        <v>2016</v>
      </c>
      <c r="F546" s="70" t="s">
        <v>155</v>
      </c>
      <c r="G546" s="70" t="s">
        <v>2208</v>
      </c>
      <c r="H546" s="70" t="s">
        <v>2209</v>
      </c>
      <c r="I546" s="148"/>
      <c r="J546" s="71">
        <v>624.4385254942265</v>
      </c>
      <c r="K546" s="71">
        <v>18.379867821762275</v>
      </c>
      <c r="L546" s="71">
        <v>32.282932507103922</v>
      </c>
      <c r="M546" s="71">
        <v>353.59182097994341</v>
      </c>
      <c r="N546" s="71">
        <v>504.08431540256731</v>
      </c>
      <c r="O546" s="71">
        <v>180.59648303425757</v>
      </c>
      <c r="P546" s="71">
        <v>132.80830534561568</v>
      </c>
      <c r="Q546" s="71">
        <v>12.326560236554235</v>
      </c>
      <c r="R546" s="71">
        <v>73.465119122218738</v>
      </c>
      <c r="S546" s="71">
        <v>24.22054093567473</v>
      </c>
      <c r="T546" s="72"/>
      <c r="U546" s="71">
        <v>23719987</v>
      </c>
      <c r="V546" s="71">
        <v>6025</v>
      </c>
      <c r="W546" s="71">
        <v>622</v>
      </c>
      <c r="X546" s="71">
        <v>68109</v>
      </c>
      <c r="Y546" s="71">
        <v>94793</v>
      </c>
      <c r="Z546" s="71">
        <v>106215</v>
      </c>
      <c r="AA546" s="71">
        <v>27334</v>
      </c>
      <c r="AB546" s="71">
        <v>174518</v>
      </c>
      <c r="AC546" s="71">
        <v>12547119.1936407</v>
      </c>
      <c r="AD546" s="71">
        <v>24.22054093567473</v>
      </c>
      <c r="AE546" s="72"/>
      <c r="AF546" s="71">
        <v>195677935.3813819</v>
      </c>
      <c r="AG546" s="71">
        <v>12373891.97695926</v>
      </c>
      <c r="AH546" s="71">
        <v>3289982.7447029199</v>
      </c>
      <c r="AI546" s="71">
        <v>432398776.59455532</v>
      </c>
      <c r="AJ546" s="71">
        <v>417025716.52770442</v>
      </c>
      <c r="AK546" s="71">
        <v>0</v>
      </c>
      <c r="AL546" s="71">
        <v>0</v>
      </c>
      <c r="AM546" s="71">
        <v>23935540.955596481</v>
      </c>
      <c r="AN546" s="71">
        <v>0</v>
      </c>
      <c r="AO546" s="71">
        <v>0</v>
      </c>
      <c r="AP546" s="71">
        <v>1084701844.1809003</v>
      </c>
      <c r="AQ546" s="72"/>
      <c r="AR546" s="71">
        <v>1612</v>
      </c>
      <c r="AS546" s="71">
        <v>224</v>
      </c>
      <c r="AT546" s="71">
        <v>0</v>
      </c>
      <c r="AU546" s="71">
        <v>0</v>
      </c>
      <c r="AV546" s="71">
        <v>0</v>
      </c>
      <c r="AW546" s="71">
        <v>3</v>
      </c>
      <c r="AX546" s="71"/>
      <c r="AY546" s="72"/>
      <c r="AZ546" s="71">
        <v>7019.7579999999998</v>
      </c>
      <c r="BA546" s="71">
        <v>56921.932000000001</v>
      </c>
      <c r="BB546" s="71">
        <v>0</v>
      </c>
      <c r="BC546" s="71">
        <v>0</v>
      </c>
      <c r="BD546" s="71">
        <v>0</v>
      </c>
      <c r="BE546" s="71">
        <v>2559.1</v>
      </c>
      <c r="BF546" s="71"/>
      <c r="BG546" s="72"/>
      <c r="BH546" s="71">
        <v>0</v>
      </c>
      <c r="BI546" s="71">
        <v>51.828000000000003</v>
      </c>
      <c r="BJ546" s="71">
        <v>1338.6610000000001</v>
      </c>
      <c r="BK546" s="71">
        <v>2.133</v>
      </c>
      <c r="BL546" s="71">
        <v>64.945999999999998</v>
      </c>
      <c r="BM546" s="71">
        <v>0</v>
      </c>
      <c r="BN546" s="72"/>
      <c r="BO546" s="71">
        <v>0</v>
      </c>
      <c r="BP546" s="71">
        <v>1</v>
      </c>
      <c r="BQ546" s="71">
        <v>10</v>
      </c>
      <c r="BR546" s="71">
        <v>2</v>
      </c>
      <c r="BS546" s="71">
        <v>9</v>
      </c>
      <c r="BT546" s="71">
        <v>0</v>
      </c>
      <c r="BU546"/>
      <c r="BV546" s="70">
        <v>1277.2180000000001</v>
      </c>
      <c r="BW546" s="70">
        <v>54.088000000000001</v>
      </c>
      <c r="BX546" s="70">
        <v>18.899999999999999</v>
      </c>
      <c r="BY546" s="70">
        <v>16.541</v>
      </c>
      <c r="BZ546" s="70">
        <v>90.820999999999998</v>
      </c>
      <c r="CA546" s="70">
        <v>0</v>
      </c>
      <c r="CB546" s="70">
        <v>0</v>
      </c>
      <c r="CC546" s="70">
        <v>0</v>
      </c>
      <c r="CD546" s="70">
        <v>0</v>
      </c>
    </row>
    <row r="547" spans="1:82">
      <c r="A547" s="70" t="s">
        <v>2222</v>
      </c>
      <c r="B547" s="70">
        <v>269</v>
      </c>
      <c r="C547" s="70">
        <v>14</v>
      </c>
      <c r="D547" s="70">
        <v>16</v>
      </c>
      <c r="E547" s="70">
        <v>2017</v>
      </c>
      <c r="F547" s="70" t="s">
        <v>156</v>
      </c>
      <c r="G547" s="70" t="s">
        <v>2208</v>
      </c>
      <c r="H547" s="70" t="s">
        <v>2209</v>
      </c>
      <c r="I547" s="148"/>
      <c r="J547" s="71">
        <v>625.22622740529323</v>
      </c>
      <c r="K547" s="71">
        <v>18.781472932698176</v>
      </c>
      <c r="L547" s="71">
        <v>29.14212778081508</v>
      </c>
      <c r="M547" s="71">
        <v>354.54297254252441</v>
      </c>
      <c r="N547" s="71">
        <v>492.69798983400307</v>
      </c>
      <c r="O547" s="71">
        <v>177.33012227083705</v>
      </c>
      <c r="P547" s="71">
        <v>131.68699142277868</v>
      </c>
      <c r="Q547" s="71">
        <v>11.774778190962399</v>
      </c>
      <c r="R547" s="71">
        <v>74.275221634664575</v>
      </c>
      <c r="S547" s="71">
        <v>16.204779490972118</v>
      </c>
      <c r="T547" s="72"/>
      <c r="U547" s="71">
        <v>23369466</v>
      </c>
      <c r="V547" s="71">
        <v>6025</v>
      </c>
      <c r="W547" s="71">
        <v>622</v>
      </c>
      <c r="X547" s="71">
        <v>68109</v>
      </c>
      <c r="Y547" s="71">
        <v>94682</v>
      </c>
      <c r="Z547" s="71">
        <v>106024</v>
      </c>
      <c r="AA547" s="71">
        <v>27276</v>
      </c>
      <c r="AB547" s="71">
        <v>172391</v>
      </c>
      <c r="AC547" s="71">
        <v>12937183</v>
      </c>
      <c r="AD547" s="71">
        <v>16.204779490972118</v>
      </c>
      <c r="AE547" s="72"/>
      <c r="AF547" s="71">
        <v>189439280.3161957</v>
      </c>
      <c r="AG547" s="71">
        <v>12409844.916105369</v>
      </c>
      <c r="AH547" s="71">
        <v>4019062.0132719488</v>
      </c>
      <c r="AI547" s="71">
        <v>421700958.68223882</v>
      </c>
      <c r="AJ547" s="71">
        <v>377716186.50756902</v>
      </c>
      <c r="AK547" s="71">
        <v>0</v>
      </c>
      <c r="AL547" s="71">
        <v>0</v>
      </c>
      <c r="AM547" s="71">
        <v>23680814.1851044</v>
      </c>
      <c r="AN547" s="71">
        <v>0</v>
      </c>
      <c r="AO547" s="71">
        <v>0</v>
      </c>
      <c r="AP547" s="71">
        <v>1028966146.6204853</v>
      </c>
      <c r="AQ547" s="72"/>
      <c r="AR547" s="71">
        <v>1702</v>
      </c>
      <c r="AS547" s="71">
        <v>248</v>
      </c>
      <c r="AT547" s="71">
        <v>0</v>
      </c>
      <c r="AU547" s="71">
        <v>0</v>
      </c>
      <c r="AV547" s="71">
        <v>0</v>
      </c>
      <c r="AW547" s="71">
        <v>4</v>
      </c>
      <c r="AX547" s="71"/>
      <c r="AY547" s="72"/>
      <c r="AZ547" s="71">
        <v>7478.2980000000007</v>
      </c>
      <c r="BA547" s="71">
        <v>60169.632000000012</v>
      </c>
      <c r="BB547" s="71">
        <v>0</v>
      </c>
      <c r="BC547" s="71">
        <v>0</v>
      </c>
      <c r="BD547" s="71">
        <v>0</v>
      </c>
      <c r="BE547" s="71">
        <v>4319.1000000000004</v>
      </c>
      <c r="BF547" s="71"/>
      <c r="BG547" s="72"/>
      <c r="BH547" s="71">
        <v>0</v>
      </c>
      <c r="BI547" s="71">
        <v>48.225000000000001</v>
      </c>
      <c r="BJ547" s="71">
        <v>1264.5509999999999</v>
      </c>
      <c r="BK547" s="71">
        <v>2.0190000000000001</v>
      </c>
      <c r="BL547" s="71">
        <v>59.153999999999996</v>
      </c>
      <c r="BM547" s="71">
        <v>0</v>
      </c>
      <c r="BN547" s="72"/>
      <c r="BO547" s="71">
        <v>0</v>
      </c>
      <c r="BP547" s="71">
        <v>1</v>
      </c>
      <c r="BQ547" s="71">
        <v>10</v>
      </c>
      <c r="BR547" s="71">
        <v>2</v>
      </c>
      <c r="BS547" s="71">
        <v>9</v>
      </c>
      <c r="BT547" s="71">
        <v>0</v>
      </c>
      <c r="BU547"/>
      <c r="BV547" s="70">
        <v>1204.106</v>
      </c>
      <c r="BW547" s="70">
        <v>56.030999999999999</v>
      </c>
      <c r="BX547" s="70">
        <v>16.414000000000001</v>
      </c>
      <c r="BY547" s="70">
        <v>18.265000000000001</v>
      </c>
      <c r="BZ547" s="70">
        <v>79.132999999999996</v>
      </c>
      <c r="CA547" s="70">
        <v>0</v>
      </c>
      <c r="CB547" s="70">
        <v>0</v>
      </c>
      <c r="CC547" s="70">
        <v>0</v>
      </c>
      <c r="CD547" s="70">
        <v>0</v>
      </c>
    </row>
    <row r="548" spans="1:82">
      <c r="A548" s="70" t="s">
        <v>2223</v>
      </c>
      <c r="B548" s="70">
        <v>270</v>
      </c>
      <c r="C548" s="70">
        <v>15</v>
      </c>
      <c r="D548" s="70">
        <v>16</v>
      </c>
      <c r="E548" s="70">
        <v>2018</v>
      </c>
      <c r="F548" s="70" t="s">
        <v>183</v>
      </c>
      <c r="G548" s="70" t="s">
        <v>2208</v>
      </c>
      <c r="H548" s="70" t="s">
        <v>2209</v>
      </c>
      <c r="I548" s="148"/>
      <c r="J548" s="71">
        <v>613.5402776577846</v>
      </c>
      <c r="K548" s="71">
        <v>17.480464261115912</v>
      </c>
      <c r="L548" s="71">
        <v>26.734148630159876</v>
      </c>
      <c r="M548" s="71">
        <v>356.2916055631328</v>
      </c>
      <c r="N548" s="71">
        <v>453.48456963546658</v>
      </c>
      <c r="O548" s="71">
        <v>174.00339965678711</v>
      </c>
      <c r="P548" s="71">
        <v>129.53966794887023</v>
      </c>
      <c r="Q548" s="71">
        <v>10.7978122979842</v>
      </c>
      <c r="R548" s="71">
        <v>76.483744171564652</v>
      </c>
      <c r="S548" s="71">
        <v>20.058961951582095</v>
      </c>
      <c r="T548" s="72"/>
      <c r="U548" s="71">
        <v>23961932</v>
      </c>
      <c r="V548" s="71">
        <v>6025</v>
      </c>
      <c r="W548" s="71">
        <v>622</v>
      </c>
      <c r="X548" s="71">
        <v>68109</v>
      </c>
      <c r="Y548" s="71">
        <v>94654</v>
      </c>
      <c r="Z548" s="71">
        <v>106027</v>
      </c>
      <c r="AA548" s="71">
        <v>27101</v>
      </c>
      <c r="AB548" s="71">
        <v>170364</v>
      </c>
      <c r="AC548" s="71">
        <v>13269651</v>
      </c>
      <c r="AD548" s="71">
        <v>20.058961951582091</v>
      </c>
      <c r="AE548" s="72"/>
      <c r="AF548" s="71">
        <v>194984798.0384855</v>
      </c>
      <c r="AG548" s="71">
        <v>11227940.94278151</v>
      </c>
      <c r="AH548" s="71">
        <v>3787966.4420324131</v>
      </c>
      <c r="AI548" s="71">
        <v>431064518.31749839</v>
      </c>
      <c r="AJ548" s="71">
        <v>350771257.35653877</v>
      </c>
      <c r="AK548" s="71">
        <v>0</v>
      </c>
      <c r="AL548" s="71">
        <v>0</v>
      </c>
      <c r="AM548" s="71">
        <v>23450793.82527934</v>
      </c>
      <c r="AN548" s="71">
        <v>0</v>
      </c>
      <c r="AO548" s="71">
        <v>0</v>
      </c>
      <c r="AP548" s="71">
        <v>1015287274.9226159</v>
      </c>
      <c r="AQ548" s="72"/>
      <c r="AR548" s="71">
        <v>1799</v>
      </c>
      <c r="AS548" s="71">
        <v>310</v>
      </c>
      <c r="AT548" s="71">
        <v>0</v>
      </c>
      <c r="AU548" s="71">
        <v>0</v>
      </c>
      <c r="AV548" s="71">
        <v>0</v>
      </c>
      <c r="AW548" s="71">
        <v>4</v>
      </c>
      <c r="AX548" s="71"/>
      <c r="AY548" s="72"/>
      <c r="AZ548" s="71">
        <v>8024.2200000000021</v>
      </c>
      <c r="BA548" s="71">
        <v>70105.331999999995</v>
      </c>
      <c r="BB548" s="71">
        <v>0</v>
      </c>
      <c r="BC548" s="71">
        <v>0</v>
      </c>
      <c r="BD548" s="71">
        <v>0</v>
      </c>
      <c r="BE548" s="71">
        <v>5276.1</v>
      </c>
      <c r="BF548" s="71"/>
      <c r="BG548" s="72"/>
      <c r="BH548" s="71">
        <v>0</v>
      </c>
      <c r="BI548" s="71">
        <v>38.134</v>
      </c>
      <c r="BJ548" s="71">
        <v>1332.809</v>
      </c>
      <c r="BK548" s="71">
        <v>4.9669999999999996</v>
      </c>
      <c r="BL548" s="71">
        <v>65.989000000000004</v>
      </c>
      <c r="BM548" s="71">
        <v>0</v>
      </c>
      <c r="BN548" s="72"/>
      <c r="BO548" s="71">
        <v>0</v>
      </c>
      <c r="BP548" s="71">
        <v>1</v>
      </c>
      <c r="BQ548" s="71">
        <v>10</v>
      </c>
      <c r="BR548" s="71">
        <v>2</v>
      </c>
      <c r="BS548" s="71">
        <v>9</v>
      </c>
      <c r="BT548" s="71">
        <v>0</v>
      </c>
      <c r="BU548"/>
      <c r="BV548" s="70">
        <v>1278.1300000000001</v>
      </c>
      <c r="BW548" s="70">
        <v>55.954999999999998</v>
      </c>
      <c r="BX548" s="70">
        <v>22.547000000000001</v>
      </c>
      <c r="BY548" s="70">
        <v>9.5630000000000006</v>
      </c>
      <c r="BZ548" s="70">
        <v>75.703999999999994</v>
      </c>
      <c r="CA548" s="70">
        <v>0</v>
      </c>
      <c r="CB548" s="70">
        <v>0</v>
      </c>
      <c r="CC548" s="70">
        <v>0</v>
      </c>
      <c r="CD548" s="70">
        <v>0</v>
      </c>
    </row>
    <row r="549" spans="1:82">
      <c r="A549" s="70" t="s">
        <v>2224</v>
      </c>
      <c r="B549" s="70">
        <v>271</v>
      </c>
      <c r="C549" s="70">
        <v>16</v>
      </c>
      <c r="D549" s="70">
        <v>16</v>
      </c>
      <c r="E549" s="70">
        <v>2019</v>
      </c>
      <c r="F549" s="70" t="s">
        <v>158</v>
      </c>
      <c r="G549" s="70" t="s">
        <v>2208</v>
      </c>
      <c r="H549" s="70" t="s">
        <v>2209</v>
      </c>
      <c r="I549" s="148"/>
      <c r="J549" s="71">
        <v>592.14968706420075</v>
      </c>
      <c r="K549" s="71">
        <v>16.220583656557672</v>
      </c>
      <c r="L549" s="71">
        <v>26.853926738010031</v>
      </c>
      <c r="M549" s="71">
        <v>319.62592251872559</v>
      </c>
      <c r="N549" s="71">
        <v>458.13452443513677</v>
      </c>
      <c r="O549" s="71">
        <v>168.19445454583868</v>
      </c>
      <c r="P549" s="71">
        <v>122.021288407208</v>
      </c>
      <c r="Q549" s="71">
        <v>10.372623962268399</v>
      </c>
      <c r="R549" s="71">
        <v>69.265113469370831</v>
      </c>
      <c r="S549" s="71">
        <v>17.514728436274563</v>
      </c>
      <c r="T549" s="72"/>
      <c r="U549" s="71">
        <v>24327936</v>
      </c>
      <c r="V549" s="71">
        <v>6025</v>
      </c>
      <c r="W549" s="71">
        <v>622</v>
      </c>
      <c r="X549" s="71">
        <v>68109</v>
      </c>
      <c r="Y549" s="71">
        <v>94458</v>
      </c>
      <c r="Z549" s="71">
        <v>105301</v>
      </c>
      <c r="AA549" s="71">
        <v>25337</v>
      </c>
      <c r="AB549" s="71">
        <v>168086</v>
      </c>
      <c r="AC549" s="71">
        <v>12214073</v>
      </c>
      <c r="AD549" s="71">
        <v>17.514728436274559</v>
      </c>
      <c r="AE549" s="72"/>
      <c r="AF549" s="71">
        <v>194254435.79844069</v>
      </c>
      <c r="AG549" s="71">
        <v>11224616.034358719</v>
      </c>
      <c r="AH549" s="71">
        <v>4089872.283670512</v>
      </c>
      <c r="AI549" s="71">
        <v>422407443.03082722</v>
      </c>
      <c r="AJ549" s="71">
        <v>369243178.84341711</v>
      </c>
      <c r="AK549" s="71">
        <v>0</v>
      </c>
      <c r="AL549" s="71">
        <v>0</v>
      </c>
      <c r="AM549" s="71">
        <v>22892047.849269465</v>
      </c>
      <c r="AN549" s="71">
        <v>0</v>
      </c>
      <c r="AO549" s="71">
        <v>0</v>
      </c>
      <c r="AP549" s="71">
        <v>1024111593.8399838</v>
      </c>
      <c r="AQ549" s="72"/>
      <c r="AR549" s="71">
        <v>1883</v>
      </c>
      <c r="AS549" s="71">
        <v>457</v>
      </c>
      <c r="AT549" s="71">
        <v>0</v>
      </c>
      <c r="AU549" s="71">
        <v>0</v>
      </c>
      <c r="AV549" s="71">
        <v>0</v>
      </c>
      <c r="AW549" s="71">
        <v>4</v>
      </c>
      <c r="AX549" s="71"/>
      <c r="AY549" s="72"/>
      <c r="AZ549" s="71">
        <v>8531.0279999999966</v>
      </c>
      <c r="BA549" s="71">
        <v>95361.932000000001</v>
      </c>
      <c r="BB549" s="71">
        <v>0</v>
      </c>
      <c r="BC549" s="71">
        <v>0</v>
      </c>
      <c r="BD549" s="71">
        <v>0</v>
      </c>
      <c r="BE549" s="71">
        <v>5275.66</v>
      </c>
      <c r="BF549" s="71"/>
      <c r="BG549" s="72"/>
      <c r="BH549" s="71">
        <v>0</v>
      </c>
      <c r="BI549" s="71">
        <v>29.568999999999999</v>
      </c>
      <c r="BJ549" s="71">
        <v>1172.8910000000001</v>
      </c>
      <c r="BK549" s="71">
        <v>1.0680000000000001</v>
      </c>
      <c r="BL549" s="71">
        <v>59.628</v>
      </c>
      <c r="BM549" s="71">
        <v>0</v>
      </c>
      <c r="BN549" s="72"/>
      <c r="BO549" s="71">
        <v>0</v>
      </c>
      <c r="BP549" s="71">
        <v>1</v>
      </c>
      <c r="BQ549" s="71">
        <v>10</v>
      </c>
      <c r="BR549" s="71">
        <v>1</v>
      </c>
      <c r="BS549" s="71">
        <v>9</v>
      </c>
      <c r="BT549" s="71">
        <v>0</v>
      </c>
      <c r="BU549"/>
      <c r="BV549" s="70">
        <v>1119.9780000000001</v>
      </c>
      <c r="BW549" s="70">
        <v>49.718000000000004</v>
      </c>
      <c r="BX549" s="70">
        <v>17.911999999999999</v>
      </c>
      <c r="BY549" s="70">
        <v>6.9720000000000004</v>
      </c>
      <c r="BZ549" s="70">
        <v>68.575999999999993</v>
      </c>
      <c r="CA549" s="70">
        <v>0</v>
      </c>
      <c r="CB549" s="70">
        <v>0</v>
      </c>
      <c r="CC549" s="70">
        <v>0</v>
      </c>
      <c r="CD549" s="70">
        <v>0</v>
      </c>
    </row>
    <row r="550" spans="1:82">
      <c r="A550" s="70" t="s">
        <v>2225</v>
      </c>
      <c r="B550" s="70">
        <v>272</v>
      </c>
      <c r="C550" s="70">
        <v>17</v>
      </c>
      <c r="D550" s="70">
        <v>16</v>
      </c>
      <c r="E550" s="70">
        <v>2020</v>
      </c>
      <c r="F550" s="70" t="s">
        <v>159</v>
      </c>
      <c r="G550" s="70" t="s">
        <v>2208</v>
      </c>
      <c r="H550" s="70" t="s">
        <v>2209</v>
      </c>
      <c r="I550" s="148"/>
      <c r="J550" s="71">
        <v>503.76108306143209</v>
      </c>
      <c r="K550" s="71">
        <v>16.484630793618138</v>
      </c>
      <c r="L550" s="71">
        <v>28.958335551017242</v>
      </c>
      <c r="M550" s="71">
        <v>280.24953593952227</v>
      </c>
      <c r="N550" s="71">
        <v>418.11464951202493</v>
      </c>
      <c r="O550" s="71">
        <v>146.94648920913392</v>
      </c>
      <c r="P550" s="71">
        <v>114.61968400027438</v>
      </c>
      <c r="Q550" s="71">
        <v>9.7678461633288602</v>
      </c>
      <c r="R550" s="71">
        <v>66.893234119481306</v>
      </c>
      <c r="S550" s="71">
        <v>15.14388108864731</v>
      </c>
      <c r="T550" s="72"/>
      <c r="U550" s="71">
        <v>23461386</v>
      </c>
      <c r="V550" s="71">
        <v>5665</v>
      </c>
      <c r="W550" s="71">
        <v>596</v>
      </c>
      <c r="X550" s="71">
        <v>62798</v>
      </c>
      <c r="Y550" s="71">
        <v>94055</v>
      </c>
      <c r="Z550" s="71">
        <v>105004</v>
      </c>
      <c r="AA550" s="71">
        <v>25297</v>
      </c>
      <c r="AB550" s="71">
        <v>165667</v>
      </c>
      <c r="AC550" s="71">
        <v>11858147.999999998</v>
      </c>
      <c r="AD550" s="71">
        <v>15.14388108864731</v>
      </c>
      <c r="AE550" s="72"/>
      <c r="AF550" s="71">
        <v>183184330.16597661</v>
      </c>
      <c r="AG550" s="71">
        <v>10561712.773299642</v>
      </c>
      <c r="AH550" s="71">
        <v>4246690.3342106622</v>
      </c>
      <c r="AI550" s="71">
        <v>360566124.76312381</v>
      </c>
      <c r="AJ550" s="71">
        <v>386235711.96236068</v>
      </c>
      <c r="AK550" s="71"/>
      <c r="AL550" s="71"/>
      <c r="AM550" s="71">
        <v>21621384.098759454</v>
      </c>
      <c r="AN550" s="71"/>
      <c r="AO550" s="71"/>
      <c r="AP550" s="71">
        <v>966415954.09773088</v>
      </c>
      <c r="AQ550" s="72"/>
      <c r="AR550" s="71">
        <v>1962</v>
      </c>
      <c r="AS550" s="71">
        <v>529</v>
      </c>
      <c r="AT550" s="71">
        <v>0</v>
      </c>
      <c r="AU550" s="71">
        <v>0</v>
      </c>
      <c r="AV550" s="71">
        <v>0</v>
      </c>
      <c r="AW550" s="71">
        <v>5</v>
      </c>
      <c r="AX550" s="71"/>
      <c r="AY550" s="72"/>
      <c r="AZ550" s="71">
        <v>8993.1549999999897</v>
      </c>
      <c r="BA550" s="71">
        <v>102694.0319999999</v>
      </c>
      <c r="BB550" s="71">
        <v>0</v>
      </c>
      <c r="BC550" s="71">
        <v>0</v>
      </c>
      <c r="BD550" s="71">
        <v>0</v>
      </c>
      <c r="BE550" s="71">
        <v>40204.46</v>
      </c>
      <c r="BF550" s="71"/>
      <c r="BG550" s="72"/>
      <c r="BH550" s="71">
        <v>0</v>
      </c>
      <c r="BI550" s="71">
        <v>25.071999999999999</v>
      </c>
      <c r="BJ550" s="71">
        <v>1055.933</v>
      </c>
      <c r="BK550" s="71">
        <v>26.15</v>
      </c>
      <c r="BL550" s="71">
        <v>53.92</v>
      </c>
      <c r="BM550" s="71">
        <v>0</v>
      </c>
      <c r="BN550" s="72"/>
      <c r="BO550" s="71">
        <v>0</v>
      </c>
      <c r="BP550" s="71">
        <v>1</v>
      </c>
      <c r="BQ550" s="71">
        <v>10</v>
      </c>
      <c r="BR550" s="71">
        <v>3</v>
      </c>
      <c r="BS550" s="71">
        <v>9</v>
      </c>
      <c r="BT550" s="71">
        <v>0</v>
      </c>
      <c r="BU550"/>
      <c r="BV550" s="70">
        <v>1020.145</v>
      </c>
      <c r="BW550" s="70">
        <v>50.978999999999999</v>
      </c>
      <c r="BX550" s="70">
        <v>15.663</v>
      </c>
      <c r="BY550" s="70">
        <v>9.1120000000000001</v>
      </c>
      <c r="BZ550" s="70">
        <v>65.176000000000002</v>
      </c>
      <c r="CA550" s="70">
        <v>0</v>
      </c>
      <c r="CB550" s="70">
        <v>0</v>
      </c>
      <c r="CC550" s="70">
        <v>0</v>
      </c>
      <c r="CD550" s="70">
        <v>0</v>
      </c>
    </row>
    <row r="551" spans="1:82">
      <c r="A551" s="70" t="s">
        <v>2226</v>
      </c>
      <c r="B551" s="70">
        <v>272</v>
      </c>
      <c r="C551" s="70">
        <v>18</v>
      </c>
      <c r="D551" s="70">
        <v>16</v>
      </c>
      <c r="E551" s="70">
        <v>2021</v>
      </c>
      <c r="F551" s="70" t="s">
        <v>160</v>
      </c>
      <c r="G551" s="70" t="s">
        <v>2208</v>
      </c>
      <c r="H551" s="70" t="s">
        <v>2209</v>
      </c>
      <c r="I551" s="148"/>
      <c r="J551" s="71">
        <v>421.95856941242408</v>
      </c>
      <c r="K551" s="71">
        <v>15.879275306426178</v>
      </c>
      <c r="L551" s="71">
        <v>26.427056853369994</v>
      </c>
      <c r="M551" s="71">
        <v>284.6260510750414</v>
      </c>
      <c r="N551" s="71">
        <v>410.42263818824551</v>
      </c>
      <c r="O551" s="71">
        <v>142.20772399978864</v>
      </c>
      <c r="P551" s="71">
        <v>117.23861442797471</v>
      </c>
      <c r="Q551" s="71">
        <v>9.5235210875957907</v>
      </c>
      <c r="R551" s="71">
        <v>67.772832173237219</v>
      </c>
      <c r="S551" s="71">
        <v>14.702390804703869</v>
      </c>
      <c r="T551" s="72"/>
      <c r="U551" s="71">
        <v>20180889</v>
      </c>
      <c r="V551" s="71">
        <v>5665</v>
      </c>
      <c r="W551" s="71">
        <v>596</v>
      </c>
      <c r="X551" s="71">
        <v>62798</v>
      </c>
      <c r="Y551" s="71">
        <v>93450</v>
      </c>
      <c r="Z551" s="71">
        <v>104631</v>
      </c>
      <c r="AA551" s="71">
        <v>25231</v>
      </c>
      <c r="AB551" s="71">
        <v>163110</v>
      </c>
      <c r="AC551" s="71">
        <v>11655060.999999996</v>
      </c>
      <c r="AD551" s="71">
        <v>14.702390804703869</v>
      </c>
      <c r="AE551" s="72"/>
      <c r="AF551" s="71">
        <v>154576923.16772985</v>
      </c>
      <c r="AG551" s="71">
        <v>10744096.974549433</v>
      </c>
      <c r="AH551" s="71">
        <v>3807405.0266281269</v>
      </c>
      <c r="AI551" s="71">
        <v>395647921.82162362</v>
      </c>
      <c r="AJ551" s="71">
        <v>373819050.52295673</v>
      </c>
      <c r="AK551" s="71">
        <v>0</v>
      </c>
      <c r="AL551" s="71">
        <v>0</v>
      </c>
      <c r="AM551" s="71">
        <v>21410452.740330733</v>
      </c>
      <c r="AN551" s="71">
        <v>0</v>
      </c>
      <c r="AO551" s="71">
        <v>0</v>
      </c>
      <c r="AP551" s="71">
        <v>960005850.25381839</v>
      </c>
      <c r="AQ551" s="72"/>
      <c r="AR551" s="71">
        <v>2058</v>
      </c>
      <c r="AS551" s="71">
        <v>559</v>
      </c>
      <c r="AT551" s="71">
        <v>0</v>
      </c>
      <c r="AU551" s="71">
        <v>1</v>
      </c>
      <c r="AV551" s="71">
        <v>0</v>
      </c>
      <c r="AW551" s="71">
        <v>6</v>
      </c>
      <c r="AX551" s="71"/>
      <c r="AY551" s="72"/>
      <c r="AZ551" s="71">
        <v>9594.2709999999825</v>
      </c>
      <c r="BA551" s="71">
        <v>105601.5319999999</v>
      </c>
      <c r="BB551" s="71">
        <v>0</v>
      </c>
      <c r="BC551" s="71">
        <v>4650</v>
      </c>
      <c r="BD551" s="71">
        <v>0</v>
      </c>
      <c r="BE551" s="71">
        <v>40253.46</v>
      </c>
      <c r="BF551" s="71"/>
      <c r="BG551" s="72"/>
      <c r="BH551" s="71">
        <v>0</v>
      </c>
      <c r="BI551" s="71">
        <v>25.446999999999999</v>
      </c>
      <c r="BJ551" s="71">
        <v>779.36900000000003</v>
      </c>
      <c r="BK551" s="71">
        <v>61.616</v>
      </c>
      <c r="BL551" s="71">
        <v>51.247999999999998</v>
      </c>
      <c r="BM551" s="71">
        <v>0</v>
      </c>
      <c r="BN551" s="72"/>
      <c r="BO551" s="71">
        <v>0</v>
      </c>
      <c r="BP551" s="71">
        <v>1</v>
      </c>
      <c r="BQ551" s="71">
        <v>11</v>
      </c>
      <c r="BR551" s="71">
        <v>3</v>
      </c>
      <c r="BS551" s="71">
        <v>9</v>
      </c>
      <c r="BT551" s="71">
        <v>0</v>
      </c>
      <c r="BU551"/>
      <c r="BV551" s="70">
        <v>802.07299999999998</v>
      </c>
      <c r="BW551" s="70">
        <v>31.648</v>
      </c>
      <c r="BX551" s="70">
        <v>14.311</v>
      </c>
      <c r="BY551" s="70">
        <v>9.0920000000000005</v>
      </c>
      <c r="BZ551" s="70">
        <v>60.555999999999997</v>
      </c>
      <c r="CA551" s="70">
        <v>0</v>
      </c>
      <c r="CB551" s="70">
        <v>0</v>
      </c>
      <c r="CC551" s="70">
        <v>0</v>
      </c>
      <c r="CD551" s="70">
        <v>0</v>
      </c>
    </row>
    <row r="552" spans="1:82">
      <c r="A552" s="70" t="s">
        <v>2227</v>
      </c>
      <c r="B552" s="70">
        <v>272</v>
      </c>
      <c r="C552" s="70">
        <v>19</v>
      </c>
      <c r="D552" s="70">
        <v>16</v>
      </c>
      <c r="E552" s="70">
        <v>2022</v>
      </c>
      <c r="F552" s="70" t="s">
        <v>161</v>
      </c>
      <c r="G552" s="70" t="s">
        <v>2208</v>
      </c>
      <c r="H552" s="70" t="s">
        <v>2209</v>
      </c>
      <c r="I552" s="148"/>
      <c r="J552" s="71">
        <v>405.39457463008245</v>
      </c>
      <c r="K552" s="71">
        <v>15.189385536612054</v>
      </c>
      <c r="L552" s="71">
        <v>23.695345676560493</v>
      </c>
      <c r="M552" s="71">
        <v>290.19118249133362</v>
      </c>
      <c r="N552" s="71">
        <v>401.90262272285059</v>
      </c>
      <c r="O552" s="71">
        <v>149.07167329782507</v>
      </c>
      <c r="P552" s="71">
        <v>114.6772690988157</v>
      </c>
      <c r="Q552" s="71">
        <v>9.4476089350644052</v>
      </c>
      <c r="R552" s="71">
        <v>68.869491768369244</v>
      </c>
      <c r="S552" s="71">
        <v>15.66250288702372</v>
      </c>
      <c r="T552" s="72"/>
      <c r="U552" s="71">
        <v>23846438</v>
      </c>
      <c r="V552" s="71">
        <v>5665</v>
      </c>
      <c r="W552" s="71">
        <v>596</v>
      </c>
      <c r="X552" s="71">
        <v>62798</v>
      </c>
      <c r="Y552" s="71">
        <v>92919</v>
      </c>
      <c r="Z552" s="71">
        <v>104209</v>
      </c>
      <c r="AA552" s="71">
        <v>25056</v>
      </c>
      <c r="AB552" s="71">
        <v>160483</v>
      </c>
      <c r="AC552" s="71">
        <v>11992405.999999998</v>
      </c>
      <c r="AD552" s="71">
        <v>15.66250288702372</v>
      </c>
      <c r="AE552" s="72"/>
      <c r="AF552" s="71">
        <v>162836016.92417872</v>
      </c>
      <c r="AG552" s="71">
        <v>10838479.265227761</v>
      </c>
      <c r="AH552" s="71">
        <v>4226254.581718008</v>
      </c>
      <c r="AI552" s="71">
        <v>392927595.25332201</v>
      </c>
      <c r="AJ552" s="71">
        <v>378353594.55437875</v>
      </c>
      <c r="AK552" s="71">
        <v>0</v>
      </c>
      <c r="AL552" s="71">
        <v>0</v>
      </c>
      <c r="AM552" s="71">
        <v>20722735.588337127</v>
      </c>
      <c r="AN552" s="71">
        <v>0</v>
      </c>
      <c r="AO552" s="71">
        <v>0</v>
      </c>
      <c r="AP552" s="71">
        <v>969904676.16716242</v>
      </c>
      <c r="AQ552" s="72"/>
      <c r="AR552" s="71">
        <v>2165</v>
      </c>
      <c r="AS552" s="71">
        <v>598</v>
      </c>
      <c r="AT552" s="71">
        <v>0</v>
      </c>
      <c r="AU552" s="71">
        <v>1</v>
      </c>
      <c r="AV552" s="71">
        <v>0</v>
      </c>
      <c r="AW552" s="71">
        <v>6</v>
      </c>
      <c r="AX552" s="71"/>
      <c r="AY552" s="72"/>
      <c r="AZ552" s="71">
        <v>10231.956999999977</v>
      </c>
      <c r="BA552" s="71">
        <v>107477.93199999981</v>
      </c>
      <c r="BB552" s="71">
        <v>0</v>
      </c>
      <c r="BC552" s="71">
        <v>4650</v>
      </c>
      <c r="BD552" s="71">
        <v>0</v>
      </c>
      <c r="BE552" s="71">
        <v>40253.46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2228</v>
      </c>
      <c r="B553" s="70">
        <v>272</v>
      </c>
      <c r="C553" s="70">
        <v>20</v>
      </c>
      <c r="D553" s="70">
        <v>16</v>
      </c>
      <c r="E553" s="70">
        <v>2023</v>
      </c>
      <c r="F553" s="70" t="s">
        <v>1539</v>
      </c>
      <c r="G553" s="70" t="s">
        <v>2208</v>
      </c>
      <c r="H553" s="70" t="s">
        <v>2209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2275</v>
      </c>
      <c r="AS553" s="71">
        <v>639</v>
      </c>
      <c r="AT553" s="71">
        <v>0</v>
      </c>
      <c r="AU553" s="71">
        <v>1</v>
      </c>
      <c r="AV553" s="71">
        <v>0</v>
      </c>
      <c r="AW553" s="71">
        <v>7</v>
      </c>
      <c r="AX553" s="71"/>
      <c r="AY553" s="72"/>
      <c r="AZ553" s="71">
        <v>10975.146999999968</v>
      </c>
      <c r="BA553" s="71">
        <v>109453.13199999976</v>
      </c>
      <c r="BB553" s="71">
        <v>0</v>
      </c>
      <c r="BC553" s="71">
        <v>4650</v>
      </c>
      <c r="BD553" s="71">
        <v>0</v>
      </c>
      <c r="BE553" s="71">
        <v>38265.26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2229</v>
      </c>
      <c r="B554" s="70">
        <v>272</v>
      </c>
      <c r="C554" s="70">
        <v>21</v>
      </c>
      <c r="D554" s="70">
        <v>16</v>
      </c>
      <c r="E554" s="70">
        <v>2024</v>
      </c>
      <c r="F554" s="70" t="s">
        <v>1554</v>
      </c>
      <c r="G554" s="70" t="s">
        <v>2208</v>
      </c>
      <c r="H554" s="70" t="s">
        <v>2209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392</v>
      </c>
      <c r="C555" s="70">
        <v>1</v>
      </c>
      <c r="D555" s="70">
        <v>24</v>
      </c>
      <c r="E555" s="70">
        <v>1990</v>
      </c>
      <c r="F555" s="70" t="s">
        <v>787</v>
      </c>
      <c r="G555" s="70" t="s">
        <v>2231</v>
      </c>
      <c r="H555" s="70" t="s">
        <v>2232</v>
      </c>
      <c r="I555" s="148"/>
      <c r="J555" s="71">
        <v>727.17833721647162</v>
      </c>
      <c r="K555" s="71">
        <v>24.08888845837696</v>
      </c>
      <c r="L555" s="71">
        <v>43.632565403645977</v>
      </c>
      <c r="M555" s="71">
        <v>158.88164321303611</v>
      </c>
      <c r="N555" s="71">
        <v>164.14944555256619</v>
      </c>
      <c r="O555" s="71">
        <v>132.27195051287759</v>
      </c>
      <c r="P555" s="71">
        <v>173.0728172620872</v>
      </c>
      <c r="Q555" s="71">
        <v>9.8311790128622807</v>
      </c>
      <c r="R555" s="71">
        <v>3.7296725575835641</v>
      </c>
      <c r="S555" s="71">
        <v>10.51239027561291</v>
      </c>
      <c r="T555" s="72"/>
      <c r="U555" s="71">
        <v>43738562</v>
      </c>
      <c r="V555" s="71">
        <v>6453</v>
      </c>
      <c r="W555" s="71">
        <v>427</v>
      </c>
      <c r="X555" s="71">
        <v>48552</v>
      </c>
      <c r="Y555" s="71">
        <v>48273</v>
      </c>
      <c r="Z555" s="71">
        <v>54405</v>
      </c>
      <c r="AA555" s="71">
        <v>42024</v>
      </c>
      <c r="AB555" s="71">
        <v>159625</v>
      </c>
      <c r="AC555" s="71">
        <v>645986</v>
      </c>
      <c r="AD555" s="71">
        <v>10.51239027561291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393</v>
      </c>
      <c r="C556" s="70">
        <v>2</v>
      </c>
      <c r="D556" s="70">
        <v>24</v>
      </c>
      <c r="E556" s="70">
        <v>2005</v>
      </c>
      <c r="F556" s="70" t="s">
        <v>789</v>
      </c>
      <c r="G556" s="70" t="s">
        <v>2231</v>
      </c>
      <c r="H556" s="70" t="s">
        <v>2232</v>
      </c>
      <c r="I556" s="148"/>
      <c r="J556" s="71">
        <v>615.80246250731989</v>
      </c>
      <c r="K556" s="71">
        <v>16.88539922113991</v>
      </c>
      <c r="L556" s="71">
        <v>27.732294338397949</v>
      </c>
      <c r="M556" s="71">
        <v>276.257677369558</v>
      </c>
      <c r="N556" s="71">
        <v>260.75032508692999</v>
      </c>
      <c r="O556" s="71">
        <v>206.94332938199059</v>
      </c>
      <c r="P556" s="71">
        <v>178.30132200436941</v>
      </c>
      <c r="Q556" s="71">
        <v>9.8521233933220707</v>
      </c>
      <c r="R556" s="71">
        <v>6.3929226526686964</v>
      </c>
      <c r="S556" s="71">
        <v>14.754102022452081</v>
      </c>
      <c r="T556" s="72"/>
      <c r="U556" s="71">
        <v>46667965</v>
      </c>
      <c r="V556" s="71">
        <v>5814</v>
      </c>
      <c r="W556" s="71">
        <v>307</v>
      </c>
      <c r="X556" s="71">
        <v>46804</v>
      </c>
      <c r="Y556" s="71">
        <v>62859</v>
      </c>
      <c r="Z556" s="71">
        <v>98498</v>
      </c>
      <c r="AA556" s="71">
        <v>35457</v>
      </c>
      <c r="AB556" s="71">
        <v>167228</v>
      </c>
      <c r="AC556" s="71">
        <v>1130456</v>
      </c>
      <c r="AD556" s="71">
        <v>14.754102022452081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394</v>
      </c>
      <c r="C557" s="70">
        <v>3</v>
      </c>
      <c r="D557" s="70">
        <v>24</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395</v>
      </c>
      <c r="C558" s="70">
        <v>4</v>
      </c>
      <c r="D558" s="70">
        <v>24</v>
      </c>
      <c r="E558" s="70">
        <v>2007</v>
      </c>
      <c r="F558" s="70" t="s">
        <v>791</v>
      </c>
      <c r="G558" s="1064" t="s">
        <v>2231</v>
      </c>
      <c r="H558" s="70" t="s">
        <v>2232</v>
      </c>
      <c r="I558" s="148"/>
      <c r="J558" s="71">
        <v>634.16947120388977</v>
      </c>
      <c r="K558" s="71">
        <v>14.41877103321889</v>
      </c>
      <c r="L558" s="71">
        <v>29.888462399949329</v>
      </c>
      <c r="M558" s="71">
        <v>256.82404387010672</v>
      </c>
      <c r="N558" s="71">
        <v>266.75205099307777</v>
      </c>
      <c r="O558" s="71">
        <v>204.4215492550565</v>
      </c>
      <c r="P558" s="71">
        <v>177.9258286421416</v>
      </c>
      <c r="Q558" s="71">
        <v>10.417552203484201</v>
      </c>
      <c r="R558" s="71">
        <v>7.0086839143063342</v>
      </c>
      <c r="S558" s="71">
        <v>10.652527778410001</v>
      </c>
      <c r="T558" s="72"/>
      <c r="U558" s="71">
        <v>56706900</v>
      </c>
      <c r="V558" s="71">
        <v>5385</v>
      </c>
      <c r="W558" s="71">
        <v>386</v>
      </c>
      <c r="X558" s="71">
        <v>53598</v>
      </c>
      <c r="Y558" s="71">
        <v>64946</v>
      </c>
      <c r="Z558" s="71">
        <v>101146</v>
      </c>
      <c r="AA558" s="71">
        <v>34843</v>
      </c>
      <c r="AB558" s="71">
        <v>167475</v>
      </c>
      <c r="AC558" s="71">
        <v>1274900.5</v>
      </c>
      <c r="AD558" s="71">
        <v>10.652527778410001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396</v>
      </c>
      <c r="C559" s="70">
        <v>5</v>
      </c>
      <c r="D559" s="70">
        <v>24</v>
      </c>
      <c r="E559" s="70">
        <v>2008</v>
      </c>
      <c r="F559" s="70" t="s">
        <v>792</v>
      </c>
      <c r="G559" s="1064" t="s">
        <v>2231</v>
      </c>
      <c r="H559" s="70" t="s">
        <v>2232</v>
      </c>
      <c r="I559" s="148"/>
      <c r="J559" s="71">
        <v>554.79204735282906</v>
      </c>
      <c r="K559" s="71">
        <v>10.87325708810091</v>
      </c>
      <c r="L559" s="71">
        <v>25.56029670957426</v>
      </c>
      <c r="M559" s="71">
        <v>271.12272476401449</v>
      </c>
      <c r="N559" s="71">
        <v>234.5753319297836</v>
      </c>
      <c r="O559" s="71">
        <v>199.72368397742599</v>
      </c>
      <c r="P559" s="71">
        <v>171.71445266778011</v>
      </c>
      <c r="Q559" s="71">
        <v>10.2373509235703</v>
      </c>
      <c r="R559" s="71">
        <v>7.9450996139220296</v>
      </c>
      <c r="S559" s="71">
        <v>11.282524237500001</v>
      </c>
      <c r="T559" s="72"/>
      <c r="U559" s="71">
        <v>52801474</v>
      </c>
      <c r="V559" s="71">
        <v>5385</v>
      </c>
      <c r="W559" s="71">
        <v>386</v>
      </c>
      <c r="X559" s="71">
        <v>53598</v>
      </c>
      <c r="Y559" s="71">
        <v>65810</v>
      </c>
      <c r="Z559" s="71">
        <v>102290</v>
      </c>
      <c r="AA559" s="71">
        <v>33665</v>
      </c>
      <c r="AB559" s="71">
        <v>167285</v>
      </c>
      <c r="AC559" s="71">
        <v>1500720</v>
      </c>
      <c r="AD559" s="71">
        <v>11.282524237500001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397</v>
      </c>
      <c r="C560" s="70">
        <v>6</v>
      </c>
      <c r="D560" s="70">
        <v>24</v>
      </c>
      <c r="E560" s="70">
        <v>2009</v>
      </c>
      <c r="F560" s="70" t="s">
        <v>176</v>
      </c>
      <c r="G560" s="70" t="s">
        <v>2231</v>
      </c>
      <c r="H560" s="70" t="s">
        <v>2232</v>
      </c>
      <c r="I560" s="148"/>
      <c r="J560" s="71">
        <v>510.51855544237122</v>
      </c>
      <c r="K560" s="71">
        <v>11.673305372727921</v>
      </c>
      <c r="L560" s="71">
        <v>40.098946831135152</v>
      </c>
      <c r="M560" s="71">
        <v>272.19113411646498</v>
      </c>
      <c r="N560" s="71">
        <v>245.39248703718189</v>
      </c>
      <c r="O560" s="71">
        <v>203.52725822423619</v>
      </c>
      <c r="P560" s="71">
        <v>163.1293446878168</v>
      </c>
      <c r="Q560" s="71">
        <v>9.7520404032494792</v>
      </c>
      <c r="R560" s="71">
        <v>3.9545910552294479</v>
      </c>
      <c r="S560" s="71">
        <v>12.891597125800001</v>
      </c>
      <c r="T560" s="72"/>
      <c r="U560" s="71">
        <v>41478203</v>
      </c>
      <c r="V560" s="71">
        <v>5607</v>
      </c>
      <c r="W560" s="71">
        <v>754</v>
      </c>
      <c r="X560" s="71">
        <v>56377</v>
      </c>
      <c r="Y560" s="71">
        <v>66653</v>
      </c>
      <c r="Z560" s="71">
        <v>102888</v>
      </c>
      <c r="AA560" s="71">
        <v>32833</v>
      </c>
      <c r="AB560" s="71">
        <v>167281</v>
      </c>
      <c r="AC560" s="71">
        <v>728727</v>
      </c>
      <c r="AD560" s="71">
        <v>12.891597125800001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468.12700000000001</v>
      </c>
      <c r="BK560" s="71">
        <v>0</v>
      </c>
      <c r="BL560" s="71">
        <v>15.346</v>
      </c>
      <c r="BM560" s="71">
        <v>0</v>
      </c>
      <c r="BN560" s="72"/>
      <c r="BO560" s="71">
        <v>0</v>
      </c>
      <c r="BP560" s="71">
        <v>0</v>
      </c>
      <c r="BQ560" s="71">
        <v>19</v>
      </c>
      <c r="BR560" s="71">
        <v>0</v>
      </c>
      <c r="BS560" s="71">
        <v>4</v>
      </c>
      <c r="BT560" s="71">
        <v>0</v>
      </c>
      <c r="BU560"/>
      <c r="BV560" s="70">
        <v>468.47300000000001</v>
      </c>
      <c r="BW560" s="70">
        <v>0</v>
      </c>
      <c r="BX560" s="70">
        <v>15</v>
      </c>
      <c r="BY560" s="70">
        <v>0</v>
      </c>
      <c r="BZ560" s="70">
        <v>0</v>
      </c>
      <c r="CA560" s="70">
        <v>0</v>
      </c>
      <c r="CB560" s="70">
        <v>0</v>
      </c>
      <c r="CC560" s="70">
        <v>0</v>
      </c>
      <c r="CD560" s="70">
        <v>0</v>
      </c>
    </row>
    <row r="561" spans="1:82">
      <c r="A561" s="70" t="s">
        <v>2238</v>
      </c>
      <c r="B561" s="70">
        <v>398</v>
      </c>
      <c r="C561" s="70">
        <v>7</v>
      </c>
      <c r="D561" s="70">
        <v>24</v>
      </c>
      <c r="E561" s="70">
        <v>2010</v>
      </c>
      <c r="F561" s="70" t="s">
        <v>177</v>
      </c>
      <c r="G561" s="70" t="s">
        <v>2231</v>
      </c>
      <c r="H561" s="70" t="s">
        <v>2232</v>
      </c>
      <c r="I561" s="148"/>
      <c r="J561" s="71">
        <v>541.46047343510679</v>
      </c>
      <c r="K561" s="71">
        <v>12.204960182928341</v>
      </c>
      <c r="L561" s="71">
        <v>37.223039384452761</v>
      </c>
      <c r="M561" s="71">
        <v>280.96751684207288</v>
      </c>
      <c r="N561" s="71">
        <v>281.8001850248541</v>
      </c>
      <c r="O561" s="71">
        <v>202.9718051177735</v>
      </c>
      <c r="P561" s="71">
        <v>164.12281126826241</v>
      </c>
      <c r="Q561" s="71">
        <v>10.1403955305243</v>
      </c>
      <c r="R561" s="71">
        <v>3.6119147905558222</v>
      </c>
      <c r="S561" s="71">
        <v>13.782643392000001</v>
      </c>
      <c r="T561" s="72"/>
      <c r="U561" s="71">
        <v>44135090</v>
      </c>
      <c r="V561" s="71">
        <v>5607</v>
      </c>
      <c r="W561" s="71">
        <v>754</v>
      </c>
      <c r="X561" s="71">
        <v>56377</v>
      </c>
      <c r="Y561" s="71">
        <v>67380</v>
      </c>
      <c r="Z561" s="71">
        <v>103084</v>
      </c>
      <c r="AA561" s="71">
        <v>32208</v>
      </c>
      <c r="AB561" s="71">
        <v>166676</v>
      </c>
      <c r="AC561" s="71">
        <v>630743.5</v>
      </c>
      <c r="AD561" s="71">
        <v>13.782643392000001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501.04399999999998</v>
      </c>
      <c r="BK561" s="71">
        <v>0</v>
      </c>
      <c r="BL561" s="71">
        <v>15.538</v>
      </c>
      <c r="BM561" s="71">
        <v>0</v>
      </c>
      <c r="BN561" s="72"/>
      <c r="BO561" s="71">
        <v>0</v>
      </c>
      <c r="BP561" s="71">
        <v>0</v>
      </c>
      <c r="BQ561" s="71">
        <v>19</v>
      </c>
      <c r="BR561" s="71">
        <v>0</v>
      </c>
      <c r="BS561" s="71">
        <v>4</v>
      </c>
      <c r="BT561" s="71">
        <v>0</v>
      </c>
      <c r="BU561"/>
      <c r="BV561" s="70">
        <v>498.92099999999999</v>
      </c>
      <c r="BW561" s="70">
        <v>0</v>
      </c>
      <c r="BX561" s="70">
        <v>17.029</v>
      </c>
      <c r="BY561" s="70">
        <v>0</v>
      </c>
      <c r="BZ561" s="70">
        <v>0.63200000000000001</v>
      </c>
      <c r="CA561" s="70">
        <v>0</v>
      </c>
      <c r="CB561" s="70">
        <v>0</v>
      </c>
      <c r="CC561" s="70">
        <v>0</v>
      </c>
      <c r="CD561" s="70">
        <v>0</v>
      </c>
    </row>
    <row r="562" spans="1:82">
      <c r="A562" s="70" t="s">
        <v>2239</v>
      </c>
      <c r="B562" s="70">
        <v>399</v>
      </c>
      <c r="C562" s="70">
        <v>8</v>
      </c>
      <c r="D562" s="70">
        <v>24</v>
      </c>
      <c r="E562" s="70">
        <v>2011</v>
      </c>
      <c r="F562" s="70" t="s">
        <v>178</v>
      </c>
      <c r="G562" s="70" t="s">
        <v>2231</v>
      </c>
      <c r="H562" s="70" t="s">
        <v>2232</v>
      </c>
      <c r="I562" s="148"/>
      <c r="J562" s="71">
        <v>660.22554200786908</v>
      </c>
      <c r="K562" s="71">
        <v>16.84829146631251</v>
      </c>
      <c r="L562" s="71">
        <v>37.021087579058928</v>
      </c>
      <c r="M562" s="71">
        <v>327.22751746424831</v>
      </c>
      <c r="N562" s="71">
        <v>293.63202290107267</v>
      </c>
      <c r="O562" s="71">
        <v>200.47906628834914</v>
      </c>
      <c r="P562" s="71">
        <v>157.77662652455163</v>
      </c>
      <c r="Q562" s="71">
        <v>11.6647577115601</v>
      </c>
      <c r="R562" s="71">
        <v>3.4855131618610988</v>
      </c>
      <c r="S562" s="71">
        <v>13.8330680704</v>
      </c>
      <c r="T562" s="72"/>
      <c r="U562" s="71">
        <v>49910230</v>
      </c>
      <c r="V562" s="71">
        <v>5607</v>
      </c>
      <c r="W562" s="71">
        <v>754</v>
      </c>
      <c r="X562" s="71">
        <v>56377</v>
      </c>
      <c r="Y562" s="71">
        <v>68091</v>
      </c>
      <c r="Z562" s="71">
        <v>104030</v>
      </c>
      <c r="AA562" s="71">
        <v>31884</v>
      </c>
      <c r="AB562" s="71">
        <v>166219</v>
      </c>
      <c r="AC562" s="71">
        <v>607663.5</v>
      </c>
      <c r="AD562" s="71">
        <v>13.8330680704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487.11099999999999</v>
      </c>
      <c r="BK562" s="71">
        <v>0</v>
      </c>
      <c r="BL562" s="71">
        <v>13.247999999999999</v>
      </c>
      <c r="BM562" s="71">
        <v>0</v>
      </c>
      <c r="BN562" s="72"/>
      <c r="BO562" s="71">
        <v>0</v>
      </c>
      <c r="BP562" s="71">
        <v>0</v>
      </c>
      <c r="BQ562" s="71">
        <v>17</v>
      </c>
      <c r="BR562" s="71">
        <v>0</v>
      </c>
      <c r="BS562" s="71">
        <v>3</v>
      </c>
      <c r="BT562" s="71">
        <v>0</v>
      </c>
      <c r="BU562"/>
      <c r="BV562" s="70">
        <v>479.53800000000001</v>
      </c>
      <c r="BW562" s="70">
        <v>0</v>
      </c>
      <c r="BX562" s="70">
        <v>20.082000000000001</v>
      </c>
      <c r="BY562" s="70">
        <v>0</v>
      </c>
      <c r="BZ562" s="70">
        <v>0.73899999999999999</v>
      </c>
      <c r="CA562" s="70">
        <v>0</v>
      </c>
      <c r="CB562" s="70">
        <v>0</v>
      </c>
      <c r="CC562" s="70">
        <v>0</v>
      </c>
      <c r="CD562" s="70">
        <v>0</v>
      </c>
    </row>
    <row r="563" spans="1:82">
      <c r="A563" s="70" t="s">
        <v>2240</v>
      </c>
      <c r="B563" s="70">
        <v>400</v>
      </c>
      <c r="C563" s="70">
        <v>9</v>
      </c>
      <c r="D563" s="70">
        <v>24</v>
      </c>
      <c r="E563" s="70">
        <v>2012</v>
      </c>
      <c r="F563" s="70" t="s">
        <v>179</v>
      </c>
      <c r="G563" s="70" t="s">
        <v>2231</v>
      </c>
      <c r="H563" s="70" t="s">
        <v>2232</v>
      </c>
      <c r="I563" s="148"/>
      <c r="J563" s="71">
        <v>570.94572965256941</v>
      </c>
      <c r="K563" s="71">
        <v>15.732308079845399</v>
      </c>
      <c r="L563" s="71">
        <v>37.566488121116592</v>
      </c>
      <c r="M563" s="71">
        <v>309.00686246549321</v>
      </c>
      <c r="N563" s="71">
        <v>286.59806814649397</v>
      </c>
      <c r="O563" s="71">
        <v>201.42334442893991</v>
      </c>
      <c r="P563" s="71">
        <v>156.1262719696974</v>
      </c>
      <c r="Q563" s="71">
        <v>12.9374876595605</v>
      </c>
      <c r="R563" s="71">
        <v>3.5155175774519312</v>
      </c>
      <c r="S563" s="71">
        <v>13.68455225394</v>
      </c>
      <c r="T563" s="72"/>
      <c r="U563" s="71">
        <v>45393623</v>
      </c>
      <c r="V563" s="71">
        <v>5607</v>
      </c>
      <c r="W563" s="71">
        <v>754</v>
      </c>
      <c r="X563" s="71">
        <v>56377</v>
      </c>
      <c r="Y563" s="71">
        <v>70784</v>
      </c>
      <c r="Z563" s="71">
        <v>105349</v>
      </c>
      <c r="AA563" s="71">
        <v>31372</v>
      </c>
      <c r="AB563" s="71">
        <v>169681</v>
      </c>
      <c r="AC563" s="71">
        <v>597020</v>
      </c>
      <c r="AD563" s="71">
        <v>13.68455225394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490.45400000000001</v>
      </c>
      <c r="BK563" s="71">
        <v>0</v>
      </c>
      <c r="BL563" s="71">
        <v>31.177</v>
      </c>
      <c r="BM563" s="71">
        <v>0</v>
      </c>
      <c r="BN563" s="72"/>
      <c r="BO563" s="71">
        <v>0</v>
      </c>
      <c r="BP563" s="71">
        <v>0</v>
      </c>
      <c r="BQ563" s="71">
        <v>18</v>
      </c>
      <c r="BR563" s="71">
        <v>0</v>
      </c>
      <c r="BS563" s="71">
        <v>4</v>
      </c>
      <c r="BT563" s="71">
        <v>0</v>
      </c>
      <c r="BU563"/>
      <c r="BV563" s="70">
        <v>482.90699999999998</v>
      </c>
      <c r="BW563" s="70">
        <v>0</v>
      </c>
      <c r="BX563" s="70">
        <v>38.723999999999997</v>
      </c>
      <c r="BY563" s="70">
        <v>0</v>
      </c>
      <c r="BZ563" s="70">
        <v>0</v>
      </c>
      <c r="CA563" s="70">
        <v>0</v>
      </c>
      <c r="CB563" s="70">
        <v>0</v>
      </c>
      <c r="CC563" s="70">
        <v>0</v>
      </c>
      <c r="CD563" s="70">
        <v>0</v>
      </c>
    </row>
    <row r="564" spans="1:82">
      <c r="A564" s="70" t="s">
        <v>2241</v>
      </c>
      <c r="B564" s="70">
        <v>401</v>
      </c>
      <c r="C564" s="70">
        <v>10</v>
      </c>
      <c r="D564" s="70">
        <v>24</v>
      </c>
      <c r="E564" s="70">
        <v>2013</v>
      </c>
      <c r="F564" s="70" t="s">
        <v>180</v>
      </c>
      <c r="G564" s="70" t="s">
        <v>2231</v>
      </c>
      <c r="H564" s="70" t="s">
        <v>2232</v>
      </c>
      <c r="I564" s="148"/>
      <c r="J564" s="71">
        <v>462.08696643369598</v>
      </c>
      <c r="K564" s="71">
        <v>13.76632207539252</v>
      </c>
      <c r="L564" s="71">
        <v>35.635731337935617</v>
      </c>
      <c r="M564" s="71">
        <v>311.14257993386991</v>
      </c>
      <c r="N564" s="71">
        <v>295.96018732976643</v>
      </c>
      <c r="O564" s="71">
        <v>195.40981907238526</v>
      </c>
      <c r="P564" s="71">
        <v>154.53657822563446</v>
      </c>
      <c r="Q564" s="71">
        <v>13.1073226247085</v>
      </c>
      <c r="R564" s="71">
        <v>3.4935523775230428</v>
      </c>
      <c r="S564" s="71">
        <v>11.590841602319999</v>
      </c>
      <c r="T564" s="72"/>
      <c r="U564" s="71">
        <v>36868023</v>
      </c>
      <c r="V564" s="71">
        <v>5607</v>
      </c>
      <c r="W564" s="71">
        <v>754</v>
      </c>
      <c r="X564" s="71">
        <v>56377</v>
      </c>
      <c r="Y564" s="71">
        <v>71388</v>
      </c>
      <c r="Z564" s="71">
        <v>106767</v>
      </c>
      <c r="AA564" s="71">
        <v>30936</v>
      </c>
      <c r="AB564" s="71">
        <v>169444</v>
      </c>
      <c r="AC564" s="71">
        <v>579132.5</v>
      </c>
      <c r="AD564" s="71">
        <v>11.590841602319999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501.435</v>
      </c>
      <c r="BK564" s="71">
        <v>0</v>
      </c>
      <c r="BL564" s="71">
        <v>34.841999999999999</v>
      </c>
      <c r="BM564" s="71">
        <v>0</v>
      </c>
      <c r="BN564" s="72"/>
      <c r="BO564" s="71">
        <v>0</v>
      </c>
      <c r="BP564" s="71">
        <v>0</v>
      </c>
      <c r="BQ564" s="71">
        <v>20</v>
      </c>
      <c r="BR564" s="71">
        <v>0</v>
      </c>
      <c r="BS564" s="71">
        <v>5</v>
      </c>
      <c r="BT564" s="71">
        <v>0</v>
      </c>
      <c r="BU564"/>
      <c r="BV564" s="70">
        <v>495.71199999999999</v>
      </c>
      <c r="BW564" s="70">
        <v>0</v>
      </c>
      <c r="BX564" s="70">
        <v>40.564999999999998</v>
      </c>
      <c r="BY564" s="70">
        <v>0</v>
      </c>
      <c r="BZ564" s="70">
        <v>0</v>
      </c>
      <c r="CA564" s="70">
        <v>0</v>
      </c>
      <c r="CB564" s="70">
        <v>0</v>
      </c>
      <c r="CC564" s="70">
        <v>0</v>
      </c>
      <c r="CD564" s="70">
        <v>0</v>
      </c>
    </row>
    <row r="565" spans="1:82">
      <c r="A565" s="70" t="s">
        <v>2242</v>
      </c>
      <c r="B565" s="70">
        <v>402</v>
      </c>
      <c r="C565" s="70">
        <v>11</v>
      </c>
      <c r="D565" s="70">
        <v>24</v>
      </c>
      <c r="E565" s="70">
        <v>2014</v>
      </c>
      <c r="F565" s="70" t="s">
        <v>181</v>
      </c>
      <c r="G565" s="70" t="s">
        <v>2231</v>
      </c>
      <c r="H565" s="70" t="s">
        <v>2232</v>
      </c>
      <c r="I565" s="148"/>
      <c r="J565" s="71">
        <v>450.9345762068242</v>
      </c>
      <c r="K565" s="71">
        <v>13.022690740662471</v>
      </c>
      <c r="L565" s="71">
        <v>30.330221511078829</v>
      </c>
      <c r="M565" s="71">
        <v>319.43653981771467</v>
      </c>
      <c r="N565" s="71">
        <v>266.84206122482448</v>
      </c>
      <c r="O565" s="71">
        <v>187.94891022388904</v>
      </c>
      <c r="P565" s="71">
        <v>152.99989641571602</v>
      </c>
      <c r="Q565" s="71">
        <v>12.5191416741875</v>
      </c>
      <c r="R565" s="71">
        <v>3.7300173910870011</v>
      </c>
      <c r="S565" s="71">
        <v>13.06163716515</v>
      </c>
      <c r="T565" s="72"/>
      <c r="U565" s="71">
        <v>37646771</v>
      </c>
      <c r="V565" s="71">
        <v>4480</v>
      </c>
      <c r="W565" s="71">
        <v>664</v>
      </c>
      <c r="X565" s="71">
        <v>56704</v>
      </c>
      <c r="Y565" s="71">
        <v>71943</v>
      </c>
      <c r="Z565" s="71">
        <v>108156</v>
      </c>
      <c r="AA565" s="71">
        <v>30470</v>
      </c>
      <c r="AB565" s="71">
        <v>168682</v>
      </c>
      <c r="AC565" s="71">
        <v>620276</v>
      </c>
      <c r="AD565" s="71">
        <v>13.06163716515</v>
      </c>
      <c r="AE565" s="72"/>
      <c r="AF565" s="71"/>
      <c r="AG565" s="71"/>
      <c r="AH565" s="71"/>
      <c r="AI565" s="71"/>
      <c r="AJ565" s="71"/>
      <c r="AK565" s="71"/>
      <c r="AL565" s="71"/>
      <c r="AM565" s="71"/>
      <c r="AN565" s="71"/>
      <c r="AO565" s="71"/>
      <c r="AP565" s="71"/>
      <c r="AQ565" s="72"/>
      <c r="AR565" s="71">
        <v>3441</v>
      </c>
      <c r="AS565" s="71">
        <v>743</v>
      </c>
      <c r="AT565" s="71">
        <v>0</v>
      </c>
      <c r="AU565" s="71">
        <v>0</v>
      </c>
      <c r="AV565" s="71">
        <v>0</v>
      </c>
      <c r="AW565" s="71">
        <v>1</v>
      </c>
      <c r="AX565" s="71"/>
      <c r="AY565" s="72"/>
      <c r="AZ565" s="71">
        <v>14585</v>
      </c>
      <c r="BA565" s="71">
        <v>31164</v>
      </c>
      <c r="BB565" s="71">
        <v>0</v>
      </c>
      <c r="BC565" s="71">
        <v>0</v>
      </c>
      <c r="BD565" s="71">
        <v>0</v>
      </c>
      <c r="BE565" s="71">
        <v>5800</v>
      </c>
      <c r="BF565" s="71"/>
      <c r="BG565" s="72"/>
      <c r="BH565" s="71">
        <v>0</v>
      </c>
      <c r="BI565" s="71">
        <v>0</v>
      </c>
      <c r="BJ565" s="71">
        <v>482.387</v>
      </c>
      <c r="BK565" s="71">
        <v>0</v>
      </c>
      <c r="BL565" s="71">
        <v>34.673999999999999</v>
      </c>
      <c r="BM565" s="71">
        <v>0</v>
      </c>
      <c r="BN565" s="72"/>
      <c r="BO565" s="71">
        <v>0</v>
      </c>
      <c r="BP565" s="71">
        <v>0</v>
      </c>
      <c r="BQ565" s="71">
        <v>19</v>
      </c>
      <c r="BR565" s="71">
        <v>0</v>
      </c>
      <c r="BS565" s="71">
        <v>5</v>
      </c>
      <c r="BT565" s="71">
        <v>0</v>
      </c>
      <c r="BU565"/>
      <c r="BV565" s="70">
        <v>476.34800000000001</v>
      </c>
      <c r="BW565" s="70">
        <v>0</v>
      </c>
      <c r="BX565" s="70">
        <v>40.713000000000001</v>
      </c>
      <c r="BY565" s="70">
        <v>0</v>
      </c>
      <c r="BZ565" s="70">
        <v>0</v>
      </c>
      <c r="CA565" s="70">
        <v>0</v>
      </c>
      <c r="CB565" s="70">
        <v>0</v>
      </c>
      <c r="CC565" s="70">
        <v>0</v>
      </c>
      <c r="CD565" s="70">
        <v>0</v>
      </c>
    </row>
    <row r="566" spans="1:82">
      <c r="A566" s="70" t="s">
        <v>2243</v>
      </c>
      <c r="B566" s="70">
        <v>403</v>
      </c>
      <c r="C566" s="70">
        <v>12</v>
      </c>
      <c r="D566" s="70">
        <v>24</v>
      </c>
      <c r="E566" s="70">
        <v>2015</v>
      </c>
      <c r="F566" s="70" t="s">
        <v>182</v>
      </c>
      <c r="G566" s="70" t="s">
        <v>2231</v>
      </c>
      <c r="H566" s="70" t="s">
        <v>2232</v>
      </c>
      <c r="I566" s="148"/>
      <c r="J566" s="71">
        <v>464.15179813379979</v>
      </c>
      <c r="K566" s="71">
        <v>12.32239736871605</v>
      </c>
      <c r="L566" s="71">
        <v>56.154273933117118</v>
      </c>
      <c r="M566" s="71">
        <v>261.10120511865011</v>
      </c>
      <c r="N566" s="71">
        <v>250.79291989962499</v>
      </c>
      <c r="O566" s="71">
        <v>186.93016311118043</v>
      </c>
      <c r="P566" s="71">
        <v>150.6081271736191</v>
      </c>
      <c r="Q566" s="71">
        <v>12.1654144695275</v>
      </c>
      <c r="R566" s="71">
        <v>3.7334449726745182</v>
      </c>
      <c r="S566" s="71">
        <v>20.815111403683201</v>
      </c>
      <c r="T566" s="72"/>
      <c r="U566" s="71">
        <v>40388358</v>
      </c>
      <c r="V566" s="71">
        <v>4480</v>
      </c>
      <c r="W566" s="71">
        <v>664</v>
      </c>
      <c r="X566" s="71">
        <v>56704</v>
      </c>
      <c r="Y566" s="71">
        <v>72167</v>
      </c>
      <c r="Z566" s="71">
        <v>108605</v>
      </c>
      <c r="AA566" s="71">
        <v>29970</v>
      </c>
      <c r="AB566" s="71">
        <v>167443</v>
      </c>
      <c r="AC566" s="71">
        <v>638171.5</v>
      </c>
      <c r="AD566" s="71">
        <v>20.815111403683201</v>
      </c>
      <c r="AE566" s="72"/>
      <c r="AF566" s="71">
        <v>316296242.92399061</v>
      </c>
      <c r="AG566" s="71">
        <v>9181179.1957854591</v>
      </c>
      <c r="AH566" s="71">
        <v>9045911.741416987</v>
      </c>
      <c r="AI566" s="71">
        <v>374773457.89293939</v>
      </c>
      <c r="AJ566" s="71">
        <v>370495338.55209202</v>
      </c>
      <c r="AK566" s="71">
        <v>0</v>
      </c>
      <c r="AL566" s="71">
        <v>0</v>
      </c>
      <c r="AM566" s="71">
        <v>22947360.753032651</v>
      </c>
      <c r="AN566" s="71">
        <v>0</v>
      </c>
      <c r="AO566" s="71">
        <v>0</v>
      </c>
      <c r="AP566" s="71">
        <v>1102739491.0592573</v>
      </c>
      <c r="AQ566" s="72"/>
      <c r="AR566" s="71">
        <v>3750</v>
      </c>
      <c r="AS566" s="71">
        <v>1150</v>
      </c>
      <c r="AT566" s="71">
        <v>0</v>
      </c>
      <c r="AU566" s="71">
        <v>0</v>
      </c>
      <c r="AV566" s="71">
        <v>0</v>
      </c>
      <c r="AW566" s="71">
        <v>2</v>
      </c>
      <c r="AX566" s="71"/>
      <c r="AY566" s="72"/>
      <c r="AZ566" s="71">
        <v>16081.6</v>
      </c>
      <c r="BA566" s="71">
        <v>68643.100000000006</v>
      </c>
      <c r="BB566" s="71">
        <v>0</v>
      </c>
      <c r="BC566" s="71">
        <v>0</v>
      </c>
      <c r="BD566" s="71">
        <v>0</v>
      </c>
      <c r="BE566" s="71">
        <v>7830</v>
      </c>
      <c r="BF566" s="71"/>
      <c r="BG566" s="72"/>
      <c r="BH566" s="71">
        <v>0</v>
      </c>
      <c r="BI566" s="71">
        <v>0</v>
      </c>
      <c r="BJ566" s="71">
        <v>471.86099999999999</v>
      </c>
      <c r="BK566" s="71">
        <v>0</v>
      </c>
      <c r="BL566" s="71">
        <v>51.158999999999999</v>
      </c>
      <c r="BM566" s="71">
        <v>0</v>
      </c>
      <c r="BN566" s="72"/>
      <c r="BO566" s="71">
        <v>0</v>
      </c>
      <c r="BP566" s="71">
        <v>0</v>
      </c>
      <c r="BQ566" s="71">
        <v>18</v>
      </c>
      <c r="BR566" s="71">
        <v>0</v>
      </c>
      <c r="BS566" s="71">
        <v>5</v>
      </c>
      <c r="BT566" s="71">
        <v>0</v>
      </c>
      <c r="BU566"/>
      <c r="BV566" s="70">
        <v>463.21</v>
      </c>
      <c r="BW566" s="70">
        <v>0</v>
      </c>
      <c r="BX566" s="70">
        <v>59.220999999999997</v>
      </c>
      <c r="BY566" s="70">
        <v>1.4999999999999999E-2</v>
      </c>
      <c r="BZ566" s="70">
        <v>0.57399999999999995</v>
      </c>
      <c r="CA566" s="70">
        <v>0</v>
      </c>
      <c r="CB566" s="70">
        <v>0</v>
      </c>
      <c r="CC566" s="70">
        <v>0</v>
      </c>
      <c r="CD566" s="70">
        <v>0</v>
      </c>
    </row>
    <row r="567" spans="1:82">
      <c r="A567" s="70" t="s">
        <v>2244</v>
      </c>
      <c r="B567" s="70">
        <v>404</v>
      </c>
      <c r="C567" s="70">
        <v>13</v>
      </c>
      <c r="D567" s="70">
        <v>24</v>
      </c>
      <c r="E567" s="70">
        <v>2016</v>
      </c>
      <c r="F567" s="70" t="s">
        <v>155</v>
      </c>
      <c r="G567" s="70" t="s">
        <v>2231</v>
      </c>
      <c r="H567" s="70" t="s">
        <v>2232</v>
      </c>
      <c r="I567" s="148"/>
      <c r="J567" s="71">
        <v>462.8007033352514</v>
      </c>
      <c r="K567" s="71">
        <v>11.533920545411551</v>
      </c>
      <c r="L567" s="71">
        <v>32.954257657041502</v>
      </c>
      <c r="M567" s="71">
        <v>252.97658852340652</v>
      </c>
      <c r="N567" s="71">
        <v>255.72972923229312</v>
      </c>
      <c r="O567" s="71">
        <v>185.67185376209511</v>
      </c>
      <c r="P567" s="71">
        <v>146.4224442048538</v>
      </c>
      <c r="Q567" s="71">
        <v>11.765671303387013</v>
      </c>
      <c r="R567" s="71">
        <v>5.319728152045113</v>
      </c>
      <c r="S567" s="71">
        <v>18.079341398159997</v>
      </c>
      <c r="T567" s="72"/>
      <c r="U567" s="71">
        <v>36924774</v>
      </c>
      <c r="V567" s="71">
        <v>4480</v>
      </c>
      <c r="W567" s="71">
        <v>664</v>
      </c>
      <c r="X567" s="71">
        <v>56704</v>
      </c>
      <c r="Y567" s="71">
        <v>72455</v>
      </c>
      <c r="Z567" s="71">
        <v>109200</v>
      </c>
      <c r="AA567" s="71">
        <v>30136</v>
      </c>
      <c r="AB567" s="71">
        <v>166577</v>
      </c>
      <c r="AC567" s="71">
        <v>908557.20373138308</v>
      </c>
      <c r="AD567" s="71">
        <v>18.07934139816</v>
      </c>
      <c r="AE567" s="72"/>
      <c r="AF567" s="71">
        <v>322048168.21378762</v>
      </c>
      <c r="AG567" s="71">
        <v>8450060.9587669689</v>
      </c>
      <c r="AH567" s="71">
        <v>4276691.4413073519</v>
      </c>
      <c r="AI567" s="71">
        <v>385445854.31031662</v>
      </c>
      <c r="AJ567" s="71">
        <v>377629673.9302631</v>
      </c>
      <c r="AK567" s="71">
        <v>0</v>
      </c>
      <c r="AL567" s="71">
        <v>0</v>
      </c>
      <c r="AM567" s="71">
        <v>22846414.72948575</v>
      </c>
      <c r="AN567" s="71">
        <v>0</v>
      </c>
      <c r="AO567" s="71">
        <v>0</v>
      </c>
      <c r="AP567" s="71">
        <v>1120696863.5839274</v>
      </c>
      <c r="AQ567" s="72"/>
      <c r="AR567" s="71">
        <v>4028</v>
      </c>
      <c r="AS567" s="71">
        <v>1508</v>
      </c>
      <c r="AT567" s="71">
        <v>0</v>
      </c>
      <c r="AU567" s="71">
        <v>0</v>
      </c>
      <c r="AV567" s="71">
        <v>0</v>
      </c>
      <c r="AW567" s="71">
        <v>2</v>
      </c>
      <c r="AX567" s="71"/>
      <c r="AY567" s="72"/>
      <c r="AZ567" s="71">
        <v>17436.3</v>
      </c>
      <c r="BA567" s="71">
        <v>98015.8</v>
      </c>
      <c r="BB567" s="71">
        <v>0</v>
      </c>
      <c r="BC567" s="71">
        <v>0</v>
      </c>
      <c r="BD567" s="71">
        <v>0</v>
      </c>
      <c r="BE567" s="71">
        <v>7830</v>
      </c>
      <c r="BF567" s="71"/>
      <c r="BG567" s="72"/>
      <c r="BH567" s="71">
        <v>0</v>
      </c>
      <c r="BI567" s="71">
        <v>0</v>
      </c>
      <c r="BJ567" s="71">
        <v>467.89100000000002</v>
      </c>
      <c r="BK567" s="71">
        <v>0</v>
      </c>
      <c r="BL567" s="71">
        <v>48.448</v>
      </c>
      <c r="BM567" s="71">
        <v>0</v>
      </c>
      <c r="BN567" s="72"/>
      <c r="BO567" s="71">
        <v>0</v>
      </c>
      <c r="BP567" s="71">
        <v>0</v>
      </c>
      <c r="BQ567" s="71">
        <v>18</v>
      </c>
      <c r="BR567" s="71">
        <v>0</v>
      </c>
      <c r="BS567" s="71">
        <v>5</v>
      </c>
      <c r="BT567" s="71">
        <v>0</v>
      </c>
      <c r="BU567"/>
      <c r="BV567" s="70">
        <v>460.44400000000002</v>
      </c>
      <c r="BW567" s="70">
        <v>0</v>
      </c>
      <c r="BX567" s="70">
        <v>55.895000000000003</v>
      </c>
      <c r="BY567" s="70">
        <v>0</v>
      </c>
      <c r="BZ567" s="70">
        <v>0</v>
      </c>
      <c r="CA567" s="70">
        <v>0</v>
      </c>
      <c r="CB567" s="70">
        <v>0</v>
      </c>
      <c r="CC567" s="70">
        <v>0</v>
      </c>
      <c r="CD567" s="70">
        <v>0</v>
      </c>
    </row>
    <row r="568" spans="1:82">
      <c r="A568" s="70" t="s">
        <v>2245</v>
      </c>
      <c r="B568" s="70">
        <v>405</v>
      </c>
      <c r="C568" s="70">
        <v>14</v>
      </c>
      <c r="D568" s="70">
        <v>24</v>
      </c>
      <c r="E568" s="70">
        <v>2017</v>
      </c>
      <c r="F568" s="70" t="s">
        <v>156</v>
      </c>
      <c r="G568" s="70" t="s">
        <v>2231</v>
      </c>
      <c r="H568" s="70" t="s">
        <v>2232</v>
      </c>
      <c r="I568" s="148"/>
      <c r="J568" s="71">
        <v>471.13676113091873</v>
      </c>
      <c r="K568" s="71">
        <v>11.644386480497236</v>
      </c>
      <c r="L568" s="71">
        <v>32.202577320262115</v>
      </c>
      <c r="M568" s="71">
        <v>239.00636752781043</v>
      </c>
      <c r="N568" s="71">
        <v>249.75577628811709</v>
      </c>
      <c r="O568" s="71">
        <v>183.93668288890282</v>
      </c>
      <c r="P568" s="71">
        <v>143.81478591075415</v>
      </c>
      <c r="Q568" s="71">
        <v>11.3021915112444</v>
      </c>
      <c r="R568" s="71">
        <v>4.7183503905122661</v>
      </c>
      <c r="S568" s="71">
        <v>17.023664734235997</v>
      </c>
      <c r="T568" s="72"/>
      <c r="U568" s="71">
        <v>40169654</v>
      </c>
      <c r="V568" s="71">
        <v>4480</v>
      </c>
      <c r="W568" s="71">
        <v>664</v>
      </c>
      <c r="X568" s="71">
        <v>56704</v>
      </c>
      <c r="Y568" s="71">
        <v>72999</v>
      </c>
      <c r="Z568" s="71">
        <v>109974</v>
      </c>
      <c r="AA568" s="71">
        <v>29788</v>
      </c>
      <c r="AB568" s="71">
        <v>165472</v>
      </c>
      <c r="AC568" s="71">
        <v>821837.49999999977</v>
      </c>
      <c r="AD568" s="71">
        <v>17.023664734236</v>
      </c>
      <c r="AE568" s="72"/>
      <c r="AF568" s="71">
        <v>357631336.42466497</v>
      </c>
      <c r="AG568" s="71">
        <v>8900998.2038818672</v>
      </c>
      <c r="AH568" s="71">
        <v>5235327.2792724352</v>
      </c>
      <c r="AI568" s="71">
        <v>378952440.47877812</v>
      </c>
      <c r="AJ568" s="71">
        <v>358477834.91362298</v>
      </c>
      <c r="AK568" s="71">
        <v>0</v>
      </c>
      <c r="AL568" s="71">
        <v>0</v>
      </c>
      <c r="AM568" s="71">
        <v>22730372.727332599</v>
      </c>
      <c r="AN568" s="71">
        <v>0</v>
      </c>
      <c r="AO568" s="71">
        <v>0</v>
      </c>
      <c r="AP568" s="71">
        <v>1131928310.0275531</v>
      </c>
      <c r="AQ568" s="72"/>
      <c r="AR568" s="71">
        <v>4208</v>
      </c>
      <c r="AS568" s="71">
        <v>1811</v>
      </c>
      <c r="AT568" s="71">
        <v>0</v>
      </c>
      <c r="AU568" s="71">
        <v>0</v>
      </c>
      <c r="AV568" s="71">
        <v>0</v>
      </c>
      <c r="AW568" s="71">
        <v>4</v>
      </c>
      <c r="AX568" s="71"/>
      <c r="AY568" s="72"/>
      <c r="AZ568" s="71">
        <v>18368.7</v>
      </c>
      <c r="BA568" s="71">
        <v>120656.8</v>
      </c>
      <c r="BB568" s="71">
        <v>0</v>
      </c>
      <c r="BC568" s="71">
        <v>0</v>
      </c>
      <c r="BD568" s="71">
        <v>0</v>
      </c>
      <c r="BE568" s="71">
        <v>10000</v>
      </c>
      <c r="BF568" s="71"/>
      <c r="BG568" s="72"/>
      <c r="BH568" s="71">
        <v>0</v>
      </c>
      <c r="BI568" s="71">
        <v>0</v>
      </c>
      <c r="BJ568" s="71">
        <v>465.96100000000001</v>
      </c>
      <c r="BK568" s="71">
        <v>0</v>
      </c>
      <c r="BL568" s="71">
        <v>51.278000000000006</v>
      </c>
      <c r="BM568" s="71">
        <v>0</v>
      </c>
      <c r="BN568" s="72"/>
      <c r="BO568" s="71">
        <v>0</v>
      </c>
      <c r="BP568" s="71">
        <v>0</v>
      </c>
      <c r="BQ568" s="71">
        <v>19</v>
      </c>
      <c r="BR568" s="71">
        <v>0</v>
      </c>
      <c r="BS568" s="71">
        <v>5</v>
      </c>
      <c r="BT568" s="71">
        <v>0</v>
      </c>
      <c r="BU568"/>
      <c r="BV568" s="70">
        <v>457.86</v>
      </c>
      <c r="BW568" s="70">
        <v>0</v>
      </c>
      <c r="BX568" s="70">
        <v>59.378999999999998</v>
      </c>
      <c r="BY568" s="70">
        <v>0</v>
      </c>
      <c r="BZ568" s="70">
        <v>0</v>
      </c>
      <c r="CA568" s="70">
        <v>0</v>
      </c>
      <c r="CB568" s="70">
        <v>0</v>
      </c>
      <c r="CC568" s="70">
        <v>0</v>
      </c>
      <c r="CD568" s="70">
        <v>0</v>
      </c>
    </row>
    <row r="569" spans="1:82">
      <c r="A569" s="70" t="s">
        <v>2246</v>
      </c>
      <c r="B569" s="70">
        <v>406</v>
      </c>
      <c r="C569" s="70">
        <v>15</v>
      </c>
      <c r="D569" s="70">
        <v>24</v>
      </c>
      <c r="E569" s="70">
        <v>2018</v>
      </c>
      <c r="F569" s="70" t="s">
        <v>183</v>
      </c>
      <c r="G569" s="70" t="s">
        <v>2231</v>
      </c>
      <c r="H569" s="70" t="s">
        <v>2232</v>
      </c>
      <c r="I569" s="148"/>
      <c r="J569" s="71">
        <v>488.85613232529772</v>
      </c>
      <c r="K569" s="71">
        <v>10.785523585287775</v>
      </c>
      <c r="L569" s="71">
        <v>29.612234009761647</v>
      </c>
      <c r="M569" s="71">
        <v>247.35583890121586</v>
      </c>
      <c r="N569" s="71">
        <v>226.46460549837059</v>
      </c>
      <c r="O569" s="71">
        <v>181.23747197503729</v>
      </c>
      <c r="P569" s="71">
        <v>142.22548318580988</v>
      </c>
      <c r="Q569" s="71">
        <v>10.430456987712599</v>
      </c>
      <c r="R569" s="71">
        <v>4.4112367099879384</v>
      </c>
      <c r="S569" s="71">
        <v>18.885809089599999</v>
      </c>
      <c r="T569" s="72"/>
      <c r="U569" s="71">
        <v>43446739</v>
      </c>
      <c r="V569" s="71">
        <v>4480</v>
      </c>
      <c r="W569" s="71">
        <v>664</v>
      </c>
      <c r="X569" s="71">
        <v>56704</v>
      </c>
      <c r="Y569" s="71">
        <v>73392</v>
      </c>
      <c r="Z569" s="71">
        <v>110435</v>
      </c>
      <c r="AA569" s="71">
        <v>29755</v>
      </c>
      <c r="AB569" s="71">
        <v>164568</v>
      </c>
      <c r="AC569" s="71">
        <v>765333.5</v>
      </c>
      <c r="AD569" s="71">
        <v>18.885809089599999</v>
      </c>
      <c r="AE569" s="72"/>
      <c r="AF569" s="71">
        <v>393321778.73612618</v>
      </c>
      <c r="AG569" s="71">
        <v>8068104.3239967804</v>
      </c>
      <c r="AH569" s="71">
        <v>4845294.9816733059</v>
      </c>
      <c r="AI569" s="71">
        <v>385673262.43907619</v>
      </c>
      <c r="AJ569" s="71">
        <v>335607433.26296258</v>
      </c>
      <c r="AK569" s="71">
        <v>0</v>
      </c>
      <c r="AL569" s="71">
        <v>0</v>
      </c>
      <c r="AM569" s="71">
        <v>22652967.987594631</v>
      </c>
      <c r="AN569" s="71">
        <v>0</v>
      </c>
      <c r="AO569" s="71">
        <v>0</v>
      </c>
      <c r="AP569" s="71">
        <v>1150168841.7314296</v>
      </c>
      <c r="AQ569" s="72"/>
      <c r="AR569" s="71">
        <v>4451</v>
      </c>
      <c r="AS569" s="71">
        <v>2102</v>
      </c>
      <c r="AT569" s="71">
        <v>0</v>
      </c>
      <c r="AU569" s="71">
        <v>0</v>
      </c>
      <c r="AV569" s="71">
        <v>0</v>
      </c>
      <c r="AW569" s="71">
        <v>4</v>
      </c>
      <c r="AX569" s="71"/>
      <c r="AY569" s="72"/>
      <c r="AZ569" s="71">
        <v>19516.8</v>
      </c>
      <c r="BA569" s="71">
        <v>241176</v>
      </c>
      <c r="BB569" s="71">
        <v>0</v>
      </c>
      <c r="BC569" s="71">
        <v>0</v>
      </c>
      <c r="BD569" s="71">
        <v>0</v>
      </c>
      <c r="BE569" s="71">
        <v>10000</v>
      </c>
      <c r="BF569" s="71"/>
      <c r="BG569" s="72"/>
      <c r="BH569" s="71">
        <v>0</v>
      </c>
      <c r="BI569" s="71">
        <v>0</v>
      </c>
      <c r="BJ569" s="71">
        <v>479.52800000000002</v>
      </c>
      <c r="BK569" s="71">
        <v>0</v>
      </c>
      <c r="BL569" s="71">
        <v>50.733000000000004</v>
      </c>
      <c r="BM569" s="71">
        <v>0</v>
      </c>
      <c r="BN569" s="72"/>
      <c r="BO569" s="71">
        <v>0</v>
      </c>
      <c r="BP569" s="71">
        <v>0</v>
      </c>
      <c r="BQ569" s="71">
        <v>20</v>
      </c>
      <c r="BR569" s="71">
        <v>0</v>
      </c>
      <c r="BS569" s="71">
        <v>5</v>
      </c>
      <c r="BT569" s="71">
        <v>0</v>
      </c>
      <c r="BU569"/>
      <c r="BV569" s="70">
        <v>471.267</v>
      </c>
      <c r="BW569" s="70">
        <v>0</v>
      </c>
      <c r="BX569" s="70">
        <v>58.994</v>
      </c>
      <c r="BY569" s="70">
        <v>0</v>
      </c>
      <c r="BZ569" s="70">
        <v>0</v>
      </c>
      <c r="CA569" s="70">
        <v>0</v>
      </c>
      <c r="CB569" s="70">
        <v>0</v>
      </c>
      <c r="CC569" s="70">
        <v>0</v>
      </c>
      <c r="CD569" s="70">
        <v>0</v>
      </c>
    </row>
    <row r="570" spans="1:82">
      <c r="A570" s="70" t="s">
        <v>2247</v>
      </c>
      <c r="B570" s="70">
        <v>407</v>
      </c>
      <c r="C570" s="70">
        <v>16</v>
      </c>
      <c r="D570" s="70">
        <v>24</v>
      </c>
      <c r="E570" s="70">
        <v>2019</v>
      </c>
      <c r="F570" s="70" t="s">
        <v>158</v>
      </c>
      <c r="G570" s="70" t="s">
        <v>2231</v>
      </c>
      <c r="H570" s="70" t="s">
        <v>2232</v>
      </c>
      <c r="I570" s="148"/>
      <c r="J570" s="71">
        <v>464.27943499331161</v>
      </c>
      <c r="K570" s="71">
        <v>10.055803252183644</v>
      </c>
      <c r="L570" s="71">
        <v>29.822726185289127</v>
      </c>
      <c r="M570" s="71">
        <v>220.54654851683912</v>
      </c>
      <c r="N570" s="71">
        <v>211.41877078713969</v>
      </c>
      <c r="O570" s="71">
        <v>177.20467209451417</v>
      </c>
      <c r="P570" s="71">
        <v>140.44223122433593</v>
      </c>
      <c r="Q570" s="71">
        <v>10.088201560390299</v>
      </c>
      <c r="R570" s="71">
        <v>4.3363393655138047</v>
      </c>
      <c r="S570" s="71">
        <v>20.359407566400005</v>
      </c>
      <c r="T570" s="72"/>
      <c r="U570" s="71">
        <v>40605794</v>
      </c>
      <c r="V570" s="71">
        <v>4480</v>
      </c>
      <c r="W570" s="71">
        <v>664</v>
      </c>
      <c r="X570" s="71">
        <v>56704</v>
      </c>
      <c r="Y570" s="71">
        <v>73806</v>
      </c>
      <c r="Z570" s="71">
        <v>110942</v>
      </c>
      <c r="AA570" s="71">
        <v>29162</v>
      </c>
      <c r="AB570" s="71">
        <v>163477</v>
      </c>
      <c r="AC570" s="71">
        <v>764661.5</v>
      </c>
      <c r="AD570" s="71">
        <v>20.359407566400009</v>
      </c>
      <c r="AE570" s="72"/>
      <c r="AF570" s="71">
        <v>389837702.77469939</v>
      </c>
      <c r="AG570" s="71">
        <v>7925148.4674439291</v>
      </c>
      <c r="AH570" s="71">
        <v>5329137.1256394051</v>
      </c>
      <c r="AI570" s="71">
        <v>370052908.5665313</v>
      </c>
      <c r="AJ570" s="71">
        <v>329325182.65837592</v>
      </c>
      <c r="AK570" s="71">
        <v>0</v>
      </c>
      <c r="AL570" s="71">
        <v>0</v>
      </c>
      <c r="AM570" s="71">
        <v>22264336.745802891</v>
      </c>
      <c r="AN570" s="71">
        <v>0</v>
      </c>
      <c r="AO570" s="71">
        <v>0</v>
      </c>
      <c r="AP570" s="71">
        <v>1124734416.3384929</v>
      </c>
      <c r="AQ570" s="72"/>
      <c r="AR570" s="71">
        <v>4739</v>
      </c>
      <c r="AS570" s="71">
        <v>2436</v>
      </c>
      <c r="AT570" s="71">
        <v>0</v>
      </c>
      <c r="AU570" s="71">
        <v>0</v>
      </c>
      <c r="AV570" s="71">
        <v>0</v>
      </c>
      <c r="AW570" s="71">
        <v>4</v>
      </c>
      <c r="AX570" s="71"/>
      <c r="AY570" s="72"/>
      <c r="AZ570" s="71">
        <v>20990.29999999997</v>
      </c>
      <c r="BA570" s="71">
        <v>265885.89999999979</v>
      </c>
      <c r="BB570" s="71">
        <v>0</v>
      </c>
      <c r="BC570" s="71">
        <v>0</v>
      </c>
      <c r="BD570" s="71">
        <v>0</v>
      </c>
      <c r="BE570" s="71">
        <v>10000</v>
      </c>
      <c r="BF570" s="71"/>
      <c r="BG570" s="72"/>
      <c r="BH570" s="71">
        <v>0</v>
      </c>
      <c r="BI570" s="71">
        <v>0</v>
      </c>
      <c r="BJ570" s="71">
        <v>455.28699999999998</v>
      </c>
      <c r="BK570" s="71">
        <v>0</v>
      </c>
      <c r="BL570" s="71">
        <v>50.855999999999995</v>
      </c>
      <c r="BM570" s="71">
        <v>0</v>
      </c>
      <c r="BN570" s="72"/>
      <c r="BO570" s="71">
        <v>0</v>
      </c>
      <c r="BP570" s="71">
        <v>0</v>
      </c>
      <c r="BQ570" s="71">
        <v>18</v>
      </c>
      <c r="BR570" s="71">
        <v>0</v>
      </c>
      <c r="BS570" s="71">
        <v>5</v>
      </c>
      <c r="BT570" s="71">
        <v>0</v>
      </c>
      <c r="BU570"/>
      <c r="BV570" s="70">
        <v>448.93900000000002</v>
      </c>
      <c r="BW570" s="70">
        <v>0</v>
      </c>
      <c r="BX570" s="70">
        <v>57.204000000000001</v>
      </c>
      <c r="BY570" s="70">
        <v>0</v>
      </c>
      <c r="BZ570" s="70">
        <v>0</v>
      </c>
      <c r="CA570" s="70">
        <v>0</v>
      </c>
      <c r="CB570" s="70">
        <v>0</v>
      </c>
      <c r="CC570" s="70">
        <v>0</v>
      </c>
      <c r="CD570" s="70">
        <v>0</v>
      </c>
    </row>
    <row r="571" spans="1:82">
      <c r="A571" s="70" t="s">
        <v>2248</v>
      </c>
      <c r="B571" s="70">
        <v>408</v>
      </c>
      <c r="C571" s="70">
        <v>17</v>
      </c>
      <c r="D571" s="70">
        <v>24</v>
      </c>
      <c r="E571" s="70">
        <v>2020</v>
      </c>
      <c r="F571" s="70" t="s">
        <v>159</v>
      </c>
      <c r="G571" s="70" t="s">
        <v>2231</v>
      </c>
      <c r="H571" s="70" t="s">
        <v>2232</v>
      </c>
      <c r="I571" s="148"/>
      <c r="J571" s="71">
        <v>447.60245028790621</v>
      </c>
      <c r="K571" s="71">
        <v>10.029020001169579</v>
      </c>
      <c r="L571" s="71">
        <v>40.608552251855187</v>
      </c>
      <c r="M571" s="71">
        <v>193.8598285198419</v>
      </c>
      <c r="N571" s="71">
        <v>210.82709658598372</v>
      </c>
      <c r="O571" s="71">
        <v>155.30252790354308</v>
      </c>
      <c r="P571" s="71">
        <v>131.72405634090907</v>
      </c>
      <c r="Q571" s="71">
        <v>9.55151926917822</v>
      </c>
      <c r="R571" s="71">
        <v>3.6540946174606921</v>
      </c>
      <c r="S571" s="71">
        <v>18.132369150140999</v>
      </c>
      <c r="T571" s="72"/>
      <c r="U571" s="71">
        <v>39890597</v>
      </c>
      <c r="V571" s="71">
        <v>4252</v>
      </c>
      <c r="W571" s="71">
        <v>963</v>
      </c>
      <c r="X571" s="71">
        <v>55294</v>
      </c>
      <c r="Y571" s="71">
        <v>74082</v>
      </c>
      <c r="Z571" s="71">
        <v>110975</v>
      </c>
      <c r="AA571" s="71">
        <v>29072</v>
      </c>
      <c r="AB571" s="71">
        <v>161998</v>
      </c>
      <c r="AC571" s="71">
        <v>647760.49999999988</v>
      </c>
      <c r="AD571" s="71">
        <v>18.132369150140999</v>
      </c>
      <c r="AE571" s="72"/>
      <c r="AF571" s="71">
        <v>389676281.00148672</v>
      </c>
      <c r="AG571" s="71">
        <v>7704759.1091689728</v>
      </c>
      <c r="AH571" s="71">
        <v>7568154.4622783344</v>
      </c>
      <c r="AI571" s="71">
        <v>348580682.58912385</v>
      </c>
      <c r="AJ571" s="71">
        <v>377311784.97987229</v>
      </c>
      <c r="AK571" s="71"/>
      <c r="AL571" s="71"/>
      <c r="AM571" s="71">
        <v>21142538.835319251</v>
      </c>
      <c r="AN571" s="71"/>
      <c r="AO571" s="71"/>
      <c r="AP571" s="71">
        <v>1151984200.9772494</v>
      </c>
      <c r="AQ571" s="72"/>
      <c r="AR571" s="71">
        <v>4995</v>
      </c>
      <c r="AS571" s="71">
        <v>2611</v>
      </c>
      <c r="AT571" s="71">
        <v>0</v>
      </c>
      <c r="AU571" s="71">
        <v>0</v>
      </c>
      <c r="AV571" s="71">
        <v>0</v>
      </c>
      <c r="AW571" s="71">
        <v>4</v>
      </c>
      <c r="AX571" s="71"/>
      <c r="AY571" s="72"/>
      <c r="AZ571" s="71">
        <v>22495.899999999951</v>
      </c>
      <c r="BA571" s="71">
        <v>296612.30000000162</v>
      </c>
      <c r="BB571" s="71">
        <v>0</v>
      </c>
      <c r="BC571" s="71">
        <v>0</v>
      </c>
      <c r="BD571" s="71">
        <v>0</v>
      </c>
      <c r="BE571" s="71">
        <v>10000</v>
      </c>
      <c r="BF571" s="71"/>
      <c r="BG571" s="72"/>
      <c r="BH571" s="71">
        <v>0</v>
      </c>
      <c r="BI571" s="71">
        <v>0</v>
      </c>
      <c r="BJ571" s="71">
        <v>426.12799999999999</v>
      </c>
      <c r="BK571" s="71">
        <v>0</v>
      </c>
      <c r="BL571" s="71">
        <v>50.111000000000004</v>
      </c>
      <c r="BM571" s="71">
        <v>0</v>
      </c>
      <c r="BN571" s="72"/>
      <c r="BO571" s="71">
        <v>0</v>
      </c>
      <c r="BP571" s="71">
        <v>0</v>
      </c>
      <c r="BQ571" s="71">
        <v>18</v>
      </c>
      <c r="BR571" s="71">
        <v>0</v>
      </c>
      <c r="BS571" s="71">
        <v>5</v>
      </c>
      <c r="BT571" s="71">
        <v>0</v>
      </c>
      <c r="BU571"/>
      <c r="BV571" s="70">
        <v>423.87900000000002</v>
      </c>
      <c r="BW571" s="70">
        <v>0</v>
      </c>
      <c r="BX571" s="70">
        <v>52.36</v>
      </c>
      <c r="BY571" s="70">
        <v>0</v>
      </c>
      <c r="BZ571" s="70">
        <v>0</v>
      </c>
      <c r="CA571" s="70">
        <v>0</v>
      </c>
      <c r="CB571" s="70">
        <v>0</v>
      </c>
      <c r="CC571" s="70">
        <v>0</v>
      </c>
      <c r="CD571" s="70">
        <v>0</v>
      </c>
    </row>
    <row r="572" spans="1:82">
      <c r="A572" s="70" t="s">
        <v>2249</v>
      </c>
      <c r="B572" s="70">
        <v>408</v>
      </c>
      <c r="C572" s="70">
        <v>18</v>
      </c>
      <c r="D572" s="70">
        <v>24</v>
      </c>
      <c r="E572" s="70">
        <v>2021</v>
      </c>
      <c r="F572" s="70" t="s">
        <v>160</v>
      </c>
      <c r="G572" s="70" t="s">
        <v>2231</v>
      </c>
      <c r="H572" s="70" t="s">
        <v>2232</v>
      </c>
      <c r="I572" s="148"/>
      <c r="J572" s="71">
        <v>464.82374060122316</v>
      </c>
      <c r="K572" s="71">
        <v>10.992093197030625</v>
      </c>
      <c r="L572" s="71">
        <v>38.844687261664596</v>
      </c>
      <c r="M572" s="71">
        <v>222.46349017349485</v>
      </c>
      <c r="N572" s="71">
        <v>219.1896969367445</v>
      </c>
      <c r="O572" s="71">
        <v>150.65203390039827</v>
      </c>
      <c r="P572" s="71">
        <v>135.03977696111139</v>
      </c>
      <c r="Q572" s="71">
        <v>9.3783707386057706</v>
      </c>
      <c r="R572" s="71">
        <v>3.1105938988941308</v>
      </c>
      <c r="S572" s="71">
        <v>19.552314433574999</v>
      </c>
      <c r="T572" s="72"/>
      <c r="U572" s="71">
        <v>40871866</v>
      </c>
      <c r="V572" s="71">
        <v>4252</v>
      </c>
      <c r="W572" s="71">
        <v>963</v>
      </c>
      <c r="X572" s="71">
        <v>55294</v>
      </c>
      <c r="Y572" s="71">
        <v>74234</v>
      </c>
      <c r="Z572" s="71">
        <v>110844</v>
      </c>
      <c r="AA572" s="71">
        <v>29062</v>
      </c>
      <c r="AB572" s="71">
        <v>160624</v>
      </c>
      <c r="AC572" s="71">
        <v>534936.5</v>
      </c>
      <c r="AD572" s="71">
        <v>19.552314433574999</v>
      </c>
      <c r="AE572" s="72"/>
      <c r="AF572" s="71">
        <v>405767841.72460938</v>
      </c>
      <c r="AG572" s="71">
        <v>8165223.2571664508</v>
      </c>
      <c r="AH572" s="71">
        <v>6914330.0273663616</v>
      </c>
      <c r="AI572" s="71">
        <v>373059938.55182624</v>
      </c>
      <c r="AJ572" s="71">
        <v>364652823.65259069</v>
      </c>
      <c r="AK572" s="71">
        <v>0</v>
      </c>
      <c r="AL572" s="71">
        <v>0</v>
      </c>
      <c r="AM572" s="71">
        <v>21084130.715240538</v>
      </c>
      <c r="AN572" s="71">
        <v>0</v>
      </c>
      <c r="AO572" s="71">
        <v>0</v>
      </c>
      <c r="AP572" s="71">
        <v>1179644287.9287996</v>
      </c>
      <c r="AQ572" s="72"/>
      <c r="AR572" s="71">
        <v>5276</v>
      </c>
      <c r="AS572" s="71">
        <v>2772</v>
      </c>
      <c r="AT572" s="71">
        <v>0</v>
      </c>
      <c r="AU572" s="71">
        <v>0</v>
      </c>
      <c r="AV572" s="71">
        <v>0</v>
      </c>
      <c r="AW572" s="71">
        <v>4</v>
      </c>
      <c r="AX572" s="71"/>
      <c r="AY572" s="72"/>
      <c r="AZ572" s="71">
        <v>24328.199999999921</v>
      </c>
      <c r="BA572" s="71">
        <v>309402.60000000149</v>
      </c>
      <c r="BB572" s="71">
        <v>0</v>
      </c>
      <c r="BC572" s="71">
        <v>0</v>
      </c>
      <c r="BD572" s="71">
        <v>0</v>
      </c>
      <c r="BE572" s="71">
        <v>10000</v>
      </c>
      <c r="BF572" s="71"/>
      <c r="BG572" s="72"/>
      <c r="BH572" s="71">
        <v>0</v>
      </c>
      <c r="BI572" s="71">
        <v>0</v>
      </c>
      <c r="BJ572" s="71">
        <v>406.61500000000001</v>
      </c>
      <c r="BK572" s="71">
        <v>0</v>
      </c>
      <c r="BL572" s="71">
        <v>49.378</v>
      </c>
      <c r="BM572" s="71">
        <v>0</v>
      </c>
      <c r="BN572" s="72"/>
      <c r="BO572" s="71">
        <v>0</v>
      </c>
      <c r="BP572" s="71">
        <v>0</v>
      </c>
      <c r="BQ572" s="71">
        <v>20</v>
      </c>
      <c r="BR572" s="71">
        <v>0</v>
      </c>
      <c r="BS572" s="71">
        <v>5</v>
      </c>
      <c r="BT572" s="71">
        <v>0</v>
      </c>
      <c r="BU572"/>
      <c r="BV572" s="70">
        <v>406.661</v>
      </c>
      <c r="BW572" s="70">
        <v>0</v>
      </c>
      <c r="BX572" s="70">
        <v>49.332000000000001</v>
      </c>
      <c r="BY572" s="70">
        <v>0</v>
      </c>
      <c r="BZ572" s="70">
        <v>0</v>
      </c>
      <c r="CA572" s="70">
        <v>0</v>
      </c>
      <c r="CB572" s="70">
        <v>0</v>
      </c>
      <c r="CC572" s="70">
        <v>0</v>
      </c>
      <c r="CD572" s="70">
        <v>0</v>
      </c>
    </row>
    <row r="573" spans="1:82">
      <c r="A573" s="70" t="s">
        <v>2250</v>
      </c>
      <c r="B573" s="70">
        <v>408</v>
      </c>
      <c r="C573" s="70">
        <v>19</v>
      </c>
      <c r="D573" s="70">
        <v>24</v>
      </c>
      <c r="E573" s="70">
        <v>2022</v>
      </c>
      <c r="F573" s="70" t="s">
        <v>161</v>
      </c>
      <c r="G573" s="70" t="s">
        <v>2231</v>
      </c>
      <c r="H573" s="70" t="s">
        <v>2232</v>
      </c>
      <c r="I573" s="148"/>
      <c r="J573" s="71">
        <v>465.85398837379665</v>
      </c>
      <c r="K573" s="71">
        <v>10.300879583415817</v>
      </c>
      <c r="L573" s="71">
        <v>35.201401000701075</v>
      </c>
      <c r="M573" s="71">
        <v>205.12943162153445</v>
      </c>
      <c r="N573" s="71">
        <v>203.37325960994016</v>
      </c>
      <c r="O573" s="71">
        <v>158.69755292070855</v>
      </c>
      <c r="P573" s="71">
        <v>133.67114947717161</v>
      </c>
      <c r="Q573" s="71">
        <v>9.3603049586263989</v>
      </c>
      <c r="R573" s="71">
        <v>3.261065626623286</v>
      </c>
      <c r="S573" s="71">
        <v>19.09493947656</v>
      </c>
      <c r="T573" s="72"/>
      <c r="U573" s="71">
        <v>46321293</v>
      </c>
      <c r="V573" s="71">
        <v>4252</v>
      </c>
      <c r="W573" s="71">
        <v>963</v>
      </c>
      <c r="X573" s="71">
        <v>55294</v>
      </c>
      <c r="Y573" s="71">
        <v>74310</v>
      </c>
      <c r="Z573" s="71">
        <v>110938</v>
      </c>
      <c r="AA573" s="71">
        <v>29206</v>
      </c>
      <c r="AB573" s="71">
        <v>159000</v>
      </c>
      <c r="AC573" s="71">
        <v>567856.99999999988</v>
      </c>
      <c r="AD573" s="71">
        <v>19.09493947656</v>
      </c>
      <c r="AE573" s="72"/>
      <c r="AF573" s="71">
        <v>414488089.86176056</v>
      </c>
      <c r="AG573" s="71">
        <v>8232015.1772827683</v>
      </c>
      <c r="AH573" s="71">
        <v>7675442.6074643666</v>
      </c>
      <c r="AI573" s="71">
        <v>340467283.04457229</v>
      </c>
      <c r="AJ573" s="71">
        <v>333680683.03289634</v>
      </c>
      <c r="AK573" s="71">
        <v>0</v>
      </c>
      <c r="AL573" s="71">
        <v>0</v>
      </c>
      <c r="AM573" s="71">
        <v>20531239.810731374</v>
      </c>
      <c r="AN573" s="71">
        <v>0</v>
      </c>
      <c r="AO573" s="71">
        <v>0</v>
      </c>
      <c r="AP573" s="71">
        <v>1125074753.5347078</v>
      </c>
      <c r="AQ573" s="72"/>
      <c r="AR573" s="71">
        <v>5568</v>
      </c>
      <c r="AS573" s="71">
        <v>2850</v>
      </c>
      <c r="AT573" s="71">
        <v>0</v>
      </c>
      <c r="AU573" s="71">
        <v>0</v>
      </c>
      <c r="AV573" s="71">
        <v>0</v>
      </c>
      <c r="AW573" s="71">
        <v>4</v>
      </c>
      <c r="AX573" s="71"/>
      <c r="AY573" s="72"/>
      <c r="AZ573" s="71">
        <v>26268.799999999879</v>
      </c>
      <c r="BA573" s="71">
        <v>315631.70000000147</v>
      </c>
      <c r="BB573" s="71">
        <v>0</v>
      </c>
      <c r="BC573" s="71">
        <v>0</v>
      </c>
      <c r="BD573" s="71">
        <v>0</v>
      </c>
      <c r="BE573" s="71">
        <v>10000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408</v>
      </c>
      <c r="C574" s="70">
        <v>20</v>
      </c>
      <c r="D574" s="70">
        <v>24</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5874</v>
      </c>
      <c r="AS574" s="71">
        <v>2873</v>
      </c>
      <c r="AT574" s="71">
        <v>0</v>
      </c>
      <c r="AU574" s="71">
        <v>0</v>
      </c>
      <c r="AV574" s="71">
        <v>0</v>
      </c>
      <c r="AW574" s="71">
        <v>4</v>
      </c>
      <c r="AX574" s="71"/>
      <c r="AY574" s="72"/>
      <c r="AZ574" s="71">
        <v>28081.399999999914</v>
      </c>
      <c r="BA574" s="71">
        <v>317544.60000000155</v>
      </c>
      <c r="BB574" s="71">
        <v>0</v>
      </c>
      <c r="BC574" s="71">
        <v>0</v>
      </c>
      <c r="BD574" s="71">
        <v>0</v>
      </c>
      <c r="BE574" s="71">
        <v>9964.8950000000004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408</v>
      </c>
      <c r="C575" s="70">
        <v>21</v>
      </c>
      <c r="D575" s="70">
        <v>24</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1</v>
      </c>
      <c r="C576" s="70">
        <v>1</v>
      </c>
      <c r="D576" s="70">
        <v>1</v>
      </c>
      <c r="E576" s="70">
        <v>1990</v>
      </c>
      <c r="F576" s="70" t="s">
        <v>787</v>
      </c>
      <c r="G576" s="70" t="s">
        <v>2254</v>
      </c>
      <c r="H576" s="70" t="s">
        <v>2255</v>
      </c>
      <c r="I576" s="148" t="s">
        <v>793</v>
      </c>
      <c r="J576" s="71">
        <v>2159.2822049288889</v>
      </c>
      <c r="K576" s="71">
        <v>11.276845607487211</v>
      </c>
      <c r="L576" s="71">
        <v>8.6656434472348156</v>
      </c>
      <c r="M576" s="71">
        <v>95.57406526867932</v>
      </c>
      <c r="N576" s="71">
        <v>135.4804124902775</v>
      </c>
      <c r="O576" s="71">
        <v>131.8197387162524</v>
      </c>
      <c r="P576" s="71">
        <v>104.0108985330767</v>
      </c>
      <c r="Q576" s="71">
        <v>8.77042790157941</v>
      </c>
      <c r="R576" s="71">
        <v>0</v>
      </c>
      <c r="S576" s="71">
        <v>8.5491697127626445</v>
      </c>
      <c r="T576" s="72"/>
      <c r="U576" s="71">
        <v>91107023</v>
      </c>
      <c r="V576" s="71">
        <v>3989</v>
      </c>
      <c r="W576" s="71">
        <v>92</v>
      </c>
      <c r="X576" s="71">
        <v>34176</v>
      </c>
      <c r="Y576" s="71">
        <v>44682</v>
      </c>
      <c r="Z576" s="71">
        <v>54219</v>
      </c>
      <c r="AA576" s="71">
        <v>25255</v>
      </c>
      <c r="AB576" s="71">
        <v>142402</v>
      </c>
      <c r="AC576" s="71">
        <v>0</v>
      </c>
      <c r="AD576" s="71">
        <v>8.5491697127626445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2</v>
      </c>
      <c r="C577" s="70">
        <v>2</v>
      </c>
      <c r="D577" s="70">
        <v>1</v>
      </c>
      <c r="E577" s="70">
        <v>2005</v>
      </c>
      <c r="F577" s="70" t="s">
        <v>789</v>
      </c>
      <c r="G577" s="1064" t="s">
        <v>2254</v>
      </c>
      <c r="H577" s="70" t="s">
        <v>2255</v>
      </c>
      <c r="I577" s="148"/>
      <c r="J577" s="71">
        <v>1717.397506328175</v>
      </c>
      <c r="K577" s="71">
        <v>9.687745901734683</v>
      </c>
      <c r="L577" s="71">
        <v>4.5061291786332784</v>
      </c>
      <c r="M577" s="71">
        <v>210.64108504268279</v>
      </c>
      <c r="N577" s="71">
        <v>215.98351962389111</v>
      </c>
      <c r="O577" s="71">
        <v>193.71969727646311</v>
      </c>
      <c r="P577" s="71">
        <v>105.1141533084393</v>
      </c>
      <c r="Q577" s="71">
        <v>9.1745498341896408</v>
      </c>
      <c r="R577" s="71">
        <v>6.6933310225941174</v>
      </c>
      <c r="S577" s="71">
        <v>20.719476995000001</v>
      </c>
      <c r="T577" s="72"/>
      <c r="U577" s="71">
        <v>75812962</v>
      </c>
      <c r="V577" s="71">
        <v>4396</v>
      </c>
      <c r="W577" s="71">
        <v>54</v>
      </c>
      <c r="X577" s="71">
        <v>35428</v>
      </c>
      <c r="Y577" s="71">
        <v>58322</v>
      </c>
      <c r="Z577" s="71">
        <v>92204</v>
      </c>
      <c r="AA577" s="71">
        <v>20903</v>
      </c>
      <c r="AB577" s="71">
        <v>155727</v>
      </c>
      <c r="AC577" s="71">
        <v>1183577</v>
      </c>
      <c r="AD577" s="71">
        <v>20.719476995000001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3</v>
      </c>
      <c r="C578" s="70">
        <v>3</v>
      </c>
      <c r="D578" s="70">
        <v>1</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4</v>
      </c>
      <c r="C579" s="70">
        <v>4</v>
      </c>
      <c r="D579" s="70">
        <v>1</v>
      </c>
      <c r="E579" s="70">
        <v>2007</v>
      </c>
      <c r="F579" s="70" t="s">
        <v>791</v>
      </c>
      <c r="G579" s="70" t="s">
        <v>2254</v>
      </c>
      <c r="H579" s="70" t="s">
        <v>2255</v>
      </c>
      <c r="I579" s="148"/>
      <c r="J579" s="71">
        <v>1935.876582974857</v>
      </c>
      <c r="K579" s="71">
        <v>9.9482936076186022</v>
      </c>
      <c r="L579" s="71">
        <v>3.7520545732001191</v>
      </c>
      <c r="M579" s="71">
        <v>212.4108622989099</v>
      </c>
      <c r="N579" s="71">
        <v>227.07294601816241</v>
      </c>
      <c r="O579" s="71">
        <v>190.40553829976599</v>
      </c>
      <c r="P579" s="71">
        <v>101.6398040723585</v>
      </c>
      <c r="Q579" s="71">
        <v>9.7588780116186005</v>
      </c>
      <c r="R579" s="71">
        <v>7.8523699208964004</v>
      </c>
      <c r="S579" s="71">
        <v>24.873244789960001</v>
      </c>
      <c r="T579" s="72"/>
      <c r="U579" s="71">
        <v>95031105</v>
      </c>
      <c r="V579" s="71">
        <v>4202</v>
      </c>
      <c r="W579" s="71">
        <v>44</v>
      </c>
      <c r="X579" s="71">
        <v>43179</v>
      </c>
      <c r="Y579" s="71">
        <v>60243</v>
      </c>
      <c r="Z579" s="71">
        <v>94211</v>
      </c>
      <c r="AA579" s="71">
        <v>19904</v>
      </c>
      <c r="AB579" s="71">
        <v>156886</v>
      </c>
      <c r="AC579" s="71">
        <v>1428369.5</v>
      </c>
      <c r="AD579" s="71">
        <v>24.873244789960001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5</v>
      </c>
      <c r="C580" s="70">
        <v>5</v>
      </c>
      <c r="D580" s="70">
        <v>1</v>
      </c>
      <c r="E580" s="70">
        <v>2008</v>
      </c>
      <c r="F580" s="70" t="s">
        <v>792</v>
      </c>
      <c r="G580" s="70" t="s">
        <v>2254</v>
      </c>
      <c r="H580" s="70" t="s">
        <v>2255</v>
      </c>
      <c r="I580" s="148"/>
      <c r="J580" s="71">
        <v>1946.45543780352</v>
      </c>
      <c r="K580" s="71">
        <v>7.4656623224251879</v>
      </c>
      <c r="L580" s="71">
        <v>3.353270767396769</v>
      </c>
      <c r="M580" s="71">
        <v>219.04331365022691</v>
      </c>
      <c r="N580" s="71">
        <v>224.2550567195473</v>
      </c>
      <c r="O580" s="71">
        <v>186.6456779623629</v>
      </c>
      <c r="P580" s="71">
        <v>99.5296038885012</v>
      </c>
      <c r="Q580" s="71">
        <v>9.6457589017025303</v>
      </c>
      <c r="R580" s="71">
        <v>8.5273151286696436</v>
      </c>
      <c r="S580" s="71">
        <v>18.44329039638</v>
      </c>
      <c r="T580" s="72"/>
      <c r="U580" s="71">
        <v>100161898</v>
      </c>
      <c r="V580" s="71">
        <v>4202</v>
      </c>
      <c r="W580" s="71">
        <v>44</v>
      </c>
      <c r="X580" s="71">
        <v>43179</v>
      </c>
      <c r="Y580" s="71">
        <v>61173</v>
      </c>
      <c r="Z580" s="71">
        <v>95592</v>
      </c>
      <c r="AA580" s="71">
        <v>19513</v>
      </c>
      <c r="AB580" s="71">
        <v>157618</v>
      </c>
      <c r="AC580" s="71">
        <v>1610692.5</v>
      </c>
      <c r="AD580" s="71">
        <v>18.44329039638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6</v>
      </c>
      <c r="C581" s="70">
        <v>6</v>
      </c>
      <c r="D581" s="70">
        <v>1</v>
      </c>
      <c r="E581" s="70">
        <v>2009</v>
      </c>
      <c r="F581" s="70" t="s">
        <v>176</v>
      </c>
      <c r="G581" s="70" t="s">
        <v>2254</v>
      </c>
      <c r="H581" s="70" t="s">
        <v>2255</v>
      </c>
      <c r="I581" s="148"/>
      <c r="J581" s="71">
        <v>1728.647771034385</v>
      </c>
      <c r="K581" s="71">
        <v>6.6952046861932386</v>
      </c>
      <c r="L581" s="71">
        <v>3.9194330965535991</v>
      </c>
      <c r="M581" s="71">
        <v>219.459933706557</v>
      </c>
      <c r="N581" s="71">
        <v>196.67653205909389</v>
      </c>
      <c r="O581" s="71">
        <v>190.61195742194599</v>
      </c>
      <c r="P581" s="71">
        <v>94.723630386295113</v>
      </c>
      <c r="Q581" s="71">
        <v>9.2338934821760592</v>
      </c>
      <c r="R581" s="71">
        <v>10.70330622495614</v>
      </c>
      <c r="S581" s="71">
        <v>17.2377194004175</v>
      </c>
      <c r="T581" s="72"/>
      <c r="U581" s="71">
        <v>77628670</v>
      </c>
      <c r="V581" s="71">
        <v>4147</v>
      </c>
      <c r="W581" s="71">
        <v>80</v>
      </c>
      <c r="X581" s="71">
        <v>46862</v>
      </c>
      <c r="Y581" s="71">
        <v>62157</v>
      </c>
      <c r="Z581" s="71">
        <v>96359</v>
      </c>
      <c r="AA581" s="71">
        <v>19065</v>
      </c>
      <c r="AB581" s="71">
        <v>158393</v>
      </c>
      <c r="AC581" s="71">
        <v>1972337.5</v>
      </c>
      <c r="AD581" s="71">
        <v>17.2377194004175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244.28700000000001</v>
      </c>
      <c r="BK581" s="71">
        <v>29.599</v>
      </c>
      <c r="BL581" s="71">
        <v>87.265999999999991</v>
      </c>
      <c r="BM581" s="71">
        <v>0</v>
      </c>
      <c r="BN581" s="72"/>
      <c r="BO581" s="71">
        <v>0</v>
      </c>
      <c r="BP581" s="71">
        <v>0</v>
      </c>
      <c r="BQ581" s="71">
        <v>12</v>
      </c>
      <c r="BR581" s="71">
        <v>1</v>
      </c>
      <c r="BS581" s="71">
        <v>9</v>
      </c>
      <c r="BT581" s="71">
        <v>0</v>
      </c>
      <c r="BU581"/>
      <c r="BV581" s="70">
        <v>242.23500000000001</v>
      </c>
      <c r="BW581" s="70">
        <v>0.47</v>
      </c>
      <c r="BX581" s="70">
        <v>26.792999999999999</v>
      </c>
      <c r="BY581" s="70">
        <v>6.3920000000000003</v>
      </c>
      <c r="BZ581" s="70">
        <v>85.262</v>
      </c>
      <c r="CA581" s="70">
        <v>0</v>
      </c>
      <c r="CB581" s="70">
        <v>0</v>
      </c>
      <c r="CC581" s="70">
        <v>0</v>
      </c>
      <c r="CD581" s="70">
        <v>0</v>
      </c>
    </row>
    <row r="582" spans="1:82">
      <c r="A582" s="70" t="s">
        <v>2261</v>
      </c>
      <c r="B582" s="70">
        <v>7</v>
      </c>
      <c r="C582" s="70">
        <v>7</v>
      </c>
      <c r="D582" s="70">
        <v>1</v>
      </c>
      <c r="E582" s="70">
        <v>2010</v>
      </c>
      <c r="F582" s="70" t="s">
        <v>177</v>
      </c>
      <c r="G582" s="70" t="s">
        <v>2254</v>
      </c>
      <c r="H582" s="70" t="s">
        <v>2255</v>
      </c>
      <c r="I582" s="148"/>
      <c r="J582" s="71">
        <v>1886.126339478456</v>
      </c>
      <c r="K582" s="71">
        <v>7.1693085561257401</v>
      </c>
      <c r="L582" s="71">
        <v>3.76422596850328</v>
      </c>
      <c r="M582" s="71">
        <v>209.95647795661321</v>
      </c>
      <c r="N582" s="71">
        <v>220.46491851935059</v>
      </c>
      <c r="O582" s="71">
        <v>191.51422747254901</v>
      </c>
      <c r="P582" s="71">
        <v>96.365079604263187</v>
      </c>
      <c r="Q582" s="71">
        <v>9.6377439917713605</v>
      </c>
      <c r="R582" s="71">
        <v>27.953646787720992</v>
      </c>
      <c r="S582" s="71">
        <v>20.3017494486425</v>
      </c>
      <c r="T582" s="72"/>
      <c r="U582" s="71">
        <v>92514386</v>
      </c>
      <c r="V582" s="71">
        <v>4147</v>
      </c>
      <c r="W582" s="71">
        <v>80</v>
      </c>
      <c r="X582" s="71">
        <v>46862</v>
      </c>
      <c r="Y582" s="71">
        <v>62625</v>
      </c>
      <c r="Z582" s="71">
        <v>97265</v>
      </c>
      <c r="AA582" s="71">
        <v>18911</v>
      </c>
      <c r="AB582" s="71">
        <v>158414</v>
      </c>
      <c r="AC582" s="71">
        <v>4881505.25</v>
      </c>
      <c r="AD582" s="71">
        <v>20.3017494486425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573.78099999999995</v>
      </c>
      <c r="BK582" s="71">
        <v>4.7619999999999996</v>
      </c>
      <c r="BL582" s="71">
        <v>84.759</v>
      </c>
      <c r="BM582" s="71">
        <v>0</v>
      </c>
      <c r="BN582" s="72"/>
      <c r="BO582" s="71">
        <v>0</v>
      </c>
      <c r="BP582" s="71">
        <v>0</v>
      </c>
      <c r="BQ582" s="71">
        <v>19</v>
      </c>
      <c r="BR582" s="71">
        <v>1</v>
      </c>
      <c r="BS582" s="71">
        <v>9</v>
      </c>
      <c r="BT582" s="71">
        <v>0</v>
      </c>
      <c r="BU582"/>
      <c r="BV582" s="70">
        <v>478.524</v>
      </c>
      <c r="BW582" s="70">
        <v>0.14699999999999999</v>
      </c>
      <c r="BX582" s="70">
        <v>28.189</v>
      </c>
      <c r="BY582" s="70">
        <v>6.0289999999999999</v>
      </c>
      <c r="BZ582" s="70">
        <v>80.658000000000001</v>
      </c>
      <c r="CA582" s="70">
        <v>0</v>
      </c>
      <c r="CB582" s="70">
        <v>40.634</v>
      </c>
      <c r="CC582" s="70">
        <v>29.120999999999999</v>
      </c>
      <c r="CD582" s="70">
        <v>0</v>
      </c>
    </row>
    <row r="583" spans="1:82">
      <c r="A583" s="70" t="s">
        <v>2262</v>
      </c>
      <c r="B583" s="70">
        <v>8</v>
      </c>
      <c r="C583" s="70">
        <v>8</v>
      </c>
      <c r="D583" s="70">
        <v>1</v>
      </c>
      <c r="E583" s="70">
        <v>2011</v>
      </c>
      <c r="F583" s="70" t="s">
        <v>178</v>
      </c>
      <c r="G583" s="70" t="s">
        <v>2254</v>
      </c>
      <c r="H583" s="70" t="s">
        <v>2255</v>
      </c>
      <c r="I583" s="148"/>
      <c r="J583" s="71">
        <v>2087.297494177817</v>
      </c>
      <c r="K583" s="71">
        <v>10.295358616708009</v>
      </c>
      <c r="L583" s="71">
        <v>4.0107007613479482</v>
      </c>
      <c r="M583" s="71">
        <v>255.6102207791613</v>
      </c>
      <c r="N583" s="71">
        <v>237.82655358940369</v>
      </c>
      <c r="O583" s="71">
        <v>190.72202012264779</v>
      </c>
      <c r="P583" s="71">
        <v>94.357192151867721</v>
      </c>
      <c r="Q583" s="71">
        <v>11.1036922623399</v>
      </c>
      <c r="R583" s="71">
        <v>22.657173456949089</v>
      </c>
      <c r="S583" s="71">
        <v>21.431615454904001</v>
      </c>
      <c r="T583" s="72"/>
      <c r="U583" s="71">
        <v>94963505</v>
      </c>
      <c r="V583" s="71">
        <v>4147</v>
      </c>
      <c r="W583" s="71">
        <v>80</v>
      </c>
      <c r="X583" s="71">
        <v>46862</v>
      </c>
      <c r="Y583" s="71">
        <v>63195</v>
      </c>
      <c r="Z583" s="71">
        <v>98967</v>
      </c>
      <c r="AA583" s="71">
        <v>19068</v>
      </c>
      <c r="AB583" s="71">
        <v>158224</v>
      </c>
      <c r="AC583" s="71">
        <v>3950046</v>
      </c>
      <c r="AD583" s="71">
        <v>21.431615454904001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548.46799999999996</v>
      </c>
      <c r="BK583" s="71">
        <v>8.8409999999999993</v>
      </c>
      <c r="BL583" s="71">
        <v>49.575000000000003</v>
      </c>
      <c r="BM583" s="71">
        <v>0</v>
      </c>
      <c r="BN583" s="72"/>
      <c r="BO583" s="71">
        <v>0</v>
      </c>
      <c r="BP583" s="71">
        <v>0</v>
      </c>
      <c r="BQ583" s="71">
        <v>19</v>
      </c>
      <c r="BR583" s="71">
        <v>1</v>
      </c>
      <c r="BS583" s="71">
        <v>9</v>
      </c>
      <c r="BT583" s="71">
        <v>0</v>
      </c>
      <c r="BU583"/>
      <c r="BV583" s="70">
        <v>468.44099999999997</v>
      </c>
      <c r="BW583" s="70">
        <v>0</v>
      </c>
      <c r="BX583" s="70">
        <v>0</v>
      </c>
      <c r="BY583" s="70">
        <v>6.444</v>
      </c>
      <c r="BZ583" s="70">
        <v>89.131</v>
      </c>
      <c r="CA583" s="70">
        <v>0</v>
      </c>
      <c r="CB583" s="70">
        <v>25.036000000000001</v>
      </c>
      <c r="CC583" s="70">
        <v>17.832000000000001</v>
      </c>
      <c r="CD583" s="70">
        <v>0</v>
      </c>
    </row>
    <row r="584" spans="1:82">
      <c r="A584" s="70" t="s">
        <v>2263</v>
      </c>
      <c r="B584" s="70">
        <v>9</v>
      </c>
      <c r="C584" s="70">
        <v>9</v>
      </c>
      <c r="D584" s="70">
        <v>1</v>
      </c>
      <c r="E584" s="70">
        <v>2012</v>
      </c>
      <c r="F584" s="70" t="s">
        <v>179</v>
      </c>
      <c r="G584" s="70" t="s">
        <v>2254</v>
      </c>
      <c r="H584" s="70" t="s">
        <v>2255</v>
      </c>
      <c r="I584" s="148"/>
      <c r="J584" s="71">
        <v>2146.1837339608078</v>
      </c>
      <c r="K584" s="71">
        <v>9.7554258975920671</v>
      </c>
      <c r="L584" s="71">
        <v>4.0187266834682696</v>
      </c>
      <c r="M584" s="71">
        <v>279.43751484081872</v>
      </c>
      <c r="N584" s="71">
        <v>264.83068843720218</v>
      </c>
      <c r="O584" s="71">
        <v>192.59581325893913</v>
      </c>
      <c r="P584" s="71">
        <v>94.799482173618699</v>
      </c>
      <c r="Q584" s="71">
        <v>12.167022417135801</v>
      </c>
      <c r="R584" s="71">
        <v>27.71752898597336</v>
      </c>
      <c r="S584" s="71">
        <v>19.071712713535721</v>
      </c>
      <c r="T584" s="72"/>
      <c r="U584" s="71">
        <v>95780252</v>
      </c>
      <c r="V584" s="71">
        <v>4147</v>
      </c>
      <c r="W584" s="71">
        <v>80</v>
      </c>
      <c r="X584" s="71">
        <v>46862</v>
      </c>
      <c r="Y584" s="71">
        <v>64441</v>
      </c>
      <c r="Z584" s="71">
        <v>100732</v>
      </c>
      <c r="AA584" s="71">
        <v>19049</v>
      </c>
      <c r="AB584" s="71">
        <v>159576</v>
      </c>
      <c r="AC584" s="71">
        <v>4707107.5</v>
      </c>
      <c r="AD584" s="71">
        <v>19.071712713535721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536.13400000000001</v>
      </c>
      <c r="BK584" s="71">
        <v>5.0419999999999998</v>
      </c>
      <c r="BL584" s="71">
        <v>38.807000000000002</v>
      </c>
      <c r="BM584" s="71">
        <v>0</v>
      </c>
      <c r="BN584" s="72"/>
      <c r="BO584" s="71">
        <v>0</v>
      </c>
      <c r="BP584" s="71">
        <v>0</v>
      </c>
      <c r="BQ584" s="71">
        <v>18</v>
      </c>
      <c r="BR584" s="71">
        <v>1</v>
      </c>
      <c r="BS584" s="71">
        <v>7</v>
      </c>
      <c r="BT584" s="71">
        <v>0</v>
      </c>
      <c r="BU584"/>
      <c r="BV584" s="70">
        <v>442.51799999999997</v>
      </c>
      <c r="BW584" s="70">
        <v>0</v>
      </c>
      <c r="BX584" s="70">
        <v>0</v>
      </c>
      <c r="BY584" s="70">
        <v>6.45</v>
      </c>
      <c r="BZ584" s="70">
        <v>87.073999999999998</v>
      </c>
      <c r="CA584" s="70">
        <v>0</v>
      </c>
      <c r="CB584" s="70">
        <v>24.571000000000002</v>
      </c>
      <c r="CC584" s="70">
        <v>19.37</v>
      </c>
      <c r="CD584" s="70">
        <v>0</v>
      </c>
    </row>
    <row r="585" spans="1:82">
      <c r="A585" s="70" t="s">
        <v>2264</v>
      </c>
      <c r="B585" s="70">
        <v>10</v>
      </c>
      <c r="C585" s="70">
        <v>10</v>
      </c>
      <c r="D585" s="70">
        <v>1</v>
      </c>
      <c r="E585" s="70">
        <v>2013</v>
      </c>
      <c r="F585" s="70" t="s">
        <v>180</v>
      </c>
      <c r="G585" s="70" t="s">
        <v>2254</v>
      </c>
      <c r="H585" s="70" t="s">
        <v>2255</v>
      </c>
      <c r="I585" s="148"/>
      <c r="J585" s="71">
        <v>1975.9963470395501</v>
      </c>
      <c r="K585" s="71">
        <v>8.6978876746061839</v>
      </c>
      <c r="L585" s="71">
        <v>3.8561855511856549</v>
      </c>
      <c r="M585" s="71">
        <v>272.73032973026909</v>
      </c>
      <c r="N585" s="71">
        <v>262.63320566711741</v>
      </c>
      <c r="O585" s="71">
        <v>186.82047703873533</v>
      </c>
      <c r="P585" s="71">
        <v>94.602201914826267</v>
      </c>
      <c r="Q585" s="71">
        <v>12.3315303948084</v>
      </c>
      <c r="R585" s="71">
        <v>28.863072423855279</v>
      </c>
      <c r="S585" s="71">
        <v>21.40199330818939</v>
      </c>
      <c r="T585" s="72"/>
      <c r="U585" s="71">
        <v>82635326</v>
      </c>
      <c r="V585" s="71">
        <v>4147</v>
      </c>
      <c r="W585" s="71">
        <v>80</v>
      </c>
      <c r="X585" s="71">
        <v>46862</v>
      </c>
      <c r="Y585" s="71">
        <v>64657</v>
      </c>
      <c r="Z585" s="71">
        <v>102074</v>
      </c>
      <c r="AA585" s="71">
        <v>18938</v>
      </c>
      <c r="AB585" s="71">
        <v>159415</v>
      </c>
      <c r="AC585" s="71">
        <v>4784683.75</v>
      </c>
      <c r="AD585" s="71">
        <v>21.40199330818939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556.09900000000005</v>
      </c>
      <c r="BK585" s="71">
        <v>4.8230000000000004</v>
      </c>
      <c r="BL585" s="71">
        <v>37.552999999999997</v>
      </c>
      <c r="BM585" s="71">
        <v>0</v>
      </c>
      <c r="BN585" s="72"/>
      <c r="BO585" s="71">
        <v>0</v>
      </c>
      <c r="BP585" s="71">
        <v>0</v>
      </c>
      <c r="BQ585" s="71">
        <v>18</v>
      </c>
      <c r="BR585" s="71">
        <v>1</v>
      </c>
      <c r="BS585" s="71">
        <v>7</v>
      </c>
      <c r="BT585" s="71">
        <v>0</v>
      </c>
      <c r="BU585"/>
      <c r="BV585" s="70">
        <v>467.30799999999999</v>
      </c>
      <c r="BW585" s="70">
        <v>0</v>
      </c>
      <c r="BX585" s="70">
        <v>0</v>
      </c>
      <c r="BY585" s="70">
        <v>6.508</v>
      </c>
      <c r="BZ585" s="70">
        <v>80.819999999999993</v>
      </c>
      <c r="CA585" s="70">
        <v>0</v>
      </c>
      <c r="CB585" s="70">
        <v>26.747</v>
      </c>
      <c r="CC585" s="70">
        <v>17.091999999999999</v>
      </c>
      <c r="CD585" s="70">
        <v>0</v>
      </c>
    </row>
    <row r="586" spans="1:82">
      <c r="A586" s="70" t="s">
        <v>2265</v>
      </c>
      <c r="B586" s="70">
        <v>11</v>
      </c>
      <c r="C586" s="70">
        <v>11</v>
      </c>
      <c r="D586" s="70">
        <v>1</v>
      </c>
      <c r="E586" s="70">
        <v>2014</v>
      </c>
      <c r="F586" s="70" t="s">
        <v>181</v>
      </c>
      <c r="G586" s="70" t="s">
        <v>2254</v>
      </c>
      <c r="H586" s="70" t="s">
        <v>2255</v>
      </c>
      <c r="I586" s="148"/>
      <c r="J586" s="71">
        <v>1893.3633427707639</v>
      </c>
      <c r="K586" s="71">
        <v>9.0703264684649021</v>
      </c>
      <c r="L586" s="71">
        <v>4.4389587678132196</v>
      </c>
      <c r="M586" s="71">
        <v>265.50394906131618</v>
      </c>
      <c r="N586" s="71">
        <v>257.64434879344441</v>
      </c>
      <c r="O586" s="71">
        <v>178.76659910270271</v>
      </c>
      <c r="P586" s="71">
        <v>93.848640105340735</v>
      </c>
      <c r="Q586" s="71">
        <v>11.8361930389693</v>
      </c>
      <c r="R586" s="71">
        <v>28.72186484987774</v>
      </c>
      <c r="S586" s="71">
        <v>18.108918034952421</v>
      </c>
      <c r="T586" s="72"/>
      <c r="U586" s="71">
        <v>88012713</v>
      </c>
      <c r="V586" s="71">
        <v>3744</v>
      </c>
      <c r="W586" s="71">
        <v>78</v>
      </c>
      <c r="X586" s="71">
        <v>47096</v>
      </c>
      <c r="Y586" s="71">
        <v>65322</v>
      </c>
      <c r="Z586" s="71">
        <v>102872</v>
      </c>
      <c r="AA586" s="71">
        <v>18690</v>
      </c>
      <c r="AB586" s="71">
        <v>159480</v>
      </c>
      <c r="AC586" s="71">
        <v>4776246.75</v>
      </c>
      <c r="AD586" s="71">
        <v>18.108918034952421</v>
      </c>
      <c r="AE586" s="72"/>
      <c r="AF586" s="71"/>
      <c r="AG586" s="71"/>
      <c r="AH586" s="71"/>
      <c r="AI586" s="71"/>
      <c r="AJ586" s="71"/>
      <c r="AK586" s="71"/>
      <c r="AL586" s="71"/>
      <c r="AM586" s="71"/>
      <c r="AN586" s="71"/>
      <c r="AO586" s="71"/>
      <c r="AP586" s="71"/>
      <c r="AQ586" s="72"/>
      <c r="AR586" s="71">
        <v>3553</v>
      </c>
      <c r="AS586" s="71">
        <v>366</v>
      </c>
      <c r="AT586" s="71">
        <v>0</v>
      </c>
      <c r="AU586" s="71">
        <v>0</v>
      </c>
      <c r="AV586" s="71">
        <v>0</v>
      </c>
      <c r="AW586" s="71">
        <v>1</v>
      </c>
      <c r="AX586" s="71"/>
      <c r="AY586" s="72"/>
      <c r="AZ586" s="71">
        <v>14231.5</v>
      </c>
      <c r="BA586" s="71">
        <v>23549.5</v>
      </c>
      <c r="BB586" s="71">
        <v>0</v>
      </c>
      <c r="BC586" s="71">
        <v>0</v>
      </c>
      <c r="BD586" s="71">
        <v>0</v>
      </c>
      <c r="BE586" s="71">
        <v>3036</v>
      </c>
      <c r="BF586" s="71"/>
      <c r="BG586" s="72"/>
      <c r="BH586" s="71">
        <v>0</v>
      </c>
      <c r="BI586" s="71">
        <v>0</v>
      </c>
      <c r="BJ586" s="71">
        <v>390.33800000000002</v>
      </c>
      <c r="BK586" s="71">
        <v>0.128</v>
      </c>
      <c r="BL586" s="71">
        <v>32.787999999999997</v>
      </c>
      <c r="BM586" s="71">
        <v>0</v>
      </c>
      <c r="BN586" s="72"/>
      <c r="BO586" s="71">
        <v>0</v>
      </c>
      <c r="BP586" s="71">
        <v>0</v>
      </c>
      <c r="BQ586" s="71">
        <v>19</v>
      </c>
      <c r="BR586" s="71">
        <v>1</v>
      </c>
      <c r="BS586" s="71">
        <v>6</v>
      </c>
      <c r="BT586" s="71">
        <v>0</v>
      </c>
      <c r="BU586"/>
      <c r="BV586" s="70">
        <v>291.89699999999999</v>
      </c>
      <c r="BW586" s="70">
        <v>0</v>
      </c>
      <c r="BX586" s="70">
        <v>0</v>
      </c>
      <c r="BY586" s="70">
        <v>7.3140000000000001</v>
      </c>
      <c r="BZ586" s="70">
        <v>82.570999999999998</v>
      </c>
      <c r="CA586" s="70">
        <v>0</v>
      </c>
      <c r="CB586" s="70">
        <v>35.563000000000002</v>
      </c>
      <c r="CC586" s="70">
        <v>5.9089999999999998</v>
      </c>
      <c r="CD586" s="70">
        <v>0</v>
      </c>
    </row>
    <row r="587" spans="1:82">
      <c r="A587" s="70" t="s">
        <v>2266</v>
      </c>
      <c r="B587" s="70">
        <v>12</v>
      </c>
      <c r="C587" s="70">
        <v>12</v>
      </c>
      <c r="D587" s="70">
        <v>1</v>
      </c>
      <c r="E587" s="70">
        <v>2015</v>
      </c>
      <c r="F587" s="70" t="s">
        <v>182</v>
      </c>
      <c r="G587" s="70" t="s">
        <v>2254</v>
      </c>
      <c r="H587" s="70" t="s">
        <v>2255</v>
      </c>
      <c r="I587" s="148"/>
      <c r="J587" s="71">
        <v>1681.779210990441</v>
      </c>
      <c r="K587" s="71">
        <v>8.6785987064020294</v>
      </c>
      <c r="L587" s="71">
        <v>4.4699128099755159</v>
      </c>
      <c r="M587" s="71">
        <v>295.42337785923081</v>
      </c>
      <c r="N587" s="71">
        <v>245.4013085500267</v>
      </c>
      <c r="O587" s="71">
        <v>179.39994384308585</v>
      </c>
      <c r="P587" s="71">
        <v>93.907710126573932</v>
      </c>
      <c r="Q587" s="71">
        <v>11.579023517480801</v>
      </c>
      <c r="R587" s="71">
        <v>27.963890217784321</v>
      </c>
      <c r="S587" s="71">
        <v>20.764246182896041</v>
      </c>
      <c r="T587" s="72"/>
      <c r="U587" s="71">
        <v>87346290</v>
      </c>
      <c r="V587" s="71">
        <v>3744</v>
      </c>
      <c r="W587" s="71">
        <v>78</v>
      </c>
      <c r="X587" s="71">
        <v>47096</v>
      </c>
      <c r="Y587" s="71">
        <v>65967</v>
      </c>
      <c r="Z587" s="71">
        <v>104230</v>
      </c>
      <c r="AA587" s="71">
        <v>18687</v>
      </c>
      <c r="AB587" s="71">
        <v>159372</v>
      </c>
      <c r="AC587" s="71">
        <v>4779970.75</v>
      </c>
      <c r="AD587" s="71">
        <v>20.764246182896041</v>
      </c>
      <c r="AE587" s="72"/>
      <c r="AF587" s="71">
        <v>943779502.55331779</v>
      </c>
      <c r="AG587" s="71">
        <v>6799108.8848687857</v>
      </c>
      <c r="AH587" s="71">
        <v>855568.05902277271</v>
      </c>
      <c r="AI587" s="71">
        <v>361210718.56635052</v>
      </c>
      <c r="AJ587" s="71">
        <v>361657709.11838001</v>
      </c>
      <c r="AK587" s="71">
        <v>0</v>
      </c>
      <c r="AL587" s="71">
        <v>0</v>
      </c>
      <c r="AM587" s="71">
        <v>21841264.059604291</v>
      </c>
      <c r="AN587" s="71">
        <v>0</v>
      </c>
      <c r="AO587" s="71">
        <v>0</v>
      </c>
      <c r="AP587" s="71">
        <v>1696143871.2415442</v>
      </c>
      <c r="AQ587" s="72"/>
      <c r="AR587" s="71">
        <v>3961</v>
      </c>
      <c r="AS587" s="71">
        <v>563</v>
      </c>
      <c r="AT587" s="71">
        <v>0</v>
      </c>
      <c r="AU587" s="71">
        <v>0</v>
      </c>
      <c r="AV587" s="71">
        <v>0</v>
      </c>
      <c r="AW587" s="71">
        <v>1</v>
      </c>
      <c r="AX587" s="71"/>
      <c r="AY587" s="72"/>
      <c r="AZ587" s="71">
        <v>16062.1</v>
      </c>
      <c r="BA587" s="71">
        <v>32605.200000000001</v>
      </c>
      <c r="BB587" s="71">
        <v>0</v>
      </c>
      <c r="BC587" s="71">
        <v>0</v>
      </c>
      <c r="BD587" s="71">
        <v>0</v>
      </c>
      <c r="BE587" s="71">
        <v>3036</v>
      </c>
      <c r="BF587" s="71"/>
      <c r="BG587" s="72"/>
      <c r="BH587" s="71">
        <v>0</v>
      </c>
      <c r="BI587" s="71">
        <v>0</v>
      </c>
      <c r="BJ587" s="71">
        <v>626.71100000000001</v>
      </c>
      <c r="BK587" s="71">
        <v>6.0990000000000002</v>
      </c>
      <c r="BL587" s="71">
        <v>62.485000000000007</v>
      </c>
      <c r="BM587" s="71">
        <v>0</v>
      </c>
      <c r="BN587" s="72"/>
      <c r="BO587" s="71">
        <v>0</v>
      </c>
      <c r="BP587" s="71">
        <v>0</v>
      </c>
      <c r="BQ587" s="71">
        <v>20</v>
      </c>
      <c r="BR587" s="71">
        <v>1</v>
      </c>
      <c r="BS587" s="71">
        <v>7</v>
      </c>
      <c r="BT587" s="71">
        <v>0</v>
      </c>
      <c r="BU587"/>
      <c r="BV587" s="70">
        <v>537.79200000000003</v>
      </c>
      <c r="BW587" s="70">
        <v>0.27300000000000002</v>
      </c>
      <c r="BX587" s="70">
        <v>28.928999999999998</v>
      </c>
      <c r="BY587" s="70">
        <v>8.59</v>
      </c>
      <c r="BZ587" s="70">
        <v>78.063999999999993</v>
      </c>
      <c r="CA587" s="70">
        <v>0</v>
      </c>
      <c r="CB587" s="70">
        <v>32.325000000000003</v>
      </c>
      <c r="CC587" s="70">
        <v>9.3219999999999992</v>
      </c>
      <c r="CD587" s="70">
        <v>0</v>
      </c>
    </row>
    <row r="588" spans="1:82">
      <c r="A588" s="70" t="s">
        <v>2267</v>
      </c>
      <c r="B588" s="70">
        <v>13</v>
      </c>
      <c r="C588" s="70">
        <v>13</v>
      </c>
      <c r="D588" s="70">
        <v>1</v>
      </c>
      <c r="E588" s="70">
        <v>2016</v>
      </c>
      <c r="F588" s="70" t="s">
        <v>155</v>
      </c>
      <c r="G588" s="70" t="s">
        <v>2254</v>
      </c>
      <c r="H588" s="70" t="s">
        <v>2255</v>
      </c>
      <c r="I588" s="148"/>
      <c r="J588" s="71">
        <v>1846.290899492222</v>
      </c>
      <c r="K588" s="71">
        <v>8.0624298261246139</v>
      </c>
      <c r="L588" s="71">
        <v>4.4384526646314511</v>
      </c>
      <c r="M588" s="71">
        <v>216.09457415352549</v>
      </c>
      <c r="N588" s="71">
        <v>219.19033812896845</v>
      </c>
      <c r="O588" s="71">
        <v>179.69022755756166</v>
      </c>
      <c r="P588" s="71">
        <v>91.470299130627083</v>
      </c>
      <c r="Q588" s="71">
        <v>11.272165324789936</v>
      </c>
      <c r="R588" s="71">
        <v>28.344294120083198</v>
      </c>
      <c r="S588" s="71">
        <v>21.264892819078913</v>
      </c>
      <c r="T588" s="72"/>
      <c r="U588" s="71">
        <v>86409266</v>
      </c>
      <c r="V588" s="71">
        <v>3744</v>
      </c>
      <c r="W588" s="71">
        <v>78</v>
      </c>
      <c r="X588" s="71">
        <v>47096</v>
      </c>
      <c r="Y588" s="71">
        <v>66922</v>
      </c>
      <c r="Z588" s="71">
        <v>105682</v>
      </c>
      <c r="AA588" s="71">
        <v>18826</v>
      </c>
      <c r="AB588" s="71">
        <v>159590</v>
      </c>
      <c r="AC588" s="71">
        <v>4840926.4292165805</v>
      </c>
      <c r="AD588" s="71">
        <v>21.264892819078909</v>
      </c>
      <c r="AE588" s="72"/>
      <c r="AF588" s="71">
        <v>1037821738.6526901</v>
      </c>
      <c r="AG588" s="71">
        <v>6061810.5402975809</v>
      </c>
      <c r="AH588" s="71">
        <v>767189.93164113036</v>
      </c>
      <c r="AI588" s="71">
        <v>336158635.82945329</v>
      </c>
      <c r="AJ588" s="71">
        <v>314937080.00914949</v>
      </c>
      <c r="AK588" s="71">
        <v>0</v>
      </c>
      <c r="AL588" s="71">
        <v>0</v>
      </c>
      <c r="AM588" s="71">
        <v>21888131.77496672</v>
      </c>
      <c r="AN588" s="71">
        <v>0</v>
      </c>
      <c r="AO588" s="71">
        <v>0</v>
      </c>
      <c r="AP588" s="71">
        <v>1717634586.7381983</v>
      </c>
      <c r="AQ588" s="72"/>
      <c r="AR588" s="71">
        <v>4367</v>
      </c>
      <c r="AS588" s="71">
        <v>657</v>
      </c>
      <c r="AT588" s="71">
        <v>0</v>
      </c>
      <c r="AU588" s="71">
        <v>0</v>
      </c>
      <c r="AV588" s="71">
        <v>0</v>
      </c>
      <c r="AW588" s="71">
        <v>2</v>
      </c>
      <c r="AX588" s="71"/>
      <c r="AY588" s="72"/>
      <c r="AZ588" s="71">
        <v>17968</v>
      </c>
      <c r="BA588" s="71">
        <v>36951.199999999997</v>
      </c>
      <c r="BB588" s="71">
        <v>0</v>
      </c>
      <c r="BC588" s="71">
        <v>0</v>
      </c>
      <c r="BD588" s="71">
        <v>0</v>
      </c>
      <c r="BE588" s="71">
        <v>26996</v>
      </c>
      <c r="BF588" s="71"/>
      <c r="BG588" s="72"/>
      <c r="BH588" s="71">
        <v>0</v>
      </c>
      <c r="BI588" s="71">
        <v>0</v>
      </c>
      <c r="BJ588" s="71">
        <v>551.351</v>
      </c>
      <c r="BK588" s="71">
        <v>0</v>
      </c>
      <c r="BL588" s="71">
        <v>58.339704999999995</v>
      </c>
      <c r="BM588" s="71">
        <v>0</v>
      </c>
      <c r="BN588" s="72"/>
      <c r="BO588" s="71">
        <v>0</v>
      </c>
      <c r="BP588" s="71">
        <v>0</v>
      </c>
      <c r="BQ588" s="71">
        <v>17</v>
      </c>
      <c r="BR588" s="71">
        <v>0</v>
      </c>
      <c r="BS588" s="71">
        <v>5</v>
      </c>
      <c r="BT588" s="71">
        <v>0</v>
      </c>
      <c r="BU588"/>
      <c r="BV588" s="70">
        <v>527.096</v>
      </c>
      <c r="BW588" s="70">
        <v>0.35199999999999998</v>
      </c>
      <c r="BX588" s="70">
        <v>30.957999999999998</v>
      </c>
      <c r="BY588" s="70">
        <v>0.62524299999999999</v>
      </c>
      <c r="BZ588" s="70">
        <v>4.3834619999999997</v>
      </c>
      <c r="CA588" s="70">
        <v>3.5230000000000001</v>
      </c>
      <c r="CB588" s="70">
        <v>32.448999999999998</v>
      </c>
      <c r="CC588" s="70">
        <v>10.304</v>
      </c>
      <c r="CD588" s="70">
        <v>0</v>
      </c>
    </row>
    <row r="589" spans="1:82">
      <c r="A589" s="70" t="s">
        <v>2268</v>
      </c>
      <c r="B589" s="70">
        <v>14</v>
      </c>
      <c r="C589" s="70">
        <v>14</v>
      </c>
      <c r="D589" s="70">
        <v>1</v>
      </c>
      <c r="E589" s="70">
        <v>2017</v>
      </c>
      <c r="F589" s="70" t="s">
        <v>156</v>
      </c>
      <c r="G589" s="70" t="s">
        <v>2254</v>
      </c>
      <c r="H589" s="70" t="s">
        <v>2255</v>
      </c>
      <c r="I589" s="148"/>
      <c r="J589" s="71">
        <v>1814.6187883414755</v>
      </c>
      <c r="K589" s="71">
        <v>8.0273043636145509</v>
      </c>
      <c r="L589" s="71">
        <v>4.4197803994255498</v>
      </c>
      <c r="M589" s="71">
        <v>196.53080486301997</v>
      </c>
      <c r="N589" s="71">
        <v>239.07297167233767</v>
      </c>
      <c r="O589" s="71">
        <v>178.52933846404036</v>
      </c>
      <c r="P589" s="71">
        <v>90.369449532613686</v>
      </c>
      <c r="Q589" s="71">
        <v>10.899341932262301</v>
      </c>
      <c r="R589" s="71">
        <v>28.0922689508071</v>
      </c>
      <c r="S589" s="71">
        <v>19.238496685891082</v>
      </c>
      <c r="T589" s="72"/>
      <c r="U589" s="71">
        <v>100199855</v>
      </c>
      <c r="V589" s="71">
        <v>3744</v>
      </c>
      <c r="W589" s="71">
        <v>78</v>
      </c>
      <c r="X589" s="71">
        <v>47096</v>
      </c>
      <c r="Y589" s="71">
        <v>67733</v>
      </c>
      <c r="Z589" s="71">
        <v>106741</v>
      </c>
      <c r="AA589" s="71">
        <v>18718</v>
      </c>
      <c r="AB589" s="71">
        <v>159574</v>
      </c>
      <c r="AC589" s="71">
        <v>4893082.9999999991</v>
      </c>
      <c r="AD589" s="71">
        <v>19.238496685891079</v>
      </c>
      <c r="AE589" s="72"/>
      <c r="AF589" s="71">
        <v>1122646457.1390221</v>
      </c>
      <c r="AG589" s="71">
        <v>6108430.5211405866</v>
      </c>
      <c r="AH589" s="71">
        <v>918296.39749735454</v>
      </c>
      <c r="AI589" s="71">
        <v>318103204.5170418</v>
      </c>
      <c r="AJ589" s="71">
        <v>351821893.89011872</v>
      </c>
      <c r="AK589" s="71">
        <v>0</v>
      </c>
      <c r="AL589" s="71">
        <v>0</v>
      </c>
      <c r="AM589" s="71">
        <v>21920182.85626192</v>
      </c>
      <c r="AN589" s="71">
        <v>0</v>
      </c>
      <c r="AO589" s="71">
        <v>0</v>
      </c>
      <c r="AP589" s="71">
        <v>1821518465.3210824</v>
      </c>
      <c r="AQ589" s="72"/>
      <c r="AR589" s="71">
        <v>4716</v>
      </c>
      <c r="AS589" s="71">
        <v>732</v>
      </c>
      <c r="AT589" s="71">
        <v>0</v>
      </c>
      <c r="AU589" s="71">
        <v>0</v>
      </c>
      <c r="AV589" s="71">
        <v>0</v>
      </c>
      <c r="AW589" s="71">
        <v>2</v>
      </c>
      <c r="AX589" s="71"/>
      <c r="AY589" s="72"/>
      <c r="AZ589" s="71">
        <v>19701.599999999999</v>
      </c>
      <c r="BA589" s="71">
        <v>39985.5</v>
      </c>
      <c r="BB589" s="71">
        <v>0</v>
      </c>
      <c r="BC589" s="71">
        <v>0</v>
      </c>
      <c r="BD589" s="71">
        <v>0</v>
      </c>
      <c r="BE589" s="71">
        <v>26996</v>
      </c>
      <c r="BF589" s="71"/>
      <c r="BG589" s="72"/>
      <c r="BH589" s="71">
        <v>0</v>
      </c>
      <c r="BI589" s="71">
        <v>0</v>
      </c>
      <c r="BJ589" s="71">
        <v>643.06700000000001</v>
      </c>
      <c r="BK589" s="71">
        <v>4.78</v>
      </c>
      <c r="BL589" s="71">
        <v>61.941999999999993</v>
      </c>
      <c r="BM589" s="71">
        <v>0</v>
      </c>
      <c r="BN589" s="72"/>
      <c r="BO589" s="71">
        <v>0</v>
      </c>
      <c r="BP589" s="71">
        <v>0</v>
      </c>
      <c r="BQ589" s="71">
        <v>19</v>
      </c>
      <c r="BR589" s="71">
        <v>1</v>
      </c>
      <c r="BS589" s="71">
        <v>6</v>
      </c>
      <c r="BT589" s="71">
        <v>0</v>
      </c>
      <c r="BU589"/>
      <c r="BV589" s="70">
        <v>540.79300000000001</v>
      </c>
      <c r="BW589" s="70">
        <v>0</v>
      </c>
      <c r="BX589" s="70">
        <v>32.771999999999998</v>
      </c>
      <c r="BY589" s="70">
        <v>8.1379999999999999</v>
      </c>
      <c r="BZ589" s="70">
        <v>74.641000000000005</v>
      </c>
      <c r="CA589" s="70">
        <v>3.96</v>
      </c>
      <c r="CB589" s="70">
        <v>38.125</v>
      </c>
      <c r="CC589" s="70">
        <v>11.36</v>
      </c>
      <c r="CD589" s="70">
        <v>0</v>
      </c>
    </row>
    <row r="590" spans="1:82">
      <c r="A590" s="70" t="s">
        <v>2269</v>
      </c>
      <c r="B590" s="70">
        <v>15</v>
      </c>
      <c r="C590" s="70">
        <v>15</v>
      </c>
      <c r="D590" s="70">
        <v>1</v>
      </c>
      <c r="E590" s="70">
        <v>2018</v>
      </c>
      <c r="F590" s="70" t="s">
        <v>183</v>
      </c>
      <c r="G590" s="70" t="s">
        <v>2254</v>
      </c>
      <c r="H590" s="70" t="s">
        <v>2255</v>
      </c>
      <c r="I590" s="148"/>
      <c r="J590" s="71">
        <v>2013.8701576521403</v>
      </c>
      <c r="K590" s="71">
        <v>7.5743568918363211</v>
      </c>
      <c r="L590" s="71">
        <v>4.1456327172783407</v>
      </c>
      <c r="M590" s="71">
        <v>208.57369849640301</v>
      </c>
      <c r="N590" s="71">
        <v>229.69900060470556</v>
      </c>
      <c r="O590" s="71">
        <v>176.21235186648872</v>
      </c>
      <c r="P590" s="71">
        <v>90.105615309551411</v>
      </c>
      <c r="Q590" s="71">
        <v>10.093968143297101</v>
      </c>
      <c r="R590" s="71">
        <v>28.202799635215126</v>
      </c>
      <c r="S590" s="71">
        <v>22.254440388056356</v>
      </c>
      <c r="T590" s="72"/>
      <c r="U590" s="71">
        <v>110809804</v>
      </c>
      <c r="V590" s="71">
        <v>3744</v>
      </c>
      <c r="W590" s="71">
        <v>78</v>
      </c>
      <c r="X590" s="71">
        <v>47096</v>
      </c>
      <c r="Y590" s="71">
        <v>68522</v>
      </c>
      <c r="Z590" s="71">
        <v>107373</v>
      </c>
      <c r="AA590" s="71">
        <v>18851</v>
      </c>
      <c r="AB590" s="71">
        <v>159259</v>
      </c>
      <c r="AC590" s="71">
        <v>4893083</v>
      </c>
      <c r="AD590" s="71">
        <v>22.254440388056359</v>
      </c>
      <c r="AE590" s="72"/>
      <c r="AF590" s="71">
        <v>1225527187.5149319</v>
      </c>
      <c r="AG590" s="71">
        <v>5424318.6943805702</v>
      </c>
      <c r="AH590" s="71">
        <v>882186.4927271714</v>
      </c>
      <c r="AI590" s="71">
        <v>329637980.43637317</v>
      </c>
      <c r="AJ590" s="71">
        <v>338544025.26072788</v>
      </c>
      <c r="AK590" s="71">
        <v>0</v>
      </c>
      <c r="AL590" s="71">
        <v>0</v>
      </c>
      <c r="AM590" s="71">
        <v>21922178.24082648</v>
      </c>
      <c r="AN590" s="71">
        <v>0</v>
      </c>
      <c r="AO590" s="71">
        <v>0</v>
      </c>
      <c r="AP590" s="71">
        <v>1921937876.6399672</v>
      </c>
      <c r="AQ590" s="72"/>
      <c r="AR590" s="71">
        <v>5031</v>
      </c>
      <c r="AS590" s="71">
        <v>791</v>
      </c>
      <c r="AT590" s="71">
        <v>0</v>
      </c>
      <c r="AU590" s="71">
        <v>0</v>
      </c>
      <c r="AV590" s="71">
        <v>0</v>
      </c>
      <c r="AW590" s="71">
        <v>3</v>
      </c>
      <c r="AX590" s="71"/>
      <c r="AY590" s="72"/>
      <c r="AZ590" s="71">
        <v>21293</v>
      </c>
      <c r="BA590" s="71">
        <v>41580.300000000003</v>
      </c>
      <c r="BB590" s="71">
        <v>0</v>
      </c>
      <c r="BC590" s="71">
        <v>0</v>
      </c>
      <c r="BD590" s="71">
        <v>0</v>
      </c>
      <c r="BE590" s="71">
        <v>31986</v>
      </c>
      <c r="BF590" s="71"/>
      <c r="BG590" s="72"/>
      <c r="BH590" s="71">
        <v>0</v>
      </c>
      <c r="BI590" s="71">
        <v>0</v>
      </c>
      <c r="BJ590" s="71">
        <v>405.47800000000001</v>
      </c>
      <c r="BK590" s="71">
        <v>8.0570000000000004</v>
      </c>
      <c r="BL590" s="71">
        <v>68.715000000000003</v>
      </c>
      <c r="BM590" s="71">
        <v>0</v>
      </c>
      <c r="BN590" s="72"/>
      <c r="BO590" s="71">
        <v>0</v>
      </c>
      <c r="BP590" s="71">
        <v>0</v>
      </c>
      <c r="BQ590" s="71">
        <v>18</v>
      </c>
      <c r="BR590" s="71">
        <v>1</v>
      </c>
      <c r="BS590" s="71">
        <v>6</v>
      </c>
      <c r="BT590" s="71">
        <v>0</v>
      </c>
      <c r="BU590"/>
      <c r="BV590" s="70">
        <v>358.01799999999997</v>
      </c>
      <c r="BW590" s="70">
        <v>0</v>
      </c>
      <c r="BX590" s="70">
        <v>34.261000000000003</v>
      </c>
      <c r="BY590" s="70">
        <v>7.6580000000000004</v>
      </c>
      <c r="BZ590" s="70">
        <v>82.313000000000002</v>
      </c>
      <c r="CA590" s="70">
        <v>0</v>
      </c>
      <c r="CB590" s="70">
        <v>0</v>
      </c>
      <c r="CC590" s="70">
        <v>0</v>
      </c>
      <c r="CD590" s="70">
        <v>0</v>
      </c>
    </row>
    <row r="591" spans="1:82">
      <c r="A591" s="70" t="s">
        <v>2270</v>
      </c>
      <c r="B591" s="70">
        <v>16</v>
      </c>
      <c r="C591" s="70">
        <v>16</v>
      </c>
      <c r="D591" s="70">
        <v>1</v>
      </c>
      <c r="E591" s="70">
        <v>2019</v>
      </c>
      <c r="F591" s="70" t="s">
        <v>158</v>
      </c>
      <c r="G591" s="70" t="s">
        <v>2254</v>
      </c>
      <c r="H591" s="70" t="s">
        <v>2255</v>
      </c>
      <c r="I591" s="148"/>
      <c r="J591" s="71">
        <v>1901.0768323212289</v>
      </c>
      <c r="K591" s="71">
        <v>6.9167880224574416</v>
      </c>
      <c r="L591" s="71">
        <v>4.1813015382522272</v>
      </c>
      <c r="M591" s="71">
        <v>203.88030273507908</v>
      </c>
      <c r="N591" s="71">
        <v>221.1587021455596</v>
      </c>
      <c r="O591" s="71">
        <v>173.11245841614036</v>
      </c>
      <c r="P591" s="71">
        <v>90.549167803304456</v>
      </c>
      <c r="Q591" s="71">
        <v>9.79094343284698</v>
      </c>
      <c r="R591" s="71">
        <v>28.403595182399048</v>
      </c>
      <c r="S591" s="71">
        <v>21.852755135195952</v>
      </c>
      <c r="T591" s="72"/>
      <c r="U591" s="71">
        <v>104920340</v>
      </c>
      <c r="V591" s="71">
        <v>3744</v>
      </c>
      <c r="W591" s="71">
        <v>78</v>
      </c>
      <c r="X591" s="71">
        <v>47096</v>
      </c>
      <c r="Y591" s="71">
        <v>69191</v>
      </c>
      <c r="Z591" s="71">
        <v>108380</v>
      </c>
      <c r="AA591" s="71">
        <v>18802</v>
      </c>
      <c r="AB591" s="71">
        <v>158660</v>
      </c>
      <c r="AC591" s="71">
        <v>5008633.75</v>
      </c>
      <c r="AD591" s="71">
        <v>21.852755135195949</v>
      </c>
      <c r="AE591" s="72"/>
      <c r="AF591" s="71">
        <v>1149459941.4675341</v>
      </c>
      <c r="AG591" s="71">
        <v>5237692.5624958659</v>
      </c>
      <c r="AH591" s="71">
        <v>933795.65268984262</v>
      </c>
      <c r="AI591" s="71">
        <v>335402256.51165861</v>
      </c>
      <c r="AJ591" s="71">
        <v>327982780.27549022</v>
      </c>
      <c r="AK591" s="71">
        <v>0</v>
      </c>
      <c r="AL591" s="71">
        <v>0</v>
      </c>
      <c r="AM591" s="71">
        <v>21608297.608159475</v>
      </c>
      <c r="AN591" s="71">
        <v>0</v>
      </c>
      <c r="AO591" s="71">
        <v>0</v>
      </c>
      <c r="AP591" s="71">
        <v>1840624764.0780282</v>
      </c>
      <c r="AQ591" s="72"/>
      <c r="AR591" s="71">
        <v>5317</v>
      </c>
      <c r="AS591" s="71">
        <v>848</v>
      </c>
      <c r="AT591" s="71">
        <v>0</v>
      </c>
      <c r="AU591" s="71">
        <v>0</v>
      </c>
      <c r="AV591" s="71">
        <v>0</v>
      </c>
      <c r="AW591" s="71">
        <v>4</v>
      </c>
      <c r="AX591" s="71"/>
      <c r="AY591" s="72"/>
      <c r="AZ591" s="71">
        <v>22719.199999999972</v>
      </c>
      <c r="BA591" s="71">
        <v>42637.600000000013</v>
      </c>
      <c r="BB591" s="71">
        <v>0</v>
      </c>
      <c r="BC591" s="71">
        <v>0</v>
      </c>
      <c r="BD591" s="71">
        <v>0</v>
      </c>
      <c r="BE591" s="71">
        <v>70400.375999999989</v>
      </c>
      <c r="BF591" s="71"/>
      <c r="BG591" s="72"/>
      <c r="BH591" s="71">
        <v>0</v>
      </c>
      <c r="BI591" s="71">
        <v>0</v>
      </c>
      <c r="BJ591" s="71">
        <v>532.42600000000004</v>
      </c>
      <c r="BK591" s="71">
        <v>7.6890000000000001</v>
      </c>
      <c r="BL591" s="71">
        <v>37.279000000000003</v>
      </c>
      <c r="BM591" s="71">
        <v>0</v>
      </c>
      <c r="BN591" s="72"/>
      <c r="BO591" s="71">
        <v>0</v>
      </c>
      <c r="BP591" s="71">
        <v>0</v>
      </c>
      <c r="BQ591" s="71">
        <v>16</v>
      </c>
      <c r="BR591" s="71">
        <v>1</v>
      </c>
      <c r="BS591" s="71">
        <v>5</v>
      </c>
      <c r="BT591" s="71">
        <v>0</v>
      </c>
      <c r="BU591"/>
      <c r="BV591" s="70">
        <v>487.11200000000002</v>
      </c>
      <c r="BW591" s="70">
        <v>0</v>
      </c>
      <c r="BX591" s="70">
        <v>0</v>
      </c>
      <c r="BY591" s="70">
        <v>7.5209999999999999</v>
      </c>
      <c r="BZ591" s="70">
        <v>82.760999999999996</v>
      </c>
      <c r="CA591" s="70">
        <v>0</v>
      </c>
      <c r="CB591" s="70">
        <v>0</v>
      </c>
      <c r="CC591" s="70">
        <v>0</v>
      </c>
      <c r="CD591" s="70">
        <v>0</v>
      </c>
    </row>
    <row r="592" spans="1:82">
      <c r="A592" s="70" t="s">
        <v>2271</v>
      </c>
      <c r="B592" s="70">
        <v>17</v>
      </c>
      <c r="C592" s="70">
        <v>17</v>
      </c>
      <c r="D592" s="70">
        <v>1</v>
      </c>
      <c r="E592" s="70">
        <v>2020</v>
      </c>
      <c r="F592" s="70" t="s">
        <v>159</v>
      </c>
      <c r="G592" s="70" t="s">
        <v>2254</v>
      </c>
      <c r="H592" s="70" t="s">
        <v>2255</v>
      </c>
      <c r="I592" s="148"/>
      <c r="J592" s="71">
        <v>1350.120694532686</v>
      </c>
      <c r="K592" s="71">
        <v>7.8520512693400608</v>
      </c>
      <c r="L592" s="71">
        <v>4.2517785922073381</v>
      </c>
      <c r="M592" s="71">
        <v>182.1052088163635</v>
      </c>
      <c r="N592" s="71">
        <v>213.01587888953702</v>
      </c>
      <c r="O592" s="71">
        <v>152.35951176314074</v>
      </c>
      <c r="P592" s="71">
        <v>85.820905034162038</v>
      </c>
      <c r="Q592" s="71">
        <v>9.3166787078803193</v>
      </c>
      <c r="R592" s="71">
        <v>27.641219333477515</v>
      </c>
      <c r="S592" s="71">
        <v>21.145330085910391</v>
      </c>
      <c r="T592" s="72"/>
      <c r="U592" s="71">
        <v>90282701</v>
      </c>
      <c r="V592" s="71">
        <v>3617</v>
      </c>
      <c r="W592" s="71">
        <v>86</v>
      </c>
      <c r="X592" s="71">
        <v>46784</v>
      </c>
      <c r="Y592" s="71">
        <v>69845</v>
      </c>
      <c r="Z592" s="71">
        <v>108872</v>
      </c>
      <c r="AA592" s="71">
        <v>18941</v>
      </c>
      <c r="AB592" s="71">
        <v>158015</v>
      </c>
      <c r="AC592" s="71">
        <v>4899952.5</v>
      </c>
      <c r="AD592" s="71">
        <v>21.145330085910391</v>
      </c>
      <c r="AE592" s="72"/>
      <c r="AF592" s="71">
        <v>969585538.10583067</v>
      </c>
      <c r="AG592" s="71">
        <v>5608825.826058629</v>
      </c>
      <c r="AH592" s="71">
        <v>769762.83383332705</v>
      </c>
      <c r="AI592" s="71">
        <v>304324443.49103385</v>
      </c>
      <c r="AJ592" s="71">
        <v>330565266.562922</v>
      </c>
      <c r="AK592" s="71"/>
      <c r="AL592" s="71"/>
      <c r="AM592" s="71">
        <v>20622713.083266281</v>
      </c>
      <c r="AN592" s="71"/>
      <c r="AO592" s="71"/>
      <c r="AP592" s="71">
        <v>1631476549.9029448</v>
      </c>
      <c r="AQ592" s="72"/>
      <c r="AR592" s="71">
        <v>5664</v>
      </c>
      <c r="AS592" s="71">
        <v>886</v>
      </c>
      <c r="AT592" s="71">
        <v>0</v>
      </c>
      <c r="AU592" s="71">
        <v>0</v>
      </c>
      <c r="AV592" s="71">
        <v>0</v>
      </c>
      <c r="AW592" s="71">
        <v>4</v>
      </c>
      <c r="AX592" s="71"/>
      <c r="AY592" s="72"/>
      <c r="AZ592" s="71">
        <v>24543.39999999994</v>
      </c>
      <c r="BA592" s="71">
        <v>43865.500000000007</v>
      </c>
      <c r="BB592" s="71">
        <v>0</v>
      </c>
      <c r="BC592" s="71">
        <v>0</v>
      </c>
      <c r="BD592" s="71">
        <v>0</v>
      </c>
      <c r="BE592" s="71">
        <v>70302.618999999992</v>
      </c>
      <c r="BF592" s="71"/>
      <c r="BG592" s="72"/>
      <c r="BH592" s="71">
        <v>0</v>
      </c>
      <c r="BI592" s="71">
        <v>0</v>
      </c>
      <c r="BJ592" s="71">
        <v>535.14800000000002</v>
      </c>
      <c r="BK592" s="71">
        <v>7.7510000000000003</v>
      </c>
      <c r="BL592" s="71">
        <v>23.016999999999999</v>
      </c>
      <c r="BM592" s="71">
        <v>0</v>
      </c>
      <c r="BN592" s="72"/>
      <c r="BO592" s="71">
        <v>0</v>
      </c>
      <c r="BP592" s="71">
        <v>0</v>
      </c>
      <c r="BQ592" s="71">
        <v>17</v>
      </c>
      <c r="BR592" s="71">
        <v>1</v>
      </c>
      <c r="BS592" s="71">
        <v>5</v>
      </c>
      <c r="BT592" s="71">
        <v>0</v>
      </c>
      <c r="BU592"/>
      <c r="BV592" s="70">
        <v>463.11799999999999</v>
      </c>
      <c r="BW592" s="70">
        <v>0</v>
      </c>
      <c r="BX592" s="70">
        <v>0</v>
      </c>
      <c r="BY592" s="70">
        <v>7.2380000000000004</v>
      </c>
      <c r="BZ592" s="70">
        <v>68.879000000000005</v>
      </c>
      <c r="CA592" s="70">
        <v>0</v>
      </c>
      <c r="CB592" s="70">
        <v>20.071999999999999</v>
      </c>
      <c r="CC592" s="70">
        <v>6.609</v>
      </c>
      <c r="CD592" s="70">
        <v>0</v>
      </c>
    </row>
    <row r="593" spans="1:82">
      <c r="A593" s="70" t="s">
        <v>2272</v>
      </c>
      <c r="B593" s="70">
        <v>17</v>
      </c>
      <c r="C593" s="70">
        <v>18</v>
      </c>
      <c r="D593" s="70">
        <v>1</v>
      </c>
      <c r="E593" s="70">
        <v>2021</v>
      </c>
      <c r="F593" s="70" t="s">
        <v>160</v>
      </c>
      <c r="G593" s="70" t="s">
        <v>2254</v>
      </c>
      <c r="H593" s="70" t="s">
        <v>2255</v>
      </c>
      <c r="I593" s="148"/>
      <c r="J593" s="71">
        <v>1671.2055818220613</v>
      </c>
      <c r="K593" s="71">
        <v>8.3618019347703321</v>
      </c>
      <c r="L593" s="71">
        <v>3.5222958352530211</v>
      </c>
      <c r="M593" s="71">
        <v>193.69202452818695</v>
      </c>
      <c r="N593" s="71">
        <v>226.26667087476164</v>
      </c>
      <c r="O593" s="71">
        <v>148.05336650462078</v>
      </c>
      <c r="P593" s="71">
        <v>87.477078008047712</v>
      </c>
      <c r="Q593" s="71">
        <v>9.1749500564331008</v>
      </c>
      <c r="R593" s="71">
        <v>28.076224316908156</v>
      </c>
      <c r="S593" s="71">
        <v>21.521363823852909</v>
      </c>
      <c r="T593" s="72"/>
      <c r="U593" s="71">
        <v>101113241</v>
      </c>
      <c r="V593" s="71">
        <v>3617</v>
      </c>
      <c r="W593" s="71">
        <v>86</v>
      </c>
      <c r="X593" s="71">
        <v>46784</v>
      </c>
      <c r="Y593" s="71">
        <v>70319</v>
      </c>
      <c r="Z593" s="71">
        <v>108932</v>
      </c>
      <c r="AA593" s="71">
        <v>18826</v>
      </c>
      <c r="AB593" s="71">
        <v>157140</v>
      </c>
      <c r="AC593" s="71">
        <v>4828337.5</v>
      </c>
      <c r="AD593" s="71">
        <v>21.521363823852909</v>
      </c>
      <c r="AE593" s="72"/>
      <c r="AF593" s="71">
        <v>1022829606.2855891</v>
      </c>
      <c r="AG593" s="71">
        <v>5944026.3428838784</v>
      </c>
      <c r="AH593" s="71">
        <v>614177.63917407871</v>
      </c>
      <c r="AI593" s="71">
        <v>319864534.37773216</v>
      </c>
      <c r="AJ593" s="71">
        <v>332791626.10727698</v>
      </c>
      <c r="AK593" s="71">
        <v>0</v>
      </c>
      <c r="AL593" s="71">
        <v>0</v>
      </c>
      <c r="AM593" s="71">
        <v>20626807.33011815</v>
      </c>
      <c r="AN593" s="71">
        <v>0</v>
      </c>
      <c r="AO593" s="71">
        <v>0</v>
      </c>
      <c r="AP593" s="71">
        <v>1702670778.0827742</v>
      </c>
      <c r="AQ593" s="72"/>
      <c r="AR593" s="71">
        <v>6045</v>
      </c>
      <c r="AS593" s="71">
        <v>907</v>
      </c>
      <c r="AT593" s="71">
        <v>0</v>
      </c>
      <c r="AU593" s="71">
        <v>0</v>
      </c>
      <c r="AV593" s="71">
        <v>0</v>
      </c>
      <c r="AW593" s="71">
        <v>4</v>
      </c>
      <c r="AX593" s="71"/>
      <c r="AY593" s="72"/>
      <c r="AZ593" s="71">
        <v>26786.20000000003</v>
      </c>
      <c r="BA593" s="71">
        <v>46443.80000000001</v>
      </c>
      <c r="BB593" s="71">
        <v>0</v>
      </c>
      <c r="BC593" s="71">
        <v>0</v>
      </c>
      <c r="BD593" s="71">
        <v>0</v>
      </c>
      <c r="BE593" s="71">
        <v>70302.618999999992</v>
      </c>
      <c r="BF593" s="71"/>
      <c r="BG593" s="72"/>
      <c r="BH593" s="71">
        <v>0</v>
      </c>
      <c r="BI593" s="71">
        <v>0</v>
      </c>
      <c r="BJ593" s="71">
        <v>602.90599999999995</v>
      </c>
      <c r="BK593" s="71">
        <v>7.8410000000000002</v>
      </c>
      <c r="BL593" s="71">
        <v>61.646999999999998</v>
      </c>
      <c r="BM593" s="71">
        <v>0</v>
      </c>
      <c r="BN593" s="72"/>
      <c r="BO593" s="71">
        <v>0</v>
      </c>
      <c r="BP593" s="71">
        <v>0</v>
      </c>
      <c r="BQ593" s="71">
        <v>18</v>
      </c>
      <c r="BR593" s="71">
        <v>1</v>
      </c>
      <c r="BS593" s="71">
        <v>6</v>
      </c>
      <c r="BT593" s="71">
        <v>0</v>
      </c>
      <c r="BU593"/>
      <c r="BV593" s="70">
        <v>502.661</v>
      </c>
      <c r="BW593" s="70">
        <v>8.4269999999999996</v>
      </c>
      <c r="BX593" s="70">
        <v>27.484000000000002</v>
      </c>
      <c r="BY593" s="70">
        <v>7.3029999999999999</v>
      </c>
      <c r="BZ593" s="70">
        <v>81.375</v>
      </c>
      <c r="CA593" s="70">
        <v>3.0310000000000001</v>
      </c>
      <c r="CB593" s="70">
        <v>31.533999999999999</v>
      </c>
      <c r="CC593" s="70">
        <v>10.579000000000001</v>
      </c>
      <c r="CD593" s="70">
        <v>0</v>
      </c>
    </row>
    <row r="594" spans="1:82">
      <c r="A594" s="70" t="s">
        <v>2273</v>
      </c>
      <c r="B594" s="70">
        <v>17</v>
      </c>
      <c r="C594" s="70">
        <v>19</v>
      </c>
      <c r="D594" s="70">
        <v>1</v>
      </c>
      <c r="E594" s="70">
        <v>2022</v>
      </c>
      <c r="F594" s="70" t="s">
        <v>161</v>
      </c>
      <c r="G594" s="70" t="s">
        <v>2254</v>
      </c>
      <c r="H594" s="70" t="s">
        <v>2255</v>
      </c>
      <c r="I594" s="148"/>
      <c r="J594" s="71">
        <v>1616.4612095478074</v>
      </c>
      <c r="K594" s="71">
        <v>7.5019928986317623</v>
      </c>
      <c r="L594" s="71">
        <v>3.2400556366784654</v>
      </c>
      <c r="M594" s="71">
        <v>186.18214059066983</v>
      </c>
      <c r="N594" s="71">
        <v>238.64572308773427</v>
      </c>
      <c r="O594" s="71">
        <v>156.74634177408751</v>
      </c>
      <c r="P594" s="71">
        <v>87.129277292231592</v>
      </c>
      <c r="Q594" s="71">
        <v>9.2093038125957278</v>
      </c>
      <c r="R594" s="71">
        <v>27.581836047079296</v>
      </c>
      <c r="S594" s="71">
        <v>21.335232556320651</v>
      </c>
      <c r="T594" s="72"/>
      <c r="U594" s="71">
        <v>112842968</v>
      </c>
      <c r="V594" s="71">
        <v>3617</v>
      </c>
      <c r="W594" s="71">
        <v>86</v>
      </c>
      <c r="X594" s="71">
        <v>46784</v>
      </c>
      <c r="Y594" s="71">
        <v>70965</v>
      </c>
      <c r="Z594" s="71">
        <v>109574</v>
      </c>
      <c r="AA594" s="71">
        <v>19037</v>
      </c>
      <c r="AB594" s="71">
        <v>156435</v>
      </c>
      <c r="AC594" s="71">
        <v>4802889.7499999991</v>
      </c>
      <c r="AD594" s="71">
        <v>21.335232556320651</v>
      </c>
      <c r="AE594" s="72"/>
      <c r="AF594" s="71">
        <v>1021139857.0108341</v>
      </c>
      <c r="AG594" s="71">
        <v>5639593.193331725</v>
      </c>
      <c r="AH594" s="71">
        <v>669219.90085662878</v>
      </c>
      <c r="AI594" s="71">
        <v>301694227.83293092</v>
      </c>
      <c r="AJ594" s="71">
        <v>363122716.47008783</v>
      </c>
      <c r="AK594" s="71">
        <v>0</v>
      </c>
      <c r="AL594" s="71">
        <v>0</v>
      </c>
      <c r="AM594" s="71">
        <v>20200028.300577123</v>
      </c>
      <c r="AN594" s="71">
        <v>0</v>
      </c>
      <c r="AO594" s="71">
        <v>0</v>
      </c>
      <c r="AP594" s="71">
        <v>1712465642.7086184</v>
      </c>
      <c r="AQ594" s="72"/>
      <c r="AR594" s="71">
        <v>6477</v>
      </c>
      <c r="AS594" s="71">
        <v>913</v>
      </c>
      <c r="AT594" s="71">
        <v>0</v>
      </c>
      <c r="AU594" s="71">
        <v>0</v>
      </c>
      <c r="AV594" s="71">
        <v>0</v>
      </c>
      <c r="AW594" s="71">
        <v>4</v>
      </c>
      <c r="AX594" s="71"/>
      <c r="AY594" s="72"/>
      <c r="AZ594" s="71">
        <v>29537.700000000121</v>
      </c>
      <c r="BA594" s="71">
        <v>46724.100000000006</v>
      </c>
      <c r="BB594" s="71">
        <v>0</v>
      </c>
      <c r="BC594" s="71">
        <v>0</v>
      </c>
      <c r="BD594" s="71">
        <v>0</v>
      </c>
      <c r="BE594" s="71">
        <v>70302.618999999992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17</v>
      </c>
      <c r="C595" s="70">
        <v>20</v>
      </c>
      <c r="D595" s="70">
        <v>1</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6975</v>
      </c>
      <c r="AS595" s="71">
        <v>916</v>
      </c>
      <c r="AT595" s="71">
        <v>0</v>
      </c>
      <c r="AU595" s="71">
        <v>0</v>
      </c>
      <c r="AV595" s="71">
        <v>0</v>
      </c>
      <c r="AW595" s="71">
        <v>4</v>
      </c>
      <c r="AX595" s="71"/>
      <c r="AY595" s="72"/>
      <c r="AZ595" s="71">
        <v>32510.000000000255</v>
      </c>
      <c r="BA595" s="71">
        <v>46835.600000000006</v>
      </c>
      <c r="BB595" s="71">
        <v>0</v>
      </c>
      <c r="BC595" s="71">
        <v>0</v>
      </c>
      <c r="BD595" s="71">
        <v>0</v>
      </c>
      <c r="BE595" s="71">
        <v>70302.618999999992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17</v>
      </c>
      <c r="C596" s="70">
        <v>21</v>
      </c>
      <c r="D596" s="70">
        <v>1</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460</v>
      </c>
      <c r="C597" s="70">
        <v>1</v>
      </c>
      <c r="D597" s="70">
        <v>28</v>
      </c>
      <c r="E597" s="70">
        <v>1990</v>
      </c>
      <c r="F597" s="70" t="s">
        <v>787</v>
      </c>
      <c r="G597" s="1064" t="s">
        <v>2277</v>
      </c>
      <c r="H597" s="70" t="s">
        <v>2278</v>
      </c>
      <c r="I597" s="148"/>
      <c r="J597" s="71">
        <v>476.7346452031228</v>
      </c>
      <c r="K597" s="71">
        <v>33.055477148404947</v>
      </c>
      <c r="L597" s="71">
        <v>15.47631460025714</v>
      </c>
      <c r="M597" s="71">
        <v>123.2407715464803</v>
      </c>
      <c r="N597" s="71">
        <v>157.04069771331319</v>
      </c>
      <c r="O597" s="71">
        <v>152.69441874756509</v>
      </c>
      <c r="P597" s="71">
        <v>156.76384247725321</v>
      </c>
      <c r="Q597" s="71">
        <v>10.760683499390799</v>
      </c>
      <c r="R597" s="71">
        <v>0</v>
      </c>
      <c r="S597" s="71">
        <v>12.50336498001724</v>
      </c>
      <c r="T597" s="72"/>
      <c r="U597" s="71">
        <v>65523952</v>
      </c>
      <c r="V597" s="71">
        <v>7383</v>
      </c>
      <c r="W597" s="71">
        <v>179</v>
      </c>
      <c r="X597" s="71">
        <v>40003</v>
      </c>
      <c r="Y597" s="71">
        <v>48772</v>
      </c>
      <c r="Z597" s="71">
        <v>62805</v>
      </c>
      <c r="AA597" s="71">
        <v>38064</v>
      </c>
      <c r="AB597" s="71">
        <v>174717</v>
      </c>
      <c r="AC597" s="71">
        <v>0</v>
      </c>
      <c r="AD597" s="71">
        <v>12.50336498001724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461</v>
      </c>
      <c r="C598" s="70">
        <v>2</v>
      </c>
      <c r="D598" s="70">
        <v>28</v>
      </c>
      <c r="E598" s="70">
        <v>2005</v>
      </c>
      <c r="F598" s="70" t="s">
        <v>789</v>
      </c>
      <c r="G598" s="70" t="s">
        <v>2277</v>
      </c>
      <c r="H598" s="70" t="s">
        <v>2278</v>
      </c>
      <c r="I598" s="148"/>
      <c r="J598" s="71">
        <v>504.52192424562202</v>
      </c>
      <c r="K598" s="71">
        <v>20.55152229785369</v>
      </c>
      <c r="L598" s="71">
        <v>39.938634403334852</v>
      </c>
      <c r="M598" s="71">
        <v>197.32871765266071</v>
      </c>
      <c r="N598" s="71">
        <v>220.37109277105111</v>
      </c>
      <c r="O598" s="71">
        <v>212.26093549242751</v>
      </c>
      <c r="P598" s="71">
        <v>158.08106603856379</v>
      </c>
      <c r="Q598" s="71">
        <v>9.9757256302631898</v>
      </c>
      <c r="R598" s="71">
        <v>0</v>
      </c>
      <c r="S598" s="71">
        <v>22.736572255999999</v>
      </c>
      <c r="T598" s="72"/>
      <c r="U598" s="71">
        <v>74379663</v>
      </c>
      <c r="V598" s="71">
        <v>6305</v>
      </c>
      <c r="W598" s="71">
        <v>530</v>
      </c>
      <c r="X598" s="71">
        <v>36924</v>
      </c>
      <c r="Y598" s="71">
        <v>56562</v>
      </c>
      <c r="Z598" s="71">
        <v>101029</v>
      </c>
      <c r="AA598" s="71">
        <v>31436</v>
      </c>
      <c r="AB598" s="71">
        <v>169326</v>
      </c>
      <c r="AC598" s="71">
        <v>0</v>
      </c>
      <c r="AD598" s="71">
        <v>22.736572255999999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462</v>
      </c>
      <c r="C599" s="70">
        <v>3</v>
      </c>
      <c r="D599" s="70">
        <v>28</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463</v>
      </c>
      <c r="C600" s="70">
        <v>4</v>
      </c>
      <c r="D600" s="70">
        <v>28</v>
      </c>
      <c r="E600" s="70">
        <v>2007</v>
      </c>
      <c r="F600" s="70" t="s">
        <v>791</v>
      </c>
      <c r="G600" s="70" t="s">
        <v>2277</v>
      </c>
      <c r="H600" s="70" t="s">
        <v>2278</v>
      </c>
      <c r="I600" s="148"/>
      <c r="J600" s="71">
        <v>468.83714307391381</v>
      </c>
      <c r="K600" s="71">
        <v>18.02706336665435</v>
      </c>
      <c r="L600" s="71">
        <v>26.412681085085961</v>
      </c>
      <c r="M600" s="71">
        <v>184.1924405486518</v>
      </c>
      <c r="N600" s="71">
        <v>237.4775079961598</v>
      </c>
      <c r="O600" s="71">
        <v>206.535571960065</v>
      </c>
      <c r="P600" s="71">
        <v>156.5959722509518</v>
      </c>
      <c r="Q600" s="71">
        <v>10.4258874893195</v>
      </c>
      <c r="R600" s="71">
        <v>0</v>
      </c>
      <c r="S600" s="71">
        <v>12.48983359536</v>
      </c>
      <c r="T600" s="72"/>
      <c r="U600" s="71">
        <v>75734890</v>
      </c>
      <c r="V600" s="71">
        <v>5793</v>
      </c>
      <c r="W600" s="71">
        <v>412</v>
      </c>
      <c r="X600" s="71">
        <v>43343</v>
      </c>
      <c r="Y600" s="71">
        <v>57595</v>
      </c>
      <c r="Z600" s="71">
        <v>102192</v>
      </c>
      <c r="AA600" s="71">
        <v>30666</v>
      </c>
      <c r="AB600" s="71">
        <v>167609</v>
      </c>
      <c r="AC600" s="71">
        <v>0</v>
      </c>
      <c r="AD600" s="71">
        <v>12.48983359536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464</v>
      </c>
      <c r="C601" s="70">
        <v>5</v>
      </c>
      <c r="D601" s="70">
        <v>28</v>
      </c>
      <c r="E601" s="70">
        <v>2008</v>
      </c>
      <c r="F601" s="70" t="s">
        <v>792</v>
      </c>
      <c r="G601" s="70" t="s">
        <v>2277</v>
      </c>
      <c r="H601" s="70" t="s">
        <v>2278</v>
      </c>
      <c r="I601" s="148"/>
      <c r="J601" s="71">
        <v>481.94383734267012</v>
      </c>
      <c r="K601" s="71">
        <v>12.92226703720829</v>
      </c>
      <c r="L601" s="71">
        <v>23.59736245920384</v>
      </c>
      <c r="M601" s="71">
        <v>204.39326845810791</v>
      </c>
      <c r="N601" s="71">
        <v>217.23305980524799</v>
      </c>
      <c r="O601" s="71">
        <v>200.77609443459511</v>
      </c>
      <c r="P601" s="71">
        <v>150.531321168321</v>
      </c>
      <c r="Q601" s="71">
        <v>10.2115257623798</v>
      </c>
      <c r="R601" s="71">
        <v>0</v>
      </c>
      <c r="S601" s="71">
        <v>16.713563761500009</v>
      </c>
      <c r="T601" s="72"/>
      <c r="U601" s="71">
        <v>81846280</v>
      </c>
      <c r="V601" s="71">
        <v>5793</v>
      </c>
      <c r="W601" s="71">
        <v>412</v>
      </c>
      <c r="X601" s="71">
        <v>43343</v>
      </c>
      <c r="Y601" s="71">
        <v>58128</v>
      </c>
      <c r="Z601" s="71">
        <v>102829</v>
      </c>
      <c r="AA601" s="71">
        <v>29512</v>
      </c>
      <c r="AB601" s="71">
        <v>166863</v>
      </c>
      <c r="AC601" s="71">
        <v>0</v>
      </c>
      <c r="AD601" s="71">
        <v>16.713563761500009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465</v>
      </c>
      <c r="C602" s="70">
        <v>6</v>
      </c>
      <c r="D602" s="70">
        <v>28</v>
      </c>
      <c r="E602" s="70">
        <v>2009</v>
      </c>
      <c r="F602" s="70" t="s">
        <v>176</v>
      </c>
      <c r="G602" s="70" t="s">
        <v>2277</v>
      </c>
      <c r="H602" s="70" t="s">
        <v>2278</v>
      </c>
      <c r="I602" s="148"/>
      <c r="J602" s="71">
        <v>427.78924397790058</v>
      </c>
      <c r="K602" s="71">
        <v>13.32259346090067</v>
      </c>
      <c r="L602" s="71">
        <v>20.03048281690603</v>
      </c>
      <c r="M602" s="71">
        <v>202.77580376313611</v>
      </c>
      <c r="N602" s="71">
        <v>189.25003166970339</v>
      </c>
      <c r="O602" s="71">
        <v>204.60930287714669</v>
      </c>
      <c r="P602" s="71">
        <v>143.14124266609821</v>
      </c>
      <c r="Q602" s="71">
        <v>9.6827831415218402</v>
      </c>
      <c r="R602" s="71">
        <v>0</v>
      </c>
      <c r="S602" s="71">
        <v>20.31547758016</v>
      </c>
      <c r="T602" s="72"/>
      <c r="U602" s="71">
        <v>70325546</v>
      </c>
      <c r="V602" s="71">
        <v>5674</v>
      </c>
      <c r="W602" s="71">
        <v>410</v>
      </c>
      <c r="X602" s="71">
        <v>46930</v>
      </c>
      <c r="Y602" s="71">
        <v>58437</v>
      </c>
      <c r="Z602" s="71">
        <v>103435</v>
      </c>
      <c r="AA602" s="71">
        <v>28810</v>
      </c>
      <c r="AB602" s="71">
        <v>166093</v>
      </c>
      <c r="AC602" s="71">
        <v>0</v>
      </c>
      <c r="AD602" s="71">
        <v>20.31547758016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7.31</v>
      </c>
      <c r="BJ602" s="71">
        <v>232.833</v>
      </c>
      <c r="BK602" s="71">
        <v>0</v>
      </c>
      <c r="BL602" s="71">
        <v>6.11</v>
      </c>
      <c r="BM602" s="71">
        <v>0</v>
      </c>
      <c r="BN602" s="72"/>
      <c r="BO602" s="71">
        <v>0</v>
      </c>
      <c r="BP602" s="71">
        <v>1</v>
      </c>
      <c r="BQ602" s="71">
        <v>15</v>
      </c>
      <c r="BR602" s="71">
        <v>0</v>
      </c>
      <c r="BS602" s="71">
        <v>2</v>
      </c>
      <c r="BT602" s="71">
        <v>0</v>
      </c>
      <c r="BU602"/>
      <c r="BV602" s="70">
        <v>209.477</v>
      </c>
      <c r="BW602" s="70">
        <v>0</v>
      </c>
      <c r="BX602" s="70">
        <v>36.776000000000003</v>
      </c>
      <c r="BY602" s="70">
        <v>0</v>
      </c>
      <c r="BZ602" s="70">
        <v>0</v>
      </c>
      <c r="CA602" s="70">
        <v>0</v>
      </c>
      <c r="CB602" s="70">
        <v>0</v>
      </c>
      <c r="CC602" s="70">
        <v>0</v>
      </c>
      <c r="CD602" s="70">
        <v>0</v>
      </c>
    </row>
    <row r="603" spans="1:82">
      <c r="A603" s="70" t="s">
        <v>2284</v>
      </c>
      <c r="B603" s="70">
        <v>466</v>
      </c>
      <c r="C603" s="70">
        <v>7</v>
      </c>
      <c r="D603" s="70">
        <v>28</v>
      </c>
      <c r="E603" s="70">
        <v>2010</v>
      </c>
      <c r="F603" s="70" t="s">
        <v>177</v>
      </c>
      <c r="G603" s="70" t="s">
        <v>2277</v>
      </c>
      <c r="H603" s="70" t="s">
        <v>2278</v>
      </c>
      <c r="I603" s="148"/>
      <c r="J603" s="71">
        <v>436.78926987267261</v>
      </c>
      <c r="K603" s="71">
        <v>12.968020892806701</v>
      </c>
      <c r="L603" s="71">
        <v>17.722802735396169</v>
      </c>
      <c r="M603" s="71">
        <v>203.56633279899921</v>
      </c>
      <c r="N603" s="71">
        <v>223.79074522378849</v>
      </c>
      <c r="O603" s="71">
        <v>204.94670636853141</v>
      </c>
      <c r="P603" s="71">
        <v>144.01511711573619</v>
      </c>
      <c r="Q603" s="71">
        <v>10.0429315066702</v>
      </c>
      <c r="R603" s="71">
        <v>0</v>
      </c>
      <c r="S603" s="71">
        <v>17.998994007050001</v>
      </c>
      <c r="T603" s="72"/>
      <c r="U603" s="71">
        <v>80474340</v>
      </c>
      <c r="V603" s="71">
        <v>5674</v>
      </c>
      <c r="W603" s="71">
        <v>410</v>
      </c>
      <c r="X603" s="71">
        <v>46930</v>
      </c>
      <c r="Y603" s="71">
        <v>58874</v>
      </c>
      <c r="Z603" s="71">
        <v>104087</v>
      </c>
      <c r="AA603" s="71">
        <v>28262</v>
      </c>
      <c r="AB603" s="71">
        <v>165074</v>
      </c>
      <c r="AC603" s="71">
        <v>0</v>
      </c>
      <c r="AD603" s="71">
        <v>17.998994007050001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72.251999999999995</v>
      </c>
      <c r="BJ603" s="71">
        <v>208.79900000000001</v>
      </c>
      <c r="BK603" s="71">
        <v>0</v>
      </c>
      <c r="BL603" s="71">
        <v>9.5850000000000009</v>
      </c>
      <c r="BM603" s="71">
        <v>0</v>
      </c>
      <c r="BN603" s="72"/>
      <c r="BO603" s="71">
        <v>0</v>
      </c>
      <c r="BP603" s="71">
        <v>1</v>
      </c>
      <c r="BQ603" s="71">
        <v>16</v>
      </c>
      <c r="BR603" s="71">
        <v>0</v>
      </c>
      <c r="BS603" s="71">
        <v>3</v>
      </c>
      <c r="BT603" s="71">
        <v>0</v>
      </c>
      <c r="BU603"/>
      <c r="BV603" s="70">
        <v>221.499</v>
      </c>
      <c r="BW603" s="70">
        <v>15.397</v>
      </c>
      <c r="BX603" s="70">
        <v>50.661000000000001</v>
      </c>
      <c r="BY603" s="70">
        <v>0</v>
      </c>
      <c r="BZ603" s="70">
        <v>0</v>
      </c>
      <c r="CA603" s="70">
        <v>3.0790000000000002</v>
      </c>
      <c r="CB603" s="70">
        <v>0</v>
      </c>
      <c r="CC603" s="70">
        <v>0</v>
      </c>
      <c r="CD603" s="70">
        <v>0</v>
      </c>
    </row>
    <row r="604" spans="1:82">
      <c r="A604" s="70" t="s">
        <v>2285</v>
      </c>
      <c r="B604" s="70">
        <v>467</v>
      </c>
      <c r="C604" s="70">
        <v>8</v>
      </c>
      <c r="D604" s="70">
        <v>28</v>
      </c>
      <c r="E604" s="70">
        <v>2011</v>
      </c>
      <c r="F604" s="70" t="s">
        <v>178</v>
      </c>
      <c r="G604" s="70" t="s">
        <v>2277</v>
      </c>
      <c r="H604" s="70" t="s">
        <v>2278</v>
      </c>
      <c r="I604" s="148"/>
      <c r="J604" s="71">
        <v>346.76100004947227</v>
      </c>
      <c r="K604" s="71">
        <v>17.451233405745619</v>
      </c>
      <c r="L604" s="71">
        <v>17.025345137925839</v>
      </c>
      <c r="M604" s="71">
        <v>261.00625677656973</v>
      </c>
      <c r="N604" s="71">
        <v>224.37390267865061</v>
      </c>
      <c r="O604" s="71">
        <v>202.2944203251042</v>
      </c>
      <c r="P604" s="71">
        <v>138.94774483072655</v>
      </c>
      <c r="Q604" s="71">
        <v>11.494508208144399</v>
      </c>
      <c r="R604" s="71">
        <v>0</v>
      </c>
      <c r="S604" s="71">
        <v>19.2051241512</v>
      </c>
      <c r="T604" s="72"/>
      <c r="U604" s="71">
        <v>54264718</v>
      </c>
      <c r="V604" s="71">
        <v>5674</v>
      </c>
      <c r="W604" s="71">
        <v>410</v>
      </c>
      <c r="X604" s="71">
        <v>46930</v>
      </c>
      <c r="Y604" s="71">
        <v>59245</v>
      </c>
      <c r="Z604" s="71">
        <v>104972</v>
      </c>
      <c r="AA604" s="71">
        <v>28079</v>
      </c>
      <c r="AB604" s="71">
        <v>163793</v>
      </c>
      <c r="AC604" s="71">
        <v>0</v>
      </c>
      <c r="AD604" s="71">
        <v>19.2051241512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66.983999999999995</v>
      </c>
      <c r="BJ604" s="71">
        <v>258.41800000000001</v>
      </c>
      <c r="BK604" s="71">
        <v>0</v>
      </c>
      <c r="BL604" s="71">
        <v>2.4990000000000001</v>
      </c>
      <c r="BM604" s="71">
        <v>0</v>
      </c>
      <c r="BN604" s="72"/>
      <c r="BO604" s="71">
        <v>0</v>
      </c>
      <c r="BP604" s="71">
        <v>1</v>
      </c>
      <c r="BQ604" s="71">
        <v>19</v>
      </c>
      <c r="BR604" s="71">
        <v>0</v>
      </c>
      <c r="BS604" s="71">
        <v>1</v>
      </c>
      <c r="BT604" s="71">
        <v>0</v>
      </c>
      <c r="BU604"/>
      <c r="BV604" s="70">
        <v>240.786</v>
      </c>
      <c r="BW604" s="70">
        <v>14.68</v>
      </c>
      <c r="BX604" s="70">
        <v>69.320999999999998</v>
      </c>
      <c r="BY604" s="70">
        <v>0</v>
      </c>
      <c r="BZ604" s="70">
        <v>0</v>
      </c>
      <c r="CA604" s="70">
        <v>3.1139999999999999</v>
      </c>
      <c r="CB604" s="70">
        <v>0</v>
      </c>
      <c r="CC604" s="70">
        <v>0</v>
      </c>
      <c r="CD604" s="70">
        <v>0</v>
      </c>
    </row>
    <row r="605" spans="1:82">
      <c r="A605" s="70" t="s">
        <v>2286</v>
      </c>
      <c r="B605" s="70">
        <v>468</v>
      </c>
      <c r="C605" s="70">
        <v>9</v>
      </c>
      <c r="D605" s="70">
        <v>28</v>
      </c>
      <c r="E605" s="70">
        <v>2012</v>
      </c>
      <c r="F605" s="70" t="s">
        <v>179</v>
      </c>
      <c r="G605" s="70" t="s">
        <v>2277</v>
      </c>
      <c r="H605" s="70" t="s">
        <v>2278</v>
      </c>
      <c r="I605" s="148"/>
      <c r="J605" s="71">
        <v>589.85223791836586</v>
      </c>
      <c r="K605" s="71">
        <v>15.50324791359782</v>
      </c>
      <c r="L605" s="71">
        <v>16.885588901613961</v>
      </c>
      <c r="M605" s="71">
        <v>247.66289232332321</v>
      </c>
      <c r="N605" s="71">
        <v>220.77162490466321</v>
      </c>
      <c r="O605" s="71">
        <v>202.2148969315131</v>
      </c>
      <c r="P605" s="71">
        <v>137.5784390093805</v>
      </c>
      <c r="Q605" s="71">
        <v>12.5619763959344</v>
      </c>
      <c r="R605" s="71">
        <v>0</v>
      </c>
      <c r="S605" s="71">
        <v>15.93847082912</v>
      </c>
      <c r="T605" s="72"/>
      <c r="U605" s="71">
        <v>78070853</v>
      </c>
      <c r="V605" s="71">
        <v>5674</v>
      </c>
      <c r="W605" s="71">
        <v>410</v>
      </c>
      <c r="X605" s="71">
        <v>46930</v>
      </c>
      <c r="Y605" s="71">
        <v>60700</v>
      </c>
      <c r="Z605" s="71">
        <v>105763</v>
      </c>
      <c r="AA605" s="71">
        <v>27645</v>
      </c>
      <c r="AB605" s="71">
        <v>164756</v>
      </c>
      <c r="AC605" s="71">
        <v>0</v>
      </c>
      <c r="AD605" s="71">
        <v>15.93847082912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72.33</v>
      </c>
      <c r="BJ605" s="71">
        <v>274.59899999999999</v>
      </c>
      <c r="BK605" s="71">
        <v>0</v>
      </c>
      <c r="BL605" s="71">
        <v>2.7770000000000001</v>
      </c>
      <c r="BM605" s="71">
        <v>0</v>
      </c>
      <c r="BN605" s="72"/>
      <c r="BO605" s="71">
        <v>0</v>
      </c>
      <c r="BP605" s="71">
        <v>1</v>
      </c>
      <c r="BQ605" s="71">
        <v>19</v>
      </c>
      <c r="BR605" s="71">
        <v>0</v>
      </c>
      <c r="BS605" s="71">
        <v>1</v>
      </c>
      <c r="BT605" s="71">
        <v>0</v>
      </c>
      <c r="BU605"/>
      <c r="BV605" s="70">
        <v>279.86799999999999</v>
      </c>
      <c r="BW605" s="70">
        <v>15.863</v>
      </c>
      <c r="BX605" s="70">
        <v>50.728999999999999</v>
      </c>
      <c r="BY605" s="70">
        <v>0</v>
      </c>
      <c r="BZ605" s="70">
        <v>0</v>
      </c>
      <c r="CA605" s="70">
        <v>3.246</v>
      </c>
      <c r="CB605" s="70">
        <v>0</v>
      </c>
      <c r="CC605" s="70">
        <v>0</v>
      </c>
      <c r="CD605" s="70">
        <v>0</v>
      </c>
    </row>
    <row r="606" spans="1:82">
      <c r="A606" s="70" t="s">
        <v>2287</v>
      </c>
      <c r="B606" s="70">
        <v>469</v>
      </c>
      <c r="C606" s="70">
        <v>10</v>
      </c>
      <c r="D606" s="70">
        <v>28</v>
      </c>
      <c r="E606" s="70">
        <v>2013</v>
      </c>
      <c r="F606" s="70" t="s">
        <v>180</v>
      </c>
      <c r="G606" s="70" t="s">
        <v>2277</v>
      </c>
      <c r="H606" s="70" t="s">
        <v>2278</v>
      </c>
      <c r="I606" s="148"/>
      <c r="J606" s="71">
        <v>580.57461755131862</v>
      </c>
      <c r="K606" s="71">
        <v>13.151372269479699</v>
      </c>
      <c r="L606" s="71">
        <v>16.027904014270529</v>
      </c>
      <c r="M606" s="71">
        <v>246.58177398418289</v>
      </c>
      <c r="N606" s="71">
        <v>254.9076430169811</v>
      </c>
      <c r="O606" s="71">
        <v>195.98268590735915</v>
      </c>
      <c r="P606" s="71">
        <v>137.16270251226632</v>
      </c>
      <c r="Q606" s="71">
        <v>12.724261190620799</v>
      </c>
      <c r="R606" s="71">
        <v>0</v>
      </c>
      <c r="S606" s="71">
        <v>19.237253222749999</v>
      </c>
      <c r="T606" s="72"/>
      <c r="U606" s="71">
        <v>85622484</v>
      </c>
      <c r="V606" s="71">
        <v>5674</v>
      </c>
      <c r="W606" s="71">
        <v>410</v>
      </c>
      <c r="X606" s="71">
        <v>46930</v>
      </c>
      <c r="Y606" s="71">
        <v>61223</v>
      </c>
      <c r="Z606" s="71">
        <v>107080</v>
      </c>
      <c r="AA606" s="71">
        <v>27458</v>
      </c>
      <c r="AB606" s="71">
        <v>164492</v>
      </c>
      <c r="AC606" s="71">
        <v>0</v>
      </c>
      <c r="AD606" s="71">
        <v>19.237253222749999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3.823</v>
      </c>
      <c r="BI606" s="71">
        <v>72.942999999999998</v>
      </c>
      <c r="BJ606" s="71">
        <v>325.73500000000001</v>
      </c>
      <c r="BK606" s="71">
        <v>0</v>
      </c>
      <c r="BL606" s="71">
        <v>3.1309999999999998</v>
      </c>
      <c r="BM606" s="71">
        <v>0</v>
      </c>
      <c r="BN606" s="72"/>
      <c r="BO606" s="71">
        <v>1</v>
      </c>
      <c r="BP606" s="71">
        <v>1</v>
      </c>
      <c r="BQ606" s="71">
        <v>20</v>
      </c>
      <c r="BR606" s="71">
        <v>0</v>
      </c>
      <c r="BS606" s="71">
        <v>1</v>
      </c>
      <c r="BT606" s="71">
        <v>0</v>
      </c>
      <c r="BU606"/>
      <c r="BV606" s="70">
        <v>314.137</v>
      </c>
      <c r="BW606" s="70">
        <v>16.038</v>
      </c>
      <c r="BX606" s="70">
        <v>70.195999999999998</v>
      </c>
      <c r="BY606" s="70">
        <v>0</v>
      </c>
      <c r="BZ606" s="70">
        <v>0</v>
      </c>
      <c r="CA606" s="70">
        <v>5.2610000000000001</v>
      </c>
      <c r="CB606" s="70">
        <v>0</v>
      </c>
      <c r="CC606" s="70">
        <v>0</v>
      </c>
      <c r="CD606" s="70">
        <v>0</v>
      </c>
    </row>
    <row r="607" spans="1:82">
      <c r="A607" s="70" t="s">
        <v>2288</v>
      </c>
      <c r="B607" s="70">
        <v>470</v>
      </c>
      <c r="C607" s="70">
        <v>11</v>
      </c>
      <c r="D607" s="70">
        <v>28</v>
      </c>
      <c r="E607" s="70">
        <v>2014</v>
      </c>
      <c r="F607" s="70" t="s">
        <v>181</v>
      </c>
      <c r="G607" s="70" t="s">
        <v>2277</v>
      </c>
      <c r="H607" s="70" t="s">
        <v>2278</v>
      </c>
      <c r="I607" s="148"/>
      <c r="J607" s="71">
        <v>570.86126975607078</v>
      </c>
      <c r="K607" s="71">
        <v>12.52472981330647</v>
      </c>
      <c r="L607" s="71">
        <v>14.88572023970811</v>
      </c>
      <c r="M607" s="71">
        <v>222.21367350666571</v>
      </c>
      <c r="N607" s="71">
        <v>235.59343394742089</v>
      </c>
      <c r="O607" s="71">
        <v>187.72995276717643</v>
      </c>
      <c r="P607" s="71">
        <v>137.62960816732397</v>
      </c>
      <c r="Q607" s="71">
        <v>12.1765540953821</v>
      </c>
      <c r="R607" s="71">
        <v>0</v>
      </c>
      <c r="S607" s="71">
        <v>17.377205095499999</v>
      </c>
      <c r="T607" s="72"/>
      <c r="U607" s="71">
        <v>89815070</v>
      </c>
      <c r="V607" s="71">
        <v>4934</v>
      </c>
      <c r="W607" s="71">
        <v>362</v>
      </c>
      <c r="X607" s="71">
        <v>43787</v>
      </c>
      <c r="Y607" s="71">
        <v>62152</v>
      </c>
      <c r="Z607" s="71">
        <v>108030</v>
      </c>
      <c r="AA607" s="71">
        <v>27409</v>
      </c>
      <c r="AB607" s="71">
        <v>164066</v>
      </c>
      <c r="AC607" s="71">
        <v>0</v>
      </c>
      <c r="AD607" s="71">
        <v>17.377205095499999</v>
      </c>
      <c r="AE607" s="72"/>
      <c r="AF607" s="71"/>
      <c r="AG607" s="71"/>
      <c r="AH607" s="71"/>
      <c r="AI607" s="71"/>
      <c r="AJ607" s="71"/>
      <c r="AK607" s="71"/>
      <c r="AL607" s="71"/>
      <c r="AM607" s="71"/>
      <c r="AN607" s="71"/>
      <c r="AO607" s="71"/>
      <c r="AP607" s="71"/>
      <c r="AQ607" s="72"/>
      <c r="AR607" s="71">
        <v>3892</v>
      </c>
      <c r="AS607" s="71">
        <v>879</v>
      </c>
      <c r="AT607" s="71">
        <v>0</v>
      </c>
      <c r="AU607" s="71">
        <v>0</v>
      </c>
      <c r="AV607" s="71">
        <v>0</v>
      </c>
      <c r="AW607" s="71">
        <v>2</v>
      </c>
      <c r="AX607" s="71"/>
      <c r="AY607" s="72"/>
      <c r="AZ607" s="71">
        <v>16190.7</v>
      </c>
      <c r="BA607" s="71">
        <v>53594.100000000013</v>
      </c>
      <c r="BB607" s="71">
        <v>0</v>
      </c>
      <c r="BC607" s="71">
        <v>0</v>
      </c>
      <c r="BD607" s="71">
        <v>0</v>
      </c>
      <c r="BE607" s="71">
        <v>1350</v>
      </c>
      <c r="BF607" s="71"/>
      <c r="BG607" s="72"/>
      <c r="BH607" s="71">
        <v>0</v>
      </c>
      <c r="BI607" s="71">
        <v>69.412000000000006</v>
      </c>
      <c r="BJ607" s="71">
        <v>332.44900000000001</v>
      </c>
      <c r="BK607" s="71">
        <v>0</v>
      </c>
      <c r="BL607" s="71">
        <v>3.0489999999999999</v>
      </c>
      <c r="BM607" s="71">
        <v>0</v>
      </c>
      <c r="BN607" s="72"/>
      <c r="BO607" s="71">
        <v>0</v>
      </c>
      <c r="BP607" s="71">
        <v>1</v>
      </c>
      <c r="BQ607" s="71">
        <v>24</v>
      </c>
      <c r="BR607" s="71">
        <v>0</v>
      </c>
      <c r="BS607" s="71">
        <v>1</v>
      </c>
      <c r="BT607" s="71">
        <v>0</v>
      </c>
      <c r="BU607"/>
      <c r="BV607" s="70">
        <v>323.358</v>
      </c>
      <c r="BW607" s="70">
        <v>15.856</v>
      </c>
      <c r="BX607" s="70">
        <v>65.695999999999998</v>
      </c>
      <c r="BY607" s="70">
        <v>0</v>
      </c>
      <c r="BZ607" s="70">
        <v>0</v>
      </c>
      <c r="CA607" s="70">
        <v>0</v>
      </c>
      <c r="CB607" s="70">
        <v>0</v>
      </c>
      <c r="CC607" s="70">
        <v>0</v>
      </c>
      <c r="CD607" s="70">
        <v>0</v>
      </c>
    </row>
    <row r="608" spans="1:82">
      <c r="A608" s="70" t="s">
        <v>2289</v>
      </c>
      <c r="B608" s="70">
        <v>471</v>
      </c>
      <c r="C608" s="70">
        <v>12</v>
      </c>
      <c r="D608" s="70">
        <v>28</v>
      </c>
      <c r="E608" s="70">
        <v>2015</v>
      </c>
      <c r="F608" s="70" t="s">
        <v>182</v>
      </c>
      <c r="G608" s="70" t="s">
        <v>2277</v>
      </c>
      <c r="H608" s="70" t="s">
        <v>2278</v>
      </c>
      <c r="I608" s="148"/>
      <c r="J608" s="71">
        <v>614.9757995541305</v>
      </c>
      <c r="K608" s="71">
        <v>12.44386512989974</v>
      </c>
      <c r="L608" s="71">
        <v>13.882349781711619</v>
      </c>
      <c r="M608" s="71">
        <v>198.91016092156991</v>
      </c>
      <c r="N608" s="71">
        <v>215.6059777193916</v>
      </c>
      <c r="O608" s="71">
        <v>187.2761228992689</v>
      </c>
      <c r="P608" s="71">
        <v>135.78852867395267</v>
      </c>
      <c r="Q608" s="71">
        <v>11.881555040752099</v>
      </c>
      <c r="R608" s="71">
        <v>0</v>
      </c>
      <c r="S608" s="71">
        <v>21.1371424425</v>
      </c>
      <c r="T608" s="72"/>
      <c r="U608" s="71">
        <v>110497869</v>
      </c>
      <c r="V608" s="71">
        <v>4934</v>
      </c>
      <c r="W608" s="71">
        <v>362</v>
      </c>
      <c r="X608" s="71">
        <v>43787</v>
      </c>
      <c r="Y608" s="71">
        <v>63148</v>
      </c>
      <c r="Z608" s="71">
        <v>108806</v>
      </c>
      <c r="AA608" s="71">
        <v>27021</v>
      </c>
      <c r="AB608" s="71">
        <v>163536</v>
      </c>
      <c r="AC608" s="71">
        <v>0</v>
      </c>
      <c r="AD608" s="71">
        <v>21.1371424425</v>
      </c>
      <c r="AE608" s="72"/>
      <c r="AF608" s="71">
        <v>760567934.75293672</v>
      </c>
      <c r="AG608" s="71">
        <v>9507448.159447249</v>
      </c>
      <c r="AH608" s="71">
        <v>2949845.178739727</v>
      </c>
      <c r="AI608" s="71">
        <v>275772852.1321131</v>
      </c>
      <c r="AJ608" s="71">
        <v>320617211.4583376</v>
      </c>
      <c r="AK608" s="71">
        <v>0</v>
      </c>
      <c r="AL608" s="71">
        <v>0</v>
      </c>
      <c r="AM608" s="71">
        <v>22411922.79228124</v>
      </c>
      <c r="AN608" s="71">
        <v>0</v>
      </c>
      <c r="AO608" s="71">
        <v>0</v>
      </c>
      <c r="AP608" s="71">
        <v>1391827214.4738555</v>
      </c>
      <c r="AQ608" s="72"/>
      <c r="AR608" s="71">
        <v>4280</v>
      </c>
      <c r="AS608" s="71">
        <v>1410</v>
      </c>
      <c r="AT608" s="71">
        <v>0</v>
      </c>
      <c r="AU608" s="71">
        <v>0</v>
      </c>
      <c r="AV608" s="71">
        <v>0</v>
      </c>
      <c r="AW608" s="71">
        <v>3</v>
      </c>
      <c r="AX608" s="71"/>
      <c r="AY608" s="72"/>
      <c r="AZ608" s="71">
        <v>18090.5</v>
      </c>
      <c r="BA608" s="71">
        <v>91536.400000000009</v>
      </c>
      <c r="BB608" s="71">
        <v>0</v>
      </c>
      <c r="BC608" s="71">
        <v>0</v>
      </c>
      <c r="BD608" s="71">
        <v>0</v>
      </c>
      <c r="BE608" s="71">
        <v>1560</v>
      </c>
      <c r="BF608" s="71"/>
      <c r="BG608" s="72"/>
      <c r="BH608" s="71">
        <v>0</v>
      </c>
      <c r="BI608" s="71">
        <v>72.340999999999994</v>
      </c>
      <c r="BJ608" s="71">
        <v>347.18599999999998</v>
      </c>
      <c r="BK608" s="71">
        <v>0</v>
      </c>
      <c r="BL608" s="71">
        <v>2.97</v>
      </c>
      <c r="BM608" s="71">
        <v>0</v>
      </c>
      <c r="BN608" s="72"/>
      <c r="BO608" s="71">
        <v>0</v>
      </c>
      <c r="BP608" s="71">
        <v>1</v>
      </c>
      <c r="BQ608" s="71">
        <v>27</v>
      </c>
      <c r="BR608" s="71">
        <v>0</v>
      </c>
      <c r="BS608" s="71">
        <v>1</v>
      </c>
      <c r="BT608" s="71">
        <v>0</v>
      </c>
      <c r="BU608"/>
      <c r="BV608" s="70">
        <v>339.54599999999999</v>
      </c>
      <c r="BW608" s="70">
        <v>16.54</v>
      </c>
      <c r="BX608" s="70">
        <v>66.411000000000001</v>
      </c>
      <c r="BY608" s="70">
        <v>0</v>
      </c>
      <c r="BZ608" s="70">
        <v>0</v>
      </c>
      <c r="CA608" s="70">
        <v>0</v>
      </c>
      <c r="CB608" s="70">
        <v>0</v>
      </c>
      <c r="CC608" s="70">
        <v>0</v>
      </c>
      <c r="CD608" s="70">
        <v>0</v>
      </c>
    </row>
    <row r="609" spans="1:82">
      <c r="A609" s="70" t="s">
        <v>2290</v>
      </c>
      <c r="B609" s="70">
        <v>472</v>
      </c>
      <c r="C609" s="70">
        <v>13</v>
      </c>
      <c r="D609" s="70">
        <v>28</v>
      </c>
      <c r="E609" s="70">
        <v>2016</v>
      </c>
      <c r="F609" s="70" t="s">
        <v>155</v>
      </c>
      <c r="G609" s="70" t="s">
        <v>2277</v>
      </c>
      <c r="H609" s="70" t="s">
        <v>2278</v>
      </c>
      <c r="I609" s="148"/>
      <c r="J609" s="71">
        <v>581.40943748046391</v>
      </c>
      <c r="K609" s="71">
        <v>13.668845720995057</v>
      </c>
      <c r="L609" s="71">
        <v>14.274756315020579</v>
      </c>
      <c r="M609" s="71">
        <v>183.16839067710734</v>
      </c>
      <c r="N609" s="71">
        <v>229.31551112726203</v>
      </c>
      <c r="O609" s="71">
        <v>185.85378497411472</v>
      </c>
      <c r="P609" s="71">
        <v>131.82198479300135</v>
      </c>
      <c r="Q609" s="71">
        <v>11.494232420354443</v>
      </c>
      <c r="R609" s="71">
        <v>0</v>
      </c>
      <c r="S609" s="71">
        <v>22.72065061112</v>
      </c>
      <c r="T609" s="72"/>
      <c r="U609" s="71">
        <v>109223124</v>
      </c>
      <c r="V609" s="71">
        <v>4934</v>
      </c>
      <c r="W609" s="71">
        <v>362</v>
      </c>
      <c r="X609" s="71">
        <v>43787</v>
      </c>
      <c r="Y609" s="71">
        <v>63911</v>
      </c>
      <c r="Z609" s="71">
        <v>109307</v>
      </c>
      <c r="AA609" s="71">
        <v>27131</v>
      </c>
      <c r="AB609" s="71">
        <v>162734</v>
      </c>
      <c r="AC609" s="71">
        <v>0</v>
      </c>
      <c r="AD609" s="71">
        <v>22.72065061112</v>
      </c>
      <c r="AE609" s="72"/>
      <c r="AF609" s="71">
        <v>751919722.90326786</v>
      </c>
      <c r="AG609" s="71">
        <v>10453397.018238449</v>
      </c>
      <c r="AH609" s="71">
        <v>2356153.2995380829</v>
      </c>
      <c r="AI609" s="71">
        <v>279032612.87935418</v>
      </c>
      <c r="AJ609" s="71">
        <v>317084773.66798759</v>
      </c>
      <c r="AK609" s="71">
        <v>0</v>
      </c>
      <c r="AL609" s="71">
        <v>0</v>
      </c>
      <c r="AM609" s="71">
        <v>22319338.531658839</v>
      </c>
      <c r="AN609" s="71">
        <v>0</v>
      </c>
      <c r="AO609" s="71">
        <v>0</v>
      </c>
      <c r="AP609" s="71">
        <v>1383165998.300045</v>
      </c>
      <c r="AQ609" s="72"/>
      <c r="AR609" s="71">
        <v>4672</v>
      </c>
      <c r="AS609" s="71">
        <v>1747</v>
      </c>
      <c r="AT609" s="71">
        <v>0</v>
      </c>
      <c r="AU609" s="71">
        <v>0</v>
      </c>
      <c r="AV609" s="71">
        <v>0</v>
      </c>
      <c r="AW609" s="71">
        <v>3</v>
      </c>
      <c r="AX609" s="71"/>
      <c r="AY609" s="72"/>
      <c r="AZ609" s="71">
        <v>20045.900000000001</v>
      </c>
      <c r="BA609" s="71">
        <v>117011.8</v>
      </c>
      <c r="BB609" s="71">
        <v>0</v>
      </c>
      <c r="BC609" s="71">
        <v>0</v>
      </c>
      <c r="BD609" s="71">
        <v>0</v>
      </c>
      <c r="BE609" s="71">
        <v>1560</v>
      </c>
      <c r="BF609" s="71"/>
      <c r="BG609" s="72"/>
      <c r="BH609" s="71">
        <v>0</v>
      </c>
      <c r="BI609" s="71">
        <v>73.665999999999997</v>
      </c>
      <c r="BJ609" s="71">
        <v>304.96600000000001</v>
      </c>
      <c r="BK609" s="71">
        <v>0</v>
      </c>
      <c r="BL609" s="71">
        <v>9.802999999999999</v>
      </c>
      <c r="BM609" s="71">
        <v>0</v>
      </c>
      <c r="BN609" s="72"/>
      <c r="BO609" s="71">
        <v>0</v>
      </c>
      <c r="BP609" s="71">
        <v>1</v>
      </c>
      <c r="BQ609" s="71">
        <v>25</v>
      </c>
      <c r="BR609" s="71">
        <v>0</v>
      </c>
      <c r="BS609" s="71">
        <v>2</v>
      </c>
      <c r="BT609" s="71">
        <v>0</v>
      </c>
      <c r="BU609"/>
      <c r="BV609" s="70">
        <v>321.10199999999998</v>
      </c>
      <c r="BW609" s="70">
        <v>16.242000000000001</v>
      </c>
      <c r="BX609" s="70">
        <v>51.091000000000001</v>
      </c>
      <c r="BY609" s="70">
        <v>0</v>
      </c>
      <c r="BZ609" s="70">
        <v>0</v>
      </c>
      <c r="CA609" s="70">
        <v>0</v>
      </c>
      <c r="CB609" s="70">
        <v>0</v>
      </c>
      <c r="CC609" s="70">
        <v>0</v>
      </c>
      <c r="CD609" s="70">
        <v>0</v>
      </c>
    </row>
    <row r="610" spans="1:82">
      <c r="A610" s="70" t="s">
        <v>2291</v>
      </c>
      <c r="B610" s="70">
        <v>473</v>
      </c>
      <c r="C610" s="70">
        <v>14</v>
      </c>
      <c r="D610" s="70">
        <v>28</v>
      </c>
      <c r="E610" s="70">
        <v>2017</v>
      </c>
      <c r="F610" s="70" t="s">
        <v>156</v>
      </c>
      <c r="G610" s="70" t="s">
        <v>2277</v>
      </c>
      <c r="H610" s="70" t="s">
        <v>2278</v>
      </c>
      <c r="I610" s="148"/>
      <c r="J610" s="71">
        <v>580.83976364411637</v>
      </c>
      <c r="K610" s="71">
        <v>13.53404121114251</v>
      </c>
      <c r="L610" s="71">
        <v>16.402374415193918</v>
      </c>
      <c r="M610" s="71">
        <v>180.19987259773299</v>
      </c>
      <c r="N610" s="71">
        <v>228.35287867182439</v>
      </c>
      <c r="O610" s="71">
        <v>183.58712056759251</v>
      </c>
      <c r="P610" s="71">
        <v>130.03100674547949</v>
      </c>
      <c r="Q610" s="71">
        <v>11.066888561160701</v>
      </c>
      <c r="R610" s="71">
        <v>0</v>
      </c>
      <c r="S610" s="71">
        <v>20.825531195</v>
      </c>
      <c r="T610" s="72"/>
      <c r="U610" s="71">
        <v>108046462</v>
      </c>
      <c r="V610" s="71">
        <v>4934</v>
      </c>
      <c r="W610" s="71">
        <v>362</v>
      </c>
      <c r="X610" s="71">
        <v>43787</v>
      </c>
      <c r="Y610" s="71">
        <v>64745</v>
      </c>
      <c r="Z610" s="71">
        <v>109765</v>
      </c>
      <c r="AA610" s="71">
        <v>26933</v>
      </c>
      <c r="AB610" s="71">
        <v>162027</v>
      </c>
      <c r="AC610" s="71">
        <v>0</v>
      </c>
      <c r="AD610" s="71">
        <v>20.825531195</v>
      </c>
      <c r="AE610" s="72"/>
      <c r="AF610" s="71">
        <v>777873091.97227669</v>
      </c>
      <c r="AG610" s="71">
        <v>10640674.92393215</v>
      </c>
      <c r="AH610" s="71">
        <v>3556467.0543288561</v>
      </c>
      <c r="AI610" s="71">
        <v>291964798.39111358</v>
      </c>
      <c r="AJ610" s="71">
        <v>317341098.60918218</v>
      </c>
      <c r="AK610" s="71">
        <v>0</v>
      </c>
      <c r="AL610" s="71">
        <v>0</v>
      </c>
      <c r="AM610" s="71">
        <v>22257143.818238251</v>
      </c>
      <c r="AN610" s="71">
        <v>0</v>
      </c>
      <c r="AO610" s="71">
        <v>0</v>
      </c>
      <c r="AP610" s="71">
        <v>1423633274.7690716</v>
      </c>
      <c r="AQ610" s="72"/>
      <c r="AR610" s="71">
        <v>4976</v>
      </c>
      <c r="AS610" s="71">
        <v>1974</v>
      </c>
      <c r="AT610" s="71">
        <v>0</v>
      </c>
      <c r="AU610" s="71">
        <v>0</v>
      </c>
      <c r="AV610" s="71">
        <v>0</v>
      </c>
      <c r="AW610" s="71">
        <v>3</v>
      </c>
      <c r="AX610" s="71"/>
      <c r="AY610" s="72"/>
      <c r="AZ610" s="71">
        <v>21700.799999999999</v>
      </c>
      <c r="BA610" s="71">
        <v>128397.7999999999</v>
      </c>
      <c r="BB610" s="71">
        <v>0</v>
      </c>
      <c r="BC610" s="71">
        <v>0</v>
      </c>
      <c r="BD610" s="71">
        <v>0</v>
      </c>
      <c r="BE610" s="71">
        <v>1560</v>
      </c>
      <c r="BF610" s="71"/>
      <c r="BG610" s="72"/>
      <c r="BH610" s="71">
        <v>0</v>
      </c>
      <c r="BI610" s="71">
        <v>55.462000000000003</v>
      </c>
      <c r="BJ610" s="71">
        <v>296.63200000000001</v>
      </c>
      <c r="BK610" s="71">
        <v>0</v>
      </c>
      <c r="BL610" s="71">
        <v>15.975000000000001</v>
      </c>
      <c r="BM610" s="71">
        <v>0</v>
      </c>
      <c r="BN610" s="72"/>
      <c r="BO610" s="71">
        <v>0</v>
      </c>
      <c r="BP610" s="71">
        <v>1</v>
      </c>
      <c r="BQ610" s="71">
        <v>26</v>
      </c>
      <c r="BR610" s="71">
        <v>0</v>
      </c>
      <c r="BS610" s="71">
        <v>2</v>
      </c>
      <c r="BT610" s="71">
        <v>0</v>
      </c>
      <c r="BU610"/>
      <c r="BV610" s="70">
        <v>318.303</v>
      </c>
      <c r="BW610" s="70">
        <v>12.462999999999999</v>
      </c>
      <c r="BX610" s="70">
        <v>37.302999999999997</v>
      </c>
      <c r="BY610" s="70">
        <v>0</v>
      </c>
      <c r="BZ610" s="70">
        <v>0</v>
      </c>
      <c r="CA610" s="70">
        <v>0</v>
      </c>
      <c r="CB610" s="70">
        <v>0</v>
      </c>
      <c r="CC610" s="70">
        <v>0</v>
      </c>
      <c r="CD610" s="70">
        <v>0</v>
      </c>
    </row>
    <row r="611" spans="1:82">
      <c r="A611" s="70" t="s">
        <v>2292</v>
      </c>
      <c r="B611" s="70">
        <v>474</v>
      </c>
      <c r="C611" s="70">
        <v>15</v>
      </c>
      <c r="D611" s="70">
        <v>28</v>
      </c>
      <c r="E611" s="70">
        <v>2018</v>
      </c>
      <c r="F611" s="70" t="s">
        <v>183</v>
      </c>
      <c r="G611" s="70" t="s">
        <v>2277</v>
      </c>
      <c r="H611" s="70" t="s">
        <v>2278</v>
      </c>
      <c r="I611" s="148"/>
      <c r="J611" s="71">
        <v>604.53339086299798</v>
      </c>
      <c r="K611" s="71">
        <v>12.207477983846079</v>
      </c>
      <c r="L611" s="71">
        <v>15.197775799611643</v>
      </c>
      <c r="M611" s="71">
        <v>177.76740128234292</v>
      </c>
      <c r="N611" s="71">
        <v>202.0094075632218</v>
      </c>
      <c r="O611" s="71">
        <v>180.32664844131932</v>
      </c>
      <c r="P611" s="71">
        <v>128.33991677160125</v>
      </c>
      <c r="Q611" s="71">
        <v>10.227321416729</v>
      </c>
      <c r="R611" s="71">
        <v>0</v>
      </c>
      <c r="S611" s="71">
        <v>26.587893674999993</v>
      </c>
      <c r="T611" s="72"/>
      <c r="U611" s="71">
        <v>111986241</v>
      </c>
      <c r="V611" s="71">
        <v>4934</v>
      </c>
      <c r="W611" s="71">
        <v>362</v>
      </c>
      <c r="X611" s="71">
        <v>43787</v>
      </c>
      <c r="Y611" s="71">
        <v>65477</v>
      </c>
      <c r="Z611" s="71">
        <v>109880</v>
      </c>
      <c r="AA611" s="71">
        <v>26850</v>
      </c>
      <c r="AB611" s="71">
        <v>161363</v>
      </c>
      <c r="AC611" s="71">
        <v>0</v>
      </c>
      <c r="AD611" s="71">
        <v>26.587893674999989</v>
      </c>
      <c r="AE611" s="72"/>
      <c r="AF611" s="71">
        <v>821555919.07524645</v>
      </c>
      <c r="AG611" s="71">
        <v>9186307.5028316509</v>
      </c>
      <c r="AH611" s="71">
        <v>3367281.7903146502</v>
      </c>
      <c r="AI611" s="71">
        <v>282094280.12599379</v>
      </c>
      <c r="AJ611" s="71">
        <v>298749728.64967012</v>
      </c>
      <c r="AK611" s="71">
        <v>0</v>
      </c>
      <c r="AL611" s="71">
        <v>0</v>
      </c>
      <c r="AM611" s="71">
        <v>22211796.177763801</v>
      </c>
      <c r="AN611" s="71">
        <v>0</v>
      </c>
      <c r="AO611" s="71">
        <v>0</v>
      </c>
      <c r="AP611" s="71">
        <v>1437165313.3218203</v>
      </c>
      <c r="AQ611" s="72"/>
      <c r="AR611" s="71">
        <v>5315</v>
      </c>
      <c r="AS611" s="71">
        <v>2153</v>
      </c>
      <c r="AT611" s="71">
        <v>0</v>
      </c>
      <c r="AU611" s="71">
        <v>0</v>
      </c>
      <c r="AV611" s="71">
        <v>0</v>
      </c>
      <c r="AW611" s="71">
        <v>3</v>
      </c>
      <c r="AX611" s="71"/>
      <c r="AY611" s="72"/>
      <c r="AZ611" s="71">
        <v>23484.300000000003</v>
      </c>
      <c r="BA611" s="71">
        <v>146101.29999999999</v>
      </c>
      <c r="BB611" s="71">
        <v>0</v>
      </c>
      <c r="BC611" s="71">
        <v>0</v>
      </c>
      <c r="BD611" s="71">
        <v>0</v>
      </c>
      <c r="BE611" s="71">
        <v>1560</v>
      </c>
      <c r="BF611" s="71"/>
      <c r="BG611" s="72"/>
      <c r="BH611" s="71">
        <v>0</v>
      </c>
      <c r="BI611" s="71">
        <v>65.650999999999996</v>
      </c>
      <c r="BJ611" s="71">
        <v>296.41000000000003</v>
      </c>
      <c r="BK611" s="71">
        <v>0</v>
      </c>
      <c r="BL611" s="71">
        <v>15.471</v>
      </c>
      <c r="BM611" s="71">
        <v>0</v>
      </c>
      <c r="BN611" s="72"/>
      <c r="BO611" s="71">
        <v>0</v>
      </c>
      <c r="BP611" s="71">
        <v>1</v>
      </c>
      <c r="BQ611" s="71">
        <v>25</v>
      </c>
      <c r="BR611" s="71">
        <v>0</v>
      </c>
      <c r="BS611" s="71">
        <v>2</v>
      </c>
      <c r="BT611" s="71">
        <v>0</v>
      </c>
      <c r="BU611"/>
      <c r="BV611" s="70">
        <v>317.60300000000001</v>
      </c>
      <c r="BW611" s="70">
        <v>14.35</v>
      </c>
      <c r="BX611" s="70">
        <v>45.579000000000001</v>
      </c>
      <c r="BY611" s="70">
        <v>0</v>
      </c>
      <c r="BZ611" s="70">
        <v>0</v>
      </c>
      <c r="CA611" s="70">
        <v>0</v>
      </c>
      <c r="CB611" s="70">
        <v>0</v>
      </c>
      <c r="CC611" s="70">
        <v>0</v>
      </c>
      <c r="CD611" s="70">
        <v>0</v>
      </c>
    </row>
    <row r="612" spans="1:82">
      <c r="A612" s="70" t="s">
        <v>2293</v>
      </c>
      <c r="B612" s="70">
        <v>475</v>
      </c>
      <c r="C612" s="70">
        <v>16</v>
      </c>
      <c r="D612" s="70">
        <v>28</v>
      </c>
      <c r="E612" s="70">
        <v>2019</v>
      </c>
      <c r="F612" s="70" t="s">
        <v>158</v>
      </c>
      <c r="G612" s="70" t="s">
        <v>2277</v>
      </c>
      <c r="H612" s="70" t="s">
        <v>2278</v>
      </c>
      <c r="I612" s="148"/>
      <c r="J612" s="71">
        <v>558.71943071051112</v>
      </c>
      <c r="K612" s="71">
        <v>11.27514994290093</v>
      </c>
      <c r="L612" s="71">
        <v>15.32653394573963</v>
      </c>
      <c r="M612" s="71">
        <v>172.36172402649831</v>
      </c>
      <c r="N612" s="71">
        <v>207.82075955531241</v>
      </c>
      <c r="O612" s="71">
        <v>175.94282634669401</v>
      </c>
      <c r="P612" s="71">
        <v>127.18878426152911</v>
      </c>
      <c r="Q612" s="71">
        <v>9.8706113262782509</v>
      </c>
      <c r="R612" s="71">
        <v>0</v>
      </c>
      <c r="S612" s="71">
        <v>25.092292998399998</v>
      </c>
      <c r="T612" s="72"/>
      <c r="U612" s="71">
        <v>109479268</v>
      </c>
      <c r="V612" s="71">
        <v>4934</v>
      </c>
      <c r="W612" s="71">
        <v>362</v>
      </c>
      <c r="X612" s="71">
        <v>43787</v>
      </c>
      <c r="Y612" s="71">
        <v>65784</v>
      </c>
      <c r="Z612" s="71">
        <v>110152</v>
      </c>
      <c r="AA612" s="71">
        <v>26410</v>
      </c>
      <c r="AB612" s="71">
        <v>159951</v>
      </c>
      <c r="AC612" s="71">
        <v>0</v>
      </c>
      <c r="AD612" s="71">
        <v>25.092292998400001</v>
      </c>
      <c r="AE612" s="72"/>
      <c r="AF612" s="71">
        <v>776776264.61144364</v>
      </c>
      <c r="AG612" s="71">
        <v>8867161.4650098514</v>
      </c>
      <c r="AH612" s="71">
        <v>3595125.6451168428</v>
      </c>
      <c r="AI612" s="71">
        <v>284899971.12321359</v>
      </c>
      <c r="AJ612" s="71">
        <v>300764483.70539957</v>
      </c>
      <c r="AK612" s="71">
        <v>0</v>
      </c>
      <c r="AL612" s="71">
        <v>0</v>
      </c>
      <c r="AM612" s="71">
        <v>21784122.089516677</v>
      </c>
      <c r="AN612" s="71">
        <v>0</v>
      </c>
      <c r="AO612" s="71">
        <v>0</v>
      </c>
      <c r="AP612" s="71">
        <v>1396687128.6397002</v>
      </c>
      <c r="AQ612" s="72"/>
      <c r="AR612" s="71">
        <v>5607</v>
      </c>
      <c r="AS612" s="71">
        <v>2383</v>
      </c>
      <c r="AT612" s="71">
        <v>0</v>
      </c>
      <c r="AU612" s="71">
        <v>0</v>
      </c>
      <c r="AV612" s="71">
        <v>0</v>
      </c>
      <c r="AW612" s="71">
        <v>3</v>
      </c>
      <c r="AX612" s="71"/>
      <c r="AY612" s="72"/>
      <c r="AZ612" s="71">
        <v>25059.499999999971</v>
      </c>
      <c r="BA612" s="71">
        <v>157080.2999999999</v>
      </c>
      <c r="BB612" s="71">
        <v>0</v>
      </c>
      <c r="BC612" s="71">
        <v>0</v>
      </c>
      <c r="BD612" s="71">
        <v>0</v>
      </c>
      <c r="BE612" s="71">
        <v>1560</v>
      </c>
      <c r="BF612" s="71"/>
      <c r="BG612" s="72"/>
      <c r="BH612" s="71">
        <v>0</v>
      </c>
      <c r="BI612" s="71">
        <v>61.44</v>
      </c>
      <c r="BJ612" s="71">
        <v>288.79199999999997</v>
      </c>
      <c r="BK612" s="71">
        <v>0</v>
      </c>
      <c r="BL612" s="71">
        <v>15.000999999999999</v>
      </c>
      <c r="BM612" s="71">
        <v>0</v>
      </c>
      <c r="BN612" s="72"/>
      <c r="BO612" s="71">
        <v>0</v>
      </c>
      <c r="BP612" s="71">
        <v>1</v>
      </c>
      <c r="BQ612" s="71">
        <v>26</v>
      </c>
      <c r="BR612" s="71">
        <v>0</v>
      </c>
      <c r="BS612" s="71">
        <v>2</v>
      </c>
      <c r="BT612" s="71">
        <v>0</v>
      </c>
      <c r="BU612"/>
      <c r="BV612" s="70">
        <v>308.15100000000001</v>
      </c>
      <c r="BW612" s="70">
        <v>13.571999999999999</v>
      </c>
      <c r="BX612" s="70">
        <v>43.51</v>
      </c>
      <c r="BY612" s="70">
        <v>0</v>
      </c>
      <c r="BZ612" s="70">
        <v>0</v>
      </c>
      <c r="CA612" s="70">
        <v>0</v>
      </c>
      <c r="CB612" s="70">
        <v>0</v>
      </c>
      <c r="CC612" s="70">
        <v>0</v>
      </c>
      <c r="CD612" s="70">
        <v>0</v>
      </c>
    </row>
    <row r="613" spans="1:82">
      <c r="A613" s="70" t="s">
        <v>2294</v>
      </c>
      <c r="B613" s="70">
        <v>476</v>
      </c>
      <c r="C613" s="70">
        <v>17</v>
      </c>
      <c r="D613" s="70">
        <v>28</v>
      </c>
      <c r="E613" s="70">
        <v>2020</v>
      </c>
      <c r="F613" s="70" t="s">
        <v>159</v>
      </c>
      <c r="G613" s="70" t="s">
        <v>2277</v>
      </c>
      <c r="H613" s="70" t="s">
        <v>2278</v>
      </c>
      <c r="I613" s="148"/>
      <c r="J613" s="71">
        <v>585.83575460498139</v>
      </c>
      <c r="K613" s="71">
        <v>12.060279339797932</v>
      </c>
      <c r="L613" s="71">
        <v>27.193267384913611</v>
      </c>
      <c r="M613" s="71">
        <v>171.09495222577732</v>
      </c>
      <c r="N613" s="71">
        <v>196.4455281342064</v>
      </c>
      <c r="O613" s="71">
        <v>154.59021443922319</v>
      </c>
      <c r="P613" s="71">
        <v>119.86653517125582</v>
      </c>
      <c r="Q613" s="71">
        <v>9.3392017042187092</v>
      </c>
      <c r="R613" s="71">
        <v>0</v>
      </c>
      <c r="S613" s="71">
        <v>21.025102260499999</v>
      </c>
      <c r="T613" s="72"/>
      <c r="U613" s="71">
        <v>106495501</v>
      </c>
      <c r="V613" s="71">
        <v>4514</v>
      </c>
      <c r="W613" s="71">
        <v>777</v>
      </c>
      <c r="X613" s="71">
        <v>45481</v>
      </c>
      <c r="Y613" s="71">
        <v>65995</v>
      </c>
      <c r="Z613" s="71">
        <v>110466</v>
      </c>
      <c r="AA613" s="71">
        <v>26455</v>
      </c>
      <c r="AB613" s="71">
        <v>158397</v>
      </c>
      <c r="AC613" s="71">
        <v>0</v>
      </c>
      <c r="AD613" s="71">
        <v>21.025102260499999</v>
      </c>
      <c r="AE613" s="72"/>
      <c r="AF613" s="71">
        <v>828495345.79085588</v>
      </c>
      <c r="AG613" s="71">
        <v>9169099.8173060622</v>
      </c>
      <c r="AH613" s="71">
        <v>6696968.700315793</v>
      </c>
      <c r="AI613" s="71">
        <v>279603866.75083196</v>
      </c>
      <c r="AJ613" s="71">
        <v>274019905.10875243</v>
      </c>
      <c r="AK613" s="71"/>
      <c r="AL613" s="71"/>
      <c r="AM613" s="71">
        <v>20672568.327374801</v>
      </c>
      <c r="AN613" s="71"/>
      <c r="AO613" s="71"/>
      <c r="AP613" s="71">
        <v>1418657754.4954369</v>
      </c>
      <c r="AQ613" s="72"/>
      <c r="AR613" s="71">
        <v>5881</v>
      </c>
      <c r="AS613" s="71">
        <v>2576</v>
      </c>
      <c r="AT613" s="71">
        <v>0</v>
      </c>
      <c r="AU613" s="71">
        <v>0</v>
      </c>
      <c r="AV613" s="71">
        <v>0</v>
      </c>
      <c r="AW613" s="71">
        <v>4</v>
      </c>
      <c r="AX613" s="71"/>
      <c r="AY613" s="72"/>
      <c r="AZ613" s="71">
        <v>26631.699999999972</v>
      </c>
      <c r="BA613" s="71">
        <v>166033.50000000009</v>
      </c>
      <c r="BB613" s="71">
        <v>0</v>
      </c>
      <c r="BC613" s="71">
        <v>0</v>
      </c>
      <c r="BD613" s="71">
        <v>0</v>
      </c>
      <c r="BE613" s="71">
        <v>1585</v>
      </c>
      <c r="BF613" s="71"/>
      <c r="BG613" s="72"/>
      <c r="BH613" s="71">
        <v>0</v>
      </c>
      <c r="BI613" s="71">
        <v>65.894000000000005</v>
      </c>
      <c r="BJ613" s="71">
        <v>267.04300000000001</v>
      </c>
      <c r="BK613" s="71">
        <v>0</v>
      </c>
      <c r="BL613" s="71">
        <v>16.04</v>
      </c>
      <c r="BM613" s="71">
        <v>0</v>
      </c>
      <c r="BN613" s="72"/>
      <c r="BO613" s="71">
        <v>0</v>
      </c>
      <c r="BP613" s="71">
        <v>1</v>
      </c>
      <c r="BQ613" s="71">
        <v>24</v>
      </c>
      <c r="BR613" s="71">
        <v>0</v>
      </c>
      <c r="BS613" s="71">
        <v>2</v>
      </c>
      <c r="BT613" s="71">
        <v>0</v>
      </c>
      <c r="BU613"/>
      <c r="BV613" s="70">
        <v>288.24400000000003</v>
      </c>
      <c r="BW613" s="70">
        <v>14.487</v>
      </c>
      <c r="BX613" s="70">
        <v>46.246000000000002</v>
      </c>
      <c r="BY613" s="70">
        <v>0</v>
      </c>
      <c r="BZ613" s="70">
        <v>0</v>
      </c>
      <c r="CA613" s="70">
        <v>0</v>
      </c>
      <c r="CB613" s="70">
        <v>0</v>
      </c>
      <c r="CC613" s="70">
        <v>0</v>
      </c>
      <c r="CD613" s="70">
        <v>0</v>
      </c>
    </row>
    <row r="614" spans="1:82">
      <c r="A614" s="70" t="s">
        <v>2295</v>
      </c>
      <c r="B614" s="70">
        <v>476</v>
      </c>
      <c r="C614" s="70">
        <v>18</v>
      </c>
      <c r="D614" s="70">
        <v>28</v>
      </c>
      <c r="E614" s="70">
        <v>2021</v>
      </c>
      <c r="F614" s="70" t="s">
        <v>160</v>
      </c>
      <c r="G614" s="70" t="s">
        <v>2277</v>
      </c>
      <c r="H614" s="70" t="s">
        <v>2278</v>
      </c>
      <c r="I614" s="148"/>
      <c r="J614" s="71">
        <v>481.17936895876198</v>
      </c>
      <c r="K614" s="71">
        <v>13.816554622138129</v>
      </c>
      <c r="L614" s="71">
        <v>22.806112764328976</v>
      </c>
      <c r="M614" s="71">
        <v>190.56102065616957</v>
      </c>
      <c r="N614" s="71">
        <v>189.77441855705842</v>
      </c>
      <c r="O614" s="71">
        <v>150.12333012583895</v>
      </c>
      <c r="P614" s="71">
        <v>122.81919291982986</v>
      </c>
      <c r="Q614" s="71">
        <v>9.1626887638796397</v>
      </c>
      <c r="R614" s="71">
        <v>0</v>
      </c>
      <c r="S614" s="71">
        <v>19.9464676445</v>
      </c>
      <c r="T614" s="72"/>
      <c r="U614" s="71">
        <v>89637615</v>
      </c>
      <c r="V614" s="71">
        <v>4514</v>
      </c>
      <c r="W614" s="71">
        <v>777</v>
      </c>
      <c r="X614" s="71">
        <v>45481</v>
      </c>
      <c r="Y614" s="71">
        <v>66646</v>
      </c>
      <c r="Z614" s="71">
        <v>110455</v>
      </c>
      <c r="AA614" s="71">
        <v>26432</v>
      </c>
      <c r="AB614" s="71">
        <v>156930</v>
      </c>
      <c r="AC614" s="71">
        <v>0</v>
      </c>
      <c r="AD614" s="71">
        <v>19.9464676445</v>
      </c>
      <c r="AE614" s="72"/>
      <c r="AF614" s="71">
        <v>671695824.00567651</v>
      </c>
      <c r="AG614" s="71">
        <v>11957131.380083555</v>
      </c>
      <c r="AH614" s="71">
        <v>5387413.9896918749</v>
      </c>
      <c r="AI614" s="71">
        <v>312483777.64024544</v>
      </c>
      <c r="AJ614" s="71">
        <v>284537260.74820811</v>
      </c>
      <c r="AK614" s="71">
        <v>0</v>
      </c>
      <c r="AL614" s="71">
        <v>0</v>
      </c>
      <c r="AM614" s="71">
        <v>20599241.913678512</v>
      </c>
      <c r="AN614" s="71">
        <v>0</v>
      </c>
      <c r="AO614" s="71">
        <v>0</v>
      </c>
      <c r="AP614" s="71">
        <v>1306660649.6775839</v>
      </c>
      <c r="AQ614" s="72"/>
      <c r="AR614" s="71">
        <v>6208</v>
      </c>
      <c r="AS614" s="71">
        <v>2697</v>
      </c>
      <c r="AT614" s="71">
        <v>0</v>
      </c>
      <c r="AU614" s="71">
        <v>0</v>
      </c>
      <c r="AV614" s="71">
        <v>0</v>
      </c>
      <c r="AW614" s="71">
        <v>4</v>
      </c>
      <c r="AX614" s="71"/>
      <c r="AY614" s="72"/>
      <c r="AZ614" s="71">
        <v>28600.00000000004</v>
      </c>
      <c r="BA614" s="71">
        <v>174697.10000000021</v>
      </c>
      <c r="BB614" s="71">
        <v>0</v>
      </c>
      <c r="BC614" s="71">
        <v>0</v>
      </c>
      <c r="BD614" s="71">
        <v>0</v>
      </c>
      <c r="BE614" s="71">
        <v>1585</v>
      </c>
      <c r="BF614" s="71"/>
      <c r="BG614" s="72"/>
      <c r="BH614" s="71">
        <v>0</v>
      </c>
      <c r="BI614" s="71">
        <v>67.058000000000007</v>
      </c>
      <c r="BJ614" s="71">
        <v>272.52600000000001</v>
      </c>
      <c r="BK614" s="71">
        <v>0</v>
      </c>
      <c r="BL614" s="71">
        <v>14.6</v>
      </c>
      <c r="BM614" s="71">
        <v>0</v>
      </c>
      <c r="BN614" s="72"/>
      <c r="BO614" s="71">
        <v>0</v>
      </c>
      <c r="BP614" s="71">
        <v>1</v>
      </c>
      <c r="BQ614" s="71">
        <v>24</v>
      </c>
      <c r="BR614" s="71">
        <v>0</v>
      </c>
      <c r="BS614" s="71">
        <v>2</v>
      </c>
      <c r="BT614" s="71">
        <v>0</v>
      </c>
      <c r="BU614"/>
      <c r="BV614" s="70">
        <v>292.33699999999999</v>
      </c>
      <c r="BW614" s="70">
        <v>14.96</v>
      </c>
      <c r="BX614" s="70">
        <v>46.887</v>
      </c>
      <c r="BY614" s="70">
        <v>0</v>
      </c>
      <c r="BZ614" s="70">
        <v>0</v>
      </c>
      <c r="CA614" s="70">
        <v>0</v>
      </c>
      <c r="CB614" s="70">
        <v>0</v>
      </c>
      <c r="CC614" s="70">
        <v>0</v>
      </c>
      <c r="CD614" s="70">
        <v>0</v>
      </c>
    </row>
    <row r="615" spans="1:82">
      <c r="A615" s="70" t="s">
        <v>2296</v>
      </c>
      <c r="B615" s="70">
        <v>476</v>
      </c>
      <c r="C615" s="70">
        <v>19</v>
      </c>
      <c r="D615" s="70">
        <v>28</v>
      </c>
      <c r="E615" s="70">
        <v>2022</v>
      </c>
      <c r="F615" s="70" t="s">
        <v>161</v>
      </c>
      <c r="G615" s="1064" t="s">
        <v>2277</v>
      </c>
      <c r="H615" s="70" t="s">
        <v>2278</v>
      </c>
      <c r="I615" s="148"/>
      <c r="J615" s="71">
        <v>448.26399219645998</v>
      </c>
      <c r="K615" s="71">
        <v>11.312368144041008</v>
      </c>
      <c r="L615" s="71">
        <v>25.751865892954374</v>
      </c>
      <c r="M615" s="71">
        <v>181.04424334576802</v>
      </c>
      <c r="N615" s="71">
        <v>213.20424777185406</v>
      </c>
      <c r="O615" s="71">
        <v>158.19258405358448</v>
      </c>
      <c r="P615" s="71">
        <v>121.41437558482531</v>
      </c>
      <c r="Q615" s="71">
        <v>9.164209513235301</v>
      </c>
      <c r="R615" s="71">
        <v>0</v>
      </c>
      <c r="S615" s="71">
        <v>23.851693734308</v>
      </c>
      <c r="T615" s="72"/>
      <c r="U615" s="71">
        <v>95561103</v>
      </c>
      <c r="V615" s="71">
        <v>4514</v>
      </c>
      <c r="W615" s="71">
        <v>777</v>
      </c>
      <c r="X615" s="71">
        <v>45481</v>
      </c>
      <c r="Y615" s="71">
        <v>66562</v>
      </c>
      <c r="Z615" s="71">
        <v>110585</v>
      </c>
      <c r="AA615" s="71">
        <v>26528</v>
      </c>
      <c r="AB615" s="71">
        <v>155669</v>
      </c>
      <c r="AC615" s="71">
        <v>0</v>
      </c>
      <c r="AD615" s="71">
        <v>23.851693734308</v>
      </c>
      <c r="AE615" s="72"/>
      <c r="AF615" s="71">
        <v>619448150.66068172</v>
      </c>
      <c r="AG615" s="71">
        <v>8516740.0562681034</v>
      </c>
      <c r="AH615" s="71">
        <v>7161594.0091191214</v>
      </c>
      <c r="AI615" s="71">
        <v>290505457.35658413</v>
      </c>
      <c r="AJ615" s="71">
        <v>335471721.38788837</v>
      </c>
      <c r="AK615" s="71">
        <v>0</v>
      </c>
      <c r="AL615" s="71">
        <v>0</v>
      </c>
      <c r="AM615" s="71">
        <v>20101116.793061271</v>
      </c>
      <c r="AN615" s="71">
        <v>0</v>
      </c>
      <c r="AO615" s="71">
        <v>0</v>
      </c>
      <c r="AP615" s="71">
        <v>1281204780.2636027</v>
      </c>
      <c r="AQ615" s="72"/>
      <c r="AR615" s="71">
        <v>6620</v>
      </c>
      <c r="AS615" s="71">
        <v>2768</v>
      </c>
      <c r="AT615" s="71">
        <v>0</v>
      </c>
      <c r="AU615" s="71">
        <v>0</v>
      </c>
      <c r="AV615" s="71">
        <v>0</v>
      </c>
      <c r="AW615" s="71">
        <v>4</v>
      </c>
      <c r="AX615" s="71"/>
      <c r="AY615" s="72"/>
      <c r="AZ615" s="71">
        <v>31223.200000000128</v>
      </c>
      <c r="BA615" s="71">
        <v>179878.30000000013</v>
      </c>
      <c r="BB615" s="71">
        <v>0</v>
      </c>
      <c r="BC615" s="71">
        <v>0</v>
      </c>
      <c r="BD615" s="71">
        <v>0</v>
      </c>
      <c r="BE615" s="71">
        <v>1585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476</v>
      </c>
      <c r="C616" s="70">
        <v>20</v>
      </c>
      <c r="D616" s="70">
        <v>28</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6944</v>
      </c>
      <c r="AS616" s="71">
        <v>2801</v>
      </c>
      <c r="AT616" s="71">
        <v>0</v>
      </c>
      <c r="AU616" s="71">
        <v>0</v>
      </c>
      <c r="AV616" s="71">
        <v>0</v>
      </c>
      <c r="AW616" s="71">
        <v>4</v>
      </c>
      <c r="AX616" s="71"/>
      <c r="AY616" s="72"/>
      <c r="AZ616" s="71">
        <v>33302.70000000023</v>
      </c>
      <c r="BA616" s="71">
        <v>222644.8000000004</v>
      </c>
      <c r="BB616" s="71">
        <v>0</v>
      </c>
      <c r="BC616" s="71">
        <v>0</v>
      </c>
      <c r="BD616" s="71">
        <v>0</v>
      </c>
      <c r="BE616" s="71">
        <v>1585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476</v>
      </c>
      <c r="C617" s="70">
        <v>21</v>
      </c>
      <c r="D617" s="70">
        <v>28</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2387</v>
      </c>
      <c r="B618" s="70">
        <v>511</v>
      </c>
      <c r="C618" s="70">
        <v>1</v>
      </c>
      <c r="D618" s="70">
        <v>31</v>
      </c>
      <c r="E618" s="70">
        <v>1990</v>
      </c>
      <c r="F618" s="70" t="s">
        <v>787</v>
      </c>
      <c r="G618" s="70" t="s">
        <v>2388</v>
      </c>
      <c r="H618" s="70" t="s">
        <v>2389</v>
      </c>
      <c r="I618" s="148"/>
      <c r="J618" s="71">
        <v>5926.1014805492086</v>
      </c>
      <c r="K618" s="71">
        <v>388.4096916671308</v>
      </c>
      <c r="L618" s="71">
        <v>296.12501399933348</v>
      </c>
      <c r="M618" s="71">
        <v>1677.5754530575671</v>
      </c>
      <c r="N618" s="71">
        <v>1846.67715068558</v>
      </c>
      <c r="O618" s="71">
        <v>1777.476816544679</v>
      </c>
      <c r="P618" s="71">
        <v>1738.701449182347</v>
      </c>
      <c r="Q618" s="71">
        <v>119.185484905012</v>
      </c>
      <c r="R618" s="71">
        <v>0</v>
      </c>
      <c r="S618" s="71">
        <v>138.48745</v>
      </c>
      <c r="T618" s="72"/>
      <c r="U618" s="71">
        <v>814502560</v>
      </c>
      <c r="V618" s="71">
        <v>86752</v>
      </c>
      <c r="W618" s="71">
        <v>3425</v>
      </c>
      <c r="X618" s="71">
        <v>544528</v>
      </c>
      <c r="Y618" s="71">
        <v>573521</v>
      </c>
      <c r="Z618" s="71">
        <v>731097</v>
      </c>
      <c r="AA618" s="71">
        <v>422176</v>
      </c>
      <c r="AB618" s="71">
        <v>1935168</v>
      </c>
      <c r="AC618" s="71">
        <v>0</v>
      </c>
      <c r="AD618" s="71">
        <v>138.48745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2390</v>
      </c>
      <c r="B619" s="70">
        <v>512</v>
      </c>
      <c r="C619" s="70">
        <v>2</v>
      </c>
      <c r="D619" s="70">
        <v>31</v>
      </c>
      <c r="E619" s="70">
        <v>2005</v>
      </c>
      <c r="F619" s="70" t="s">
        <v>789</v>
      </c>
      <c r="G619" s="70" t="s">
        <v>2388</v>
      </c>
      <c r="H619" s="70" t="s">
        <v>2389</v>
      </c>
      <c r="I619" s="148"/>
      <c r="J619" s="71">
        <v>5665.3403407887581</v>
      </c>
      <c r="K619" s="71">
        <v>234.8414793011047</v>
      </c>
      <c r="L619" s="71">
        <v>334.88168167626429</v>
      </c>
      <c r="M619" s="71">
        <v>2803.8110640861082</v>
      </c>
      <c r="N619" s="71">
        <v>2812.281428945229</v>
      </c>
      <c r="O619" s="71">
        <v>2584.7389498825878</v>
      </c>
      <c r="P619" s="71">
        <v>1812.229755025372</v>
      </c>
      <c r="Q619" s="71">
        <v>118.388202063254</v>
      </c>
      <c r="R619" s="71">
        <v>0</v>
      </c>
      <c r="S619" s="71">
        <v>243.82389983229001</v>
      </c>
      <c r="T619" s="72"/>
      <c r="U619" s="71">
        <v>835218620</v>
      </c>
      <c r="V619" s="71">
        <v>72047</v>
      </c>
      <c r="W619" s="71">
        <v>4444</v>
      </c>
      <c r="X619" s="71">
        <v>524647</v>
      </c>
      <c r="Y619" s="71">
        <v>721820</v>
      </c>
      <c r="Z619" s="71">
        <v>1230248</v>
      </c>
      <c r="AA619" s="71">
        <v>360380</v>
      </c>
      <c r="AB619" s="71">
        <v>2009498</v>
      </c>
      <c r="AC619" s="71">
        <v>0</v>
      </c>
      <c r="AD619" s="71">
        <v>243.82389983229001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2391</v>
      </c>
      <c r="B620" s="70">
        <v>513</v>
      </c>
      <c r="C620" s="70">
        <v>3</v>
      </c>
      <c r="D620" s="70">
        <v>31</v>
      </c>
      <c r="E620" s="70">
        <v>2006</v>
      </c>
      <c r="F620" s="70" t="s">
        <v>790</v>
      </c>
      <c r="G620" s="70" t="s">
        <v>2388</v>
      </c>
      <c r="H620" s="70" t="s">
        <v>2389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2392</v>
      </c>
      <c r="B621" s="70">
        <v>514</v>
      </c>
      <c r="C621" s="70">
        <v>4</v>
      </c>
      <c r="D621" s="70">
        <v>31</v>
      </c>
      <c r="E621" s="70">
        <v>2007</v>
      </c>
      <c r="F621" s="70" t="s">
        <v>791</v>
      </c>
      <c r="G621" s="70" t="s">
        <v>2388</v>
      </c>
      <c r="H621" s="70" t="s">
        <v>2389</v>
      </c>
      <c r="I621" s="148"/>
      <c r="J621" s="71">
        <v>5723.3330413410804</v>
      </c>
      <c r="K621" s="71">
        <v>210.47444465165441</v>
      </c>
      <c r="L621" s="71">
        <v>308.6821830696332</v>
      </c>
      <c r="M621" s="71">
        <v>2638.8734157859972</v>
      </c>
      <c r="N621" s="71">
        <v>3052.6508022395851</v>
      </c>
      <c r="O621" s="71">
        <v>2531.6897262050952</v>
      </c>
      <c r="P621" s="71">
        <v>1801.262200998777</v>
      </c>
      <c r="Q621" s="71">
        <v>124.824077768526</v>
      </c>
      <c r="R621" s="71">
        <v>0</v>
      </c>
      <c r="S621" s="71">
        <v>232.99890435127</v>
      </c>
      <c r="T621" s="72"/>
      <c r="U621" s="71">
        <v>924534254</v>
      </c>
      <c r="V621" s="71">
        <v>67636</v>
      </c>
      <c r="W621" s="71">
        <v>4815</v>
      </c>
      <c r="X621" s="71">
        <v>620963</v>
      </c>
      <c r="Y621" s="71">
        <v>740354</v>
      </c>
      <c r="Z621" s="71">
        <v>1252658</v>
      </c>
      <c r="AA621" s="71">
        <v>352739</v>
      </c>
      <c r="AB621" s="71">
        <v>2006701</v>
      </c>
      <c r="AC621" s="71">
        <v>0</v>
      </c>
      <c r="AD621" s="71">
        <v>232.99890435127011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2393</v>
      </c>
      <c r="B622" s="70">
        <v>515</v>
      </c>
      <c r="C622" s="70">
        <v>5</v>
      </c>
      <c r="D622" s="70">
        <v>31</v>
      </c>
      <c r="E622" s="70">
        <v>2008</v>
      </c>
      <c r="F622" s="70" t="s">
        <v>792</v>
      </c>
      <c r="G622" s="70" t="s">
        <v>2388</v>
      </c>
      <c r="H622" s="70" t="s">
        <v>2389</v>
      </c>
      <c r="I622" s="148"/>
      <c r="J622" s="71">
        <v>5463.9677157551287</v>
      </c>
      <c r="K622" s="71">
        <v>150.8735462331469</v>
      </c>
      <c r="L622" s="71">
        <v>275.77985495404488</v>
      </c>
      <c r="M622" s="71">
        <v>2928.2850093798779</v>
      </c>
      <c r="N622" s="71">
        <v>2794.1363139844948</v>
      </c>
      <c r="O622" s="71">
        <v>2466.7075773496258</v>
      </c>
      <c r="P622" s="71">
        <v>1741.382966573161</v>
      </c>
      <c r="Q622" s="71">
        <v>122.636102057521</v>
      </c>
      <c r="R622" s="71">
        <v>0</v>
      </c>
      <c r="S622" s="71">
        <v>255.9363988908901</v>
      </c>
      <c r="T622" s="72"/>
      <c r="U622" s="71">
        <v>927920220</v>
      </c>
      <c r="V622" s="71">
        <v>67636</v>
      </c>
      <c r="W622" s="71">
        <v>4815</v>
      </c>
      <c r="X622" s="71">
        <v>620963</v>
      </c>
      <c r="Y622" s="71">
        <v>747665</v>
      </c>
      <c r="Z622" s="71">
        <v>1263343</v>
      </c>
      <c r="AA622" s="71">
        <v>341402</v>
      </c>
      <c r="AB622" s="71">
        <v>2003954</v>
      </c>
      <c r="AC622" s="71">
        <v>0</v>
      </c>
      <c r="AD622" s="71">
        <v>255.93639889088999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2394</v>
      </c>
      <c r="B623" s="70">
        <v>516</v>
      </c>
      <c r="C623" s="70">
        <v>6</v>
      </c>
      <c r="D623" s="70">
        <v>31</v>
      </c>
      <c r="E623" s="70">
        <v>2009</v>
      </c>
      <c r="F623" s="70" t="s">
        <v>176</v>
      </c>
      <c r="G623" s="70" t="s">
        <v>2388</v>
      </c>
      <c r="H623" s="70" t="s">
        <v>2389</v>
      </c>
      <c r="I623" s="148"/>
      <c r="J623" s="71">
        <v>4671.5332839292596</v>
      </c>
      <c r="K623" s="71">
        <v>162.99162324204119</v>
      </c>
      <c r="L623" s="71">
        <v>316.38391883483769</v>
      </c>
      <c r="M623" s="71">
        <v>2923.7609281184218</v>
      </c>
      <c r="N623" s="71">
        <v>2441.07183156774</v>
      </c>
      <c r="O623" s="71">
        <v>2519.437121753183</v>
      </c>
      <c r="P623" s="71">
        <v>1661.278084139185</v>
      </c>
      <c r="Q623" s="71">
        <v>116.639838868556</v>
      </c>
      <c r="R623" s="71">
        <v>0</v>
      </c>
      <c r="S623" s="71">
        <v>232.28388980263989</v>
      </c>
      <c r="T623" s="72"/>
      <c r="U623" s="71">
        <v>767967249</v>
      </c>
      <c r="V623" s="71">
        <v>69417</v>
      </c>
      <c r="W623" s="71">
        <v>6476</v>
      </c>
      <c r="X623" s="71">
        <v>676669</v>
      </c>
      <c r="Y623" s="71">
        <v>753759</v>
      </c>
      <c r="Z623" s="71">
        <v>1273637</v>
      </c>
      <c r="AA623" s="71">
        <v>334365</v>
      </c>
      <c r="AB623" s="71">
        <v>2000774</v>
      </c>
      <c r="AC623" s="71">
        <v>0</v>
      </c>
      <c r="AD623" s="71">
        <v>232.28388980264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5.6529999999999996</v>
      </c>
      <c r="BI623" s="71">
        <v>23.911999999999999</v>
      </c>
      <c r="BJ623" s="71">
        <v>5437.8642099999997</v>
      </c>
      <c r="BK623" s="71">
        <v>0</v>
      </c>
      <c r="BL623" s="71">
        <v>524.01499999999999</v>
      </c>
      <c r="BM623" s="71">
        <v>0</v>
      </c>
      <c r="BN623" s="72"/>
      <c r="BO623" s="71">
        <v>1</v>
      </c>
      <c r="BP623" s="71">
        <v>4</v>
      </c>
      <c r="BQ623" s="71">
        <v>247</v>
      </c>
      <c r="BR623" s="71">
        <v>0</v>
      </c>
      <c r="BS623" s="71">
        <v>61</v>
      </c>
      <c r="BT623" s="71">
        <v>0</v>
      </c>
      <c r="BU623"/>
      <c r="BV623" s="70">
        <v>4657.6742100000001</v>
      </c>
      <c r="BW623" s="70">
        <v>274.95999999999998</v>
      </c>
      <c r="BX623" s="70">
        <v>974.30200000000002</v>
      </c>
      <c r="BY623" s="70">
        <v>9.2829999999999995</v>
      </c>
      <c r="BZ623" s="70">
        <v>75.224999999999994</v>
      </c>
      <c r="CA623" s="70">
        <v>0</v>
      </c>
      <c r="CB623" s="70">
        <v>0</v>
      </c>
      <c r="CC623" s="70">
        <v>0</v>
      </c>
      <c r="CD623" s="70">
        <v>0</v>
      </c>
    </row>
    <row r="624" spans="1:82">
      <c r="A624" s="70" t="s">
        <v>2395</v>
      </c>
      <c r="B624" s="70">
        <v>517</v>
      </c>
      <c r="C624" s="70">
        <v>7</v>
      </c>
      <c r="D624" s="70">
        <v>31</v>
      </c>
      <c r="E624" s="70">
        <v>2010</v>
      </c>
      <c r="F624" s="70" t="s">
        <v>177</v>
      </c>
      <c r="G624" s="70" t="s">
        <v>2388</v>
      </c>
      <c r="H624" s="70" t="s">
        <v>2389</v>
      </c>
      <c r="I624" s="148"/>
      <c r="J624" s="71">
        <v>4591.3362411021972</v>
      </c>
      <c r="K624" s="71">
        <v>158.6537022058447</v>
      </c>
      <c r="L624" s="71">
        <v>279.9338305229893</v>
      </c>
      <c r="M624" s="71">
        <v>2935.1593191725119</v>
      </c>
      <c r="N624" s="71">
        <v>2890.3612088016862</v>
      </c>
      <c r="O624" s="71">
        <v>2528.3008727262509</v>
      </c>
      <c r="P624" s="71">
        <v>1676.5261353370961</v>
      </c>
      <c r="Q624" s="71">
        <v>121.428553479619</v>
      </c>
      <c r="R624" s="71">
        <v>0</v>
      </c>
      <c r="S624" s="71">
        <v>240.45504145187181</v>
      </c>
      <c r="T624" s="72"/>
      <c r="U624" s="71">
        <v>845910784</v>
      </c>
      <c r="V624" s="71">
        <v>69417</v>
      </c>
      <c r="W624" s="71">
        <v>6476</v>
      </c>
      <c r="X624" s="71">
        <v>676669</v>
      </c>
      <c r="Y624" s="71">
        <v>760385</v>
      </c>
      <c r="Z624" s="71">
        <v>1284057</v>
      </c>
      <c r="AA624" s="71">
        <v>329007</v>
      </c>
      <c r="AB624" s="71">
        <v>1995901</v>
      </c>
      <c r="AC624" s="71">
        <v>0</v>
      </c>
      <c r="AD624" s="71">
        <v>240.45504145187181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5.32</v>
      </c>
      <c r="BI624" s="71">
        <v>88.162000000000006</v>
      </c>
      <c r="BJ624" s="71">
        <v>5515.2470000000003</v>
      </c>
      <c r="BK624" s="71">
        <v>0</v>
      </c>
      <c r="BL624" s="71">
        <v>479.51200000000006</v>
      </c>
      <c r="BM624" s="71">
        <v>0</v>
      </c>
      <c r="BN624" s="72"/>
      <c r="BO624" s="71">
        <v>1</v>
      </c>
      <c r="BP624" s="71">
        <v>4</v>
      </c>
      <c r="BQ624" s="71">
        <v>257</v>
      </c>
      <c r="BR624" s="71">
        <v>0</v>
      </c>
      <c r="BS624" s="71">
        <v>63</v>
      </c>
      <c r="BT624" s="71">
        <v>0</v>
      </c>
      <c r="BU624"/>
      <c r="BV624" s="70">
        <v>4731.8909999999996</v>
      </c>
      <c r="BW624" s="70">
        <v>305.35300000000001</v>
      </c>
      <c r="BX624" s="70">
        <v>960.99300000000005</v>
      </c>
      <c r="BY624" s="70">
        <v>8.7989999999999995</v>
      </c>
      <c r="BZ624" s="70">
        <v>70.950999999999993</v>
      </c>
      <c r="CA624" s="70">
        <v>3.0790000000000002</v>
      </c>
      <c r="CB624" s="70">
        <v>5.0000000000000001E-3</v>
      </c>
      <c r="CC624" s="70">
        <v>7.17</v>
      </c>
      <c r="CD624" s="70">
        <v>0</v>
      </c>
    </row>
    <row r="625" spans="1:82">
      <c r="A625" s="70" t="s">
        <v>2396</v>
      </c>
      <c r="B625" s="70">
        <v>518</v>
      </c>
      <c r="C625" s="70">
        <v>8</v>
      </c>
      <c r="D625" s="70">
        <v>31</v>
      </c>
      <c r="E625" s="70">
        <v>2011</v>
      </c>
      <c r="F625" s="70" t="s">
        <v>178</v>
      </c>
      <c r="G625" s="70" t="s">
        <v>2388</v>
      </c>
      <c r="H625" s="70" t="s">
        <v>2389</v>
      </c>
      <c r="I625" s="148"/>
      <c r="J625" s="71">
        <v>4857.8002285126558</v>
      </c>
      <c r="K625" s="71">
        <v>213.50233861942959</v>
      </c>
      <c r="L625" s="71">
        <v>268.91740271514078</v>
      </c>
      <c r="M625" s="71">
        <v>3763.3676276740812</v>
      </c>
      <c r="N625" s="71">
        <v>2902.310232094947</v>
      </c>
      <c r="O625" s="71">
        <v>2503.9417192763026</v>
      </c>
      <c r="P625" s="71">
        <v>1619.0512481552621</v>
      </c>
      <c r="Q625" s="71">
        <v>139.56494277220801</v>
      </c>
      <c r="R625" s="71">
        <v>0</v>
      </c>
      <c r="S625" s="71">
        <v>222.00221140074331</v>
      </c>
      <c r="T625" s="72"/>
      <c r="U625" s="71">
        <v>760198406</v>
      </c>
      <c r="V625" s="71">
        <v>69417</v>
      </c>
      <c r="W625" s="71">
        <v>6476</v>
      </c>
      <c r="X625" s="71">
        <v>676669</v>
      </c>
      <c r="Y625" s="71">
        <v>766343</v>
      </c>
      <c r="Z625" s="71">
        <v>1299313</v>
      </c>
      <c r="AA625" s="71">
        <v>327183</v>
      </c>
      <c r="AB625" s="71">
        <v>1988755</v>
      </c>
      <c r="AC625" s="71">
        <v>0</v>
      </c>
      <c r="AD625" s="71">
        <v>222.00221140074331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75.938000000000002</v>
      </c>
      <c r="BJ625" s="71">
        <v>5152.7439999999997</v>
      </c>
      <c r="BK625" s="71">
        <v>0</v>
      </c>
      <c r="BL625" s="71">
        <v>377.00100000000003</v>
      </c>
      <c r="BM625" s="71">
        <v>0</v>
      </c>
      <c r="BN625" s="72"/>
      <c r="BO625" s="71">
        <v>0</v>
      </c>
      <c r="BP625" s="71">
        <v>3</v>
      </c>
      <c r="BQ625" s="71">
        <v>259</v>
      </c>
      <c r="BR625" s="71">
        <v>0</v>
      </c>
      <c r="BS625" s="71">
        <v>62</v>
      </c>
      <c r="BT625" s="71">
        <v>0</v>
      </c>
      <c r="BU625"/>
      <c r="BV625" s="70">
        <v>4429.2060000000001</v>
      </c>
      <c r="BW625" s="70">
        <v>271.238</v>
      </c>
      <c r="BX625" s="70">
        <v>805.00699999999995</v>
      </c>
      <c r="BY625" s="70">
        <v>3.9</v>
      </c>
      <c r="BZ625" s="70">
        <v>81.706999999999994</v>
      </c>
      <c r="CA625" s="70">
        <v>3.1139999999999999</v>
      </c>
      <c r="CB625" s="70">
        <v>0</v>
      </c>
      <c r="CC625" s="70">
        <v>11.510999999999999</v>
      </c>
      <c r="CD625" s="70">
        <v>0</v>
      </c>
    </row>
    <row r="626" spans="1:82">
      <c r="A626" s="70" t="s">
        <v>2397</v>
      </c>
      <c r="B626" s="70">
        <v>519</v>
      </c>
      <c r="C626" s="70">
        <v>9</v>
      </c>
      <c r="D626" s="70">
        <v>31</v>
      </c>
      <c r="E626" s="70">
        <v>2012</v>
      </c>
      <c r="F626" s="70" t="s">
        <v>179</v>
      </c>
      <c r="G626" s="70" t="s">
        <v>2388</v>
      </c>
      <c r="H626" s="70" t="s">
        <v>2389</v>
      </c>
      <c r="I626" s="148"/>
      <c r="J626" s="71">
        <v>5616.733860746479</v>
      </c>
      <c r="K626" s="71">
        <v>189.67024328837149</v>
      </c>
      <c r="L626" s="71">
        <v>266.70993591915129</v>
      </c>
      <c r="M626" s="71">
        <v>3570.9738266680329</v>
      </c>
      <c r="N626" s="71">
        <v>2861.3166457825068</v>
      </c>
      <c r="O626" s="71">
        <v>2516.0433155945921</v>
      </c>
      <c r="P626" s="71">
        <v>1609.5259029674735</v>
      </c>
      <c r="Q626" s="71">
        <v>153.32555683423899</v>
      </c>
      <c r="R626" s="71">
        <v>0</v>
      </c>
      <c r="S626" s="71">
        <v>218.02444856564011</v>
      </c>
      <c r="T626" s="72"/>
      <c r="U626" s="71">
        <v>743411952</v>
      </c>
      <c r="V626" s="71">
        <v>69417</v>
      </c>
      <c r="W626" s="71">
        <v>6476</v>
      </c>
      <c r="X626" s="71">
        <v>676669</v>
      </c>
      <c r="Y626" s="71">
        <v>786704</v>
      </c>
      <c r="Z626" s="71">
        <v>1315948</v>
      </c>
      <c r="AA626" s="71">
        <v>323418</v>
      </c>
      <c r="AB626" s="71">
        <v>2010934</v>
      </c>
      <c r="AC626" s="71">
        <v>0</v>
      </c>
      <c r="AD626" s="71">
        <v>218.02444856564011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21.364000000000001</v>
      </c>
      <c r="BI626" s="71">
        <v>89.38</v>
      </c>
      <c r="BJ626" s="71">
        <v>5350.9359999999997</v>
      </c>
      <c r="BK626" s="71">
        <v>0</v>
      </c>
      <c r="BL626" s="71">
        <v>413.96199999999999</v>
      </c>
      <c r="BM626" s="71">
        <v>0</v>
      </c>
      <c r="BN626" s="72"/>
      <c r="BO626" s="71">
        <v>2</v>
      </c>
      <c r="BP626" s="71">
        <v>4</v>
      </c>
      <c r="BQ626" s="71">
        <v>266</v>
      </c>
      <c r="BR626" s="71">
        <v>0</v>
      </c>
      <c r="BS626" s="71">
        <v>63</v>
      </c>
      <c r="BT626" s="71">
        <v>0</v>
      </c>
      <c r="BU626"/>
      <c r="BV626" s="70">
        <v>4789.5990000000002</v>
      </c>
      <c r="BW626" s="70">
        <v>255.911</v>
      </c>
      <c r="BX626" s="70">
        <v>729.6</v>
      </c>
      <c r="BY626" s="70">
        <v>15.62</v>
      </c>
      <c r="BZ626" s="70">
        <v>81.665999999999997</v>
      </c>
      <c r="CA626" s="70">
        <v>3.246</v>
      </c>
      <c r="CB626" s="70">
        <v>0</v>
      </c>
      <c r="CC626" s="70">
        <v>0</v>
      </c>
      <c r="CD626" s="70">
        <v>0</v>
      </c>
    </row>
    <row r="627" spans="1:82">
      <c r="A627" s="70" t="s">
        <v>2398</v>
      </c>
      <c r="B627" s="70">
        <v>520</v>
      </c>
      <c r="C627" s="70">
        <v>10</v>
      </c>
      <c r="D627" s="70">
        <v>31</v>
      </c>
      <c r="E627" s="70">
        <v>2013</v>
      </c>
      <c r="F627" s="70" t="s">
        <v>180</v>
      </c>
      <c r="G627" s="70" t="s">
        <v>2388</v>
      </c>
      <c r="H627" s="70" t="s">
        <v>2389</v>
      </c>
      <c r="I627" s="148"/>
      <c r="J627" s="71">
        <v>5546.2233365287047</v>
      </c>
      <c r="K627" s="71">
        <v>160.89686443963211</v>
      </c>
      <c r="L627" s="71">
        <v>253.16269852784379</v>
      </c>
      <c r="M627" s="71">
        <v>3555.3855192862361</v>
      </c>
      <c r="N627" s="71">
        <v>3301.7415944235831</v>
      </c>
      <c r="O627" s="71">
        <v>2441.5639413951267</v>
      </c>
      <c r="P627" s="71">
        <v>1605.5948850384259</v>
      </c>
      <c r="Q627" s="71">
        <v>155.50437706509601</v>
      </c>
      <c r="R627" s="71">
        <v>0</v>
      </c>
      <c r="S627" s="71">
        <v>247.1314228212899</v>
      </c>
      <c r="T627" s="72"/>
      <c r="U627" s="71">
        <v>817950707</v>
      </c>
      <c r="V627" s="71">
        <v>69417</v>
      </c>
      <c r="W627" s="71">
        <v>6476</v>
      </c>
      <c r="X627" s="71">
        <v>676669</v>
      </c>
      <c r="Y627" s="71">
        <v>793003</v>
      </c>
      <c r="Z627" s="71">
        <v>1334009</v>
      </c>
      <c r="AA627" s="71">
        <v>321417</v>
      </c>
      <c r="AB627" s="71">
        <v>2010272</v>
      </c>
      <c r="AC627" s="71">
        <v>0</v>
      </c>
      <c r="AD627" s="71">
        <v>247.1314228212899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11.432</v>
      </c>
      <c r="BI627" s="71">
        <v>92.694999999999993</v>
      </c>
      <c r="BJ627" s="71">
        <v>5757.21</v>
      </c>
      <c r="BK627" s="71">
        <v>0</v>
      </c>
      <c r="BL627" s="71">
        <v>460.21400000000006</v>
      </c>
      <c r="BM627" s="71">
        <v>0</v>
      </c>
      <c r="BN627" s="72"/>
      <c r="BO627" s="71">
        <v>2</v>
      </c>
      <c r="BP627" s="71">
        <v>4</v>
      </c>
      <c r="BQ627" s="71">
        <v>265</v>
      </c>
      <c r="BR627" s="71">
        <v>0</v>
      </c>
      <c r="BS627" s="71">
        <v>62</v>
      </c>
      <c r="BT627" s="71">
        <v>0</v>
      </c>
      <c r="BU627"/>
      <c r="BV627" s="70">
        <v>5190.47</v>
      </c>
      <c r="BW627" s="70">
        <v>256.892</v>
      </c>
      <c r="BX627" s="70">
        <v>787.60799999999995</v>
      </c>
      <c r="BY627" s="70">
        <v>4.1159999999999997</v>
      </c>
      <c r="BZ627" s="70">
        <v>77.203999999999994</v>
      </c>
      <c r="CA627" s="70">
        <v>5.2610000000000001</v>
      </c>
      <c r="CB627" s="70">
        <v>0</v>
      </c>
      <c r="CC627" s="70">
        <v>0</v>
      </c>
      <c r="CD627" s="70">
        <v>0</v>
      </c>
    </row>
    <row r="628" spans="1:82">
      <c r="A628" s="70" t="s">
        <v>2399</v>
      </c>
      <c r="B628" s="70">
        <v>521</v>
      </c>
      <c r="C628" s="70">
        <v>11</v>
      </c>
      <c r="D628" s="70">
        <v>31</v>
      </c>
      <c r="E628" s="70">
        <v>2014</v>
      </c>
      <c r="F628" s="70" t="s">
        <v>181</v>
      </c>
      <c r="G628" s="70" t="s">
        <v>2388</v>
      </c>
      <c r="H628" s="70" t="s">
        <v>2389</v>
      </c>
      <c r="I628" s="148"/>
      <c r="J628" s="71">
        <v>5271.4958594902982</v>
      </c>
      <c r="K628" s="71">
        <v>153.20836398097131</v>
      </c>
      <c r="L628" s="71">
        <v>276.86617230374219</v>
      </c>
      <c r="M628" s="71">
        <v>3325.3491917911069</v>
      </c>
      <c r="N628" s="71">
        <v>3035.7141903252332</v>
      </c>
      <c r="O628" s="71">
        <v>2341.2721162033977</v>
      </c>
      <c r="P628" s="71">
        <v>1605.3138787071873</v>
      </c>
      <c r="Q628" s="71">
        <v>148.762644485778</v>
      </c>
      <c r="R628" s="71">
        <v>0</v>
      </c>
      <c r="S628" s="71">
        <v>234.59183975757639</v>
      </c>
      <c r="T628" s="72"/>
      <c r="U628" s="71">
        <v>829377985</v>
      </c>
      <c r="V628" s="71">
        <v>60355</v>
      </c>
      <c r="W628" s="71">
        <v>6733</v>
      </c>
      <c r="X628" s="71">
        <v>655257</v>
      </c>
      <c r="Y628" s="71">
        <v>800853</v>
      </c>
      <c r="Z628" s="71">
        <v>1347295</v>
      </c>
      <c r="AA628" s="71">
        <v>319699</v>
      </c>
      <c r="AB628" s="71">
        <v>2004417</v>
      </c>
      <c r="AC628" s="71">
        <v>0</v>
      </c>
      <c r="AD628" s="71">
        <v>234.59183975757651</v>
      </c>
      <c r="AE628" s="72"/>
      <c r="AF628" s="71"/>
      <c r="AG628" s="71"/>
      <c r="AH628" s="71"/>
      <c r="AI628" s="71"/>
      <c r="AJ628" s="71"/>
      <c r="AK628" s="71"/>
      <c r="AL628" s="71"/>
      <c r="AM628" s="71"/>
      <c r="AN628" s="71"/>
      <c r="AO628" s="71"/>
      <c r="AP628" s="71"/>
      <c r="AQ628" s="72"/>
      <c r="AR628" s="71">
        <v>45541</v>
      </c>
      <c r="AS628" s="71">
        <v>9098</v>
      </c>
      <c r="AT628" s="71">
        <v>0</v>
      </c>
      <c r="AU628" s="71">
        <v>9</v>
      </c>
      <c r="AV628" s="71">
        <v>0</v>
      </c>
      <c r="AW628" s="71">
        <v>9</v>
      </c>
      <c r="AX628" s="71"/>
      <c r="AY628" s="72"/>
      <c r="AZ628" s="71">
        <v>190709.09999999989</v>
      </c>
      <c r="BA628" s="71">
        <v>583262.19999999995</v>
      </c>
      <c r="BB628" s="71">
        <v>0</v>
      </c>
      <c r="BC628" s="71">
        <v>1720</v>
      </c>
      <c r="BD628" s="71">
        <v>0</v>
      </c>
      <c r="BE628" s="71">
        <v>28880.7</v>
      </c>
      <c r="BF628" s="71"/>
      <c r="BG628" s="72"/>
      <c r="BH628" s="71">
        <v>32.941000000000003</v>
      </c>
      <c r="BI628" s="71">
        <v>90.019000000000005</v>
      </c>
      <c r="BJ628" s="71">
        <v>5754.1419999999998</v>
      </c>
      <c r="BK628" s="71">
        <v>0</v>
      </c>
      <c r="BL628" s="71">
        <v>443.26929999999999</v>
      </c>
      <c r="BM628" s="71">
        <v>0</v>
      </c>
      <c r="BN628" s="72"/>
      <c r="BO628" s="71">
        <v>3</v>
      </c>
      <c r="BP628" s="71">
        <v>4</v>
      </c>
      <c r="BQ628" s="71">
        <v>278</v>
      </c>
      <c r="BR628" s="71">
        <v>0</v>
      </c>
      <c r="BS628" s="71">
        <v>61</v>
      </c>
      <c r="BT628" s="71">
        <v>0</v>
      </c>
      <c r="BU628"/>
      <c r="BV628" s="70">
        <v>5211.4189999999999</v>
      </c>
      <c r="BW628" s="70">
        <v>250.45</v>
      </c>
      <c r="BX628" s="70">
        <v>741.37199999999996</v>
      </c>
      <c r="BY628" s="70">
        <v>23.808</v>
      </c>
      <c r="BZ628" s="70">
        <v>93.322299999999998</v>
      </c>
      <c r="CA628" s="70">
        <v>0</v>
      </c>
      <c r="CB628" s="70">
        <v>0</v>
      </c>
      <c r="CC628" s="70">
        <v>0</v>
      </c>
      <c r="CD628" s="70">
        <v>0</v>
      </c>
    </row>
    <row r="629" spans="1:82">
      <c r="A629" s="70" t="s">
        <v>2400</v>
      </c>
      <c r="B629" s="70">
        <v>522</v>
      </c>
      <c r="C629" s="70">
        <v>12</v>
      </c>
      <c r="D629" s="70">
        <v>31</v>
      </c>
      <c r="E629" s="70">
        <v>2015</v>
      </c>
      <c r="F629" s="70" t="s">
        <v>182</v>
      </c>
      <c r="G629" s="70" t="s">
        <v>2388</v>
      </c>
      <c r="H629" s="70" t="s">
        <v>2389</v>
      </c>
      <c r="I629" s="148"/>
      <c r="J629" s="71">
        <v>4898.8461254389749</v>
      </c>
      <c r="K629" s="71">
        <v>152.21918928153599</v>
      </c>
      <c r="L629" s="71">
        <v>258.20403613332701</v>
      </c>
      <c r="M629" s="71">
        <v>2976.6203511312742</v>
      </c>
      <c r="N629" s="71">
        <v>2765.0916940820498</v>
      </c>
      <c r="O629" s="71">
        <v>2337.9566604633783</v>
      </c>
      <c r="P629" s="71">
        <v>1593.3405149875334</v>
      </c>
      <c r="Q629" s="71">
        <v>145.225593355456</v>
      </c>
      <c r="R629" s="71">
        <v>0</v>
      </c>
      <c r="S629" s="71">
        <v>231.49937458514151</v>
      </c>
      <c r="T629" s="72"/>
      <c r="U629" s="71">
        <v>880216844</v>
      </c>
      <c r="V629" s="71">
        <v>60355</v>
      </c>
      <c r="W629" s="71">
        <v>6733</v>
      </c>
      <c r="X629" s="71">
        <v>655257</v>
      </c>
      <c r="Y629" s="71">
        <v>809857</v>
      </c>
      <c r="Z629" s="71">
        <v>1358335</v>
      </c>
      <c r="AA629" s="71">
        <v>317064</v>
      </c>
      <c r="AB629" s="71">
        <v>1998864</v>
      </c>
      <c r="AC629" s="71">
        <v>0</v>
      </c>
      <c r="AD629" s="71">
        <v>231.49937458514151</v>
      </c>
      <c r="AE629" s="72"/>
      <c r="AF629" s="71">
        <v>6058620978.2545919</v>
      </c>
      <c r="AG629" s="71">
        <v>116299560.9370569</v>
      </c>
      <c r="AH629" s="71">
        <v>54865490.575841382</v>
      </c>
      <c r="AI629" s="71">
        <v>4126843395.7460432</v>
      </c>
      <c r="AJ629" s="71">
        <v>4111833993.4758801</v>
      </c>
      <c r="AK629" s="71"/>
      <c r="AL629" s="71"/>
      <c r="AM629" s="71">
        <v>273935926.28088278</v>
      </c>
      <c r="AN629" s="71"/>
      <c r="AO629" s="71"/>
      <c r="AP629" s="71">
        <v>14742399345.270296</v>
      </c>
      <c r="AQ629" s="72"/>
      <c r="AR629" s="71">
        <v>50167</v>
      </c>
      <c r="AS629" s="71">
        <v>14503</v>
      </c>
      <c r="AT629" s="71">
        <v>0</v>
      </c>
      <c r="AU629" s="71">
        <v>10</v>
      </c>
      <c r="AV629" s="71">
        <v>0</v>
      </c>
      <c r="AW629" s="71">
        <v>14</v>
      </c>
      <c r="AX629" s="71"/>
      <c r="AY629" s="72"/>
      <c r="AZ629" s="71">
        <v>213197.4</v>
      </c>
      <c r="BA629" s="71">
        <v>1054208</v>
      </c>
      <c r="BB629" s="71">
        <v>0</v>
      </c>
      <c r="BC629" s="71">
        <v>7640</v>
      </c>
      <c r="BD629" s="71">
        <v>0</v>
      </c>
      <c r="BE629" s="71">
        <v>30735.7</v>
      </c>
      <c r="BF629" s="71"/>
      <c r="BG629" s="72"/>
      <c r="BH629" s="71">
        <v>33</v>
      </c>
      <c r="BI629" s="71">
        <v>99.317000000000007</v>
      </c>
      <c r="BJ629" s="71">
        <v>5541.4380000000001</v>
      </c>
      <c r="BK629" s="71">
        <v>0</v>
      </c>
      <c r="BL629" s="71">
        <v>560.06899999999996</v>
      </c>
      <c r="BM629" s="71">
        <v>0</v>
      </c>
      <c r="BN629" s="72"/>
      <c r="BO629" s="71">
        <v>3</v>
      </c>
      <c r="BP629" s="71">
        <v>5</v>
      </c>
      <c r="BQ629" s="71">
        <v>283</v>
      </c>
      <c r="BR629" s="71">
        <v>0</v>
      </c>
      <c r="BS629" s="71">
        <v>63</v>
      </c>
      <c r="BT629" s="71">
        <v>0</v>
      </c>
      <c r="BU629"/>
      <c r="BV629" s="70">
        <v>4981.8040000000001</v>
      </c>
      <c r="BW629" s="70">
        <v>247.751</v>
      </c>
      <c r="BX629" s="70">
        <v>875.65</v>
      </c>
      <c r="BY629" s="70">
        <v>23.811</v>
      </c>
      <c r="BZ629" s="70">
        <v>94.111999999999995</v>
      </c>
      <c r="CA629" s="70">
        <v>6.681</v>
      </c>
      <c r="CB629" s="70">
        <v>0</v>
      </c>
      <c r="CC629" s="70">
        <v>4.0149999999999997</v>
      </c>
      <c r="CD629" s="70">
        <v>0</v>
      </c>
    </row>
    <row r="630" spans="1:82">
      <c r="A630" s="70" t="s">
        <v>2401</v>
      </c>
      <c r="B630" s="70">
        <v>523</v>
      </c>
      <c r="C630" s="70">
        <v>13</v>
      </c>
      <c r="D630" s="70">
        <v>31</v>
      </c>
      <c r="E630" s="70">
        <v>2016</v>
      </c>
      <c r="F630" s="70" t="s">
        <v>155</v>
      </c>
      <c r="G630" s="70" t="s">
        <v>2388</v>
      </c>
      <c r="H630" s="70" t="s">
        <v>2389</v>
      </c>
      <c r="I630" s="148"/>
      <c r="J630" s="71">
        <v>4762.4892900965924</v>
      </c>
      <c r="K630" s="71">
        <v>167.20372587974396</v>
      </c>
      <c r="L630" s="71">
        <v>265.50258085368387</v>
      </c>
      <c r="M630" s="71">
        <v>2741.0503156167201</v>
      </c>
      <c r="N630" s="71">
        <v>2932.7599212982145</v>
      </c>
      <c r="O630" s="71">
        <v>2325.5229654532304</v>
      </c>
      <c r="P630" s="71">
        <v>1553.7706872932777</v>
      </c>
      <c r="Q630" s="71">
        <v>140.67053477257761</v>
      </c>
      <c r="R630" s="71">
        <v>0</v>
      </c>
      <c r="S630" s="71">
        <v>247.52856923881271</v>
      </c>
      <c r="T630" s="72"/>
      <c r="U630" s="71">
        <v>894677528</v>
      </c>
      <c r="V630" s="71">
        <v>60355</v>
      </c>
      <c r="W630" s="71">
        <v>6733</v>
      </c>
      <c r="X630" s="71">
        <v>655257</v>
      </c>
      <c r="Y630" s="71">
        <v>817370</v>
      </c>
      <c r="Z630" s="71">
        <v>1367720</v>
      </c>
      <c r="AA630" s="71">
        <v>319790</v>
      </c>
      <c r="AB630" s="71">
        <v>1991597</v>
      </c>
      <c r="AC630" s="71">
        <v>0</v>
      </c>
      <c r="AD630" s="71">
        <v>247.52856923881271</v>
      </c>
      <c r="AE630" s="72"/>
      <c r="AF630" s="71">
        <v>6159187306.7239933</v>
      </c>
      <c r="AG630" s="71">
        <v>127870850.6355456</v>
      </c>
      <c r="AH630" s="71">
        <v>43823149.629253887</v>
      </c>
      <c r="AI630" s="71">
        <v>4175624564.7677851</v>
      </c>
      <c r="AJ630" s="71">
        <v>4055257803.0855889</v>
      </c>
      <c r="AK630" s="71"/>
      <c r="AL630" s="71"/>
      <c r="AM630" s="71">
        <v>273152062.02536738</v>
      </c>
      <c r="AN630" s="71"/>
      <c r="AO630" s="71"/>
      <c r="AP630" s="71">
        <v>14834915736.867533</v>
      </c>
      <c r="AQ630" s="72"/>
      <c r="AR630" s="71">
        <v>54545</v>
      </c>
      <c r="AS630" s="71">
        <v>17988</v>
      </c>
      <c r="AT630" s="71">
        <v>0</v>
      </c>
      <c r="AU630" s="71">
        <v>10</v>
      </c>
      <c r="AV630" s="71">
        <v>0</v>
      </c>
      <c r="AW630" s="71">
        <v>17</v>
      </c>
      <c r="AX630" s="71"/>
      <c r="AY630" s="72"/>
      <c r="AZ630" s="71">
        <v>235203.49999999991</v>
      </c>
      <c r="BA630" s="71">
        <v>1314932.3999999999</v>
      </c>
      <c r="BB630" s="71">
        <v>0</v>
      </c>
      <c r="BC630" s="71">
        <v>7640</v>
      </c>
      <c r="BD630" s="71">
        <v>0</v>
      </c>
      <c r="BE630" s="71">
        <v>32553.7</v>
      </c>
      <c r="BF630" s="71"/>
      <c r="BG630" s="72"/>
      <c r="BH630" s="71">
        <v>36.527000000000001</v>
      </c>
      <c r="BI630" s="71">
        <v>97.76</v>
      </c>
      <c r="BJ630" s="71">
        <v>5448.8019999999997</v>
      </c>
      <c r="BK630" s="71">
        <v>0</v>
      </c>
      <c r="BL630" s="71">
        <v>585.85400000000004</v>
      </c>
      <c r="BM630" s="71">
        <v>0</v>
      </c>
      <c r="BN630" s="72"/>
      <c r="BO630" s="71">
        <v>4</v>
      </c>
      <c r="BP630" s="71">
        <v>5</v>
      </c>
      <c r="BQ630" s="71">
        <v>279</v>
      </c>
      <c r="BR630" s="71">
        <v>0</v>
      </c>
      <c r="BS630" s="71">
        <v>68</v>
      </c>
      <c r="BT630" s="71">
        <v>0</v>
      </c>
      <c r="BU630"/>
      <c r="BV630" s="70">
        <v>4917.9139999999998</v>
      </c>
      <c r="BW630" s="70">
        <v>278.22699999999998</v>
      </c>
      <c r="BX630" s="70">
        <v>861.50199999999995</v>
      </c>
      <c r="BY630" s="70">
        <v>24.106999999999999</v>
      </c>
      <c r="BZ630" s="70">
        <v>68.444999999999993</v>
      </c>
      <c r="CA630" s="70">
        <v>12.138999999999999</v>
      </c>
      <c r="CB630" s="70">
        <v>0</v>
      </c>
      <c r="CC630" s="70">
        <v>6.609</v>
      </c>
      <c r="CD630" s="70">
        <v>0</v>
      </c>
    </row>
    <row r="631" spans="1:82">
      <c r="A631" s="70" t="s">
        <v>2402</v>
      </c>
      <c r="B631" s="70">
        <v>524</v>
      </c>
      <c r="C631" s="70">
        <v>14</v>
      </c>
      <c r="D631" s="70">
        <v>31</v>
      </c>
      <c r="E631" s="70">
        <v>2017</v>
      </c>
      <c r="F631" s="70" t="s">
        <v>156</v>
      </c>
      <c r="G631" s="70" t="s">
        <v>2388</v>
      </c>
      <c r="H631" s="70" t="s">
        <v>2389</v>
      </c>
      <c r="I631" s="148"/>
      <c r="J631" s="71">
        <v>4963.6571860857666</v>
      </c>
      <c r="K631" s="71">
        <v>165.55473394781237</v>
      </c>
      <c r="L631" s="71">
        <v>305.07510203729458</v>
      </c>
      <c r="M631" s="71">
        <v>2696.6274903229896</v>
      </c>
      <c r="N631" s="71">
        <v>2915.6372062305104</v>
      </c>
      <c r="O631" s="71">
        <v>2302.8362905367489</v>
      </c>
      <c r="P631" s="71">
        <v>1534.5377543911529</v>
      </c>
      <c r="Q631" s="71">
        <v>135.63135253792399</v>
      </c>
      <c r="R631" s="71">
        <v>0</v>
      </c>
      <c r="S631" s="71">
        <v>226.41218972160817</v>
      </c>
      <c r="T631" s="72"/>
      <c r="U631" s="71">
        <v>923327966</v>
      </c>
      <c r="V631" s="71">
        <v>60355</v>
      </c>
      <c r="W631" s="71">
        <v>6733</v>
      </c>
      <c r="X631" s="71">
        <v>655257</v>
      </c>
      <c r="Y631" s="71">
        <v>826672</v>
      </c>
      <c r="Z631" s="71">
        <v>1376844</v>
      </c>
      <c r="AA631" s="71">
        <v>317845</v>
      </c>
      <c r="AB631" s="71">
        <v>1985738</v>
      </c>
      <c r="AC631" s="71">
        <v>0</v>
      </c>
      <c r="AD631" s="71">
        <v>226.4121897216082</v>
      </c>
      <c r="AE631" s="72"/>
      <c r="AF631" s="71">
        <v>6647436357.674469</v>
      </c>
      <c r="AG631" s="71">
        <v>130161721.7336694</v>
      </c>
      <c r="AH631" s="71">
        <v>66148322.31159167</v>
      </c>
      <c r="AI631" s="71">
        <v>4369150156.4246454</v>
      </c>
      <c r="AJ631" s="71">
        <v>4051849574.012661</v>
      </c>
      <c r="AK631" s="71"/>
      <c r="AL631" s="71"/>
      <c r="AM631" s="71">
        <v>272774637.87727219</v>
      </c>
      <c r="AN631" s="71"/>
      <c r="AO631" s="71"/>
      <c r="AP631" s="71">
        <v>15537520770.034307</v>
      </c>
      <c r="AQ631" s="72"/>
      <c r="AR631" s="71">
        <v>58088</v>
      </c>
      <c r="AS631" s="71">
        <v>20234</v>
      </c>
      <c r="AT631" s="71">
        <v>0</v>
      </c>
      <c r="AU631" s="71">
        <v>15</v>
      </c>
      <c r="AV631" s="71">
        <v>0</v>
      </c>
      <c r="AW631" s="71">
        <v>17</v>
      </c>
      <c r="AX631" s="71"/>
      <c r="AY631" s="72"/>
      <c r="AZ631" s="71">
        <v>253601.59999999989</v>
      </c>
      <c r="BA631" s="71">
        <v>1511941.1</v>
      </c>
      <c r="BB631" s="71">
        <v>0</v>
      </c>
      <c r="BC631" s="71">
        <v>9189.1</v>
      </c>
      <c r="BD631" s="71">
        <v>0</v>
      </c>
      <c r="BE631" s="71">
        <v>32048.7</v>
      </c>
      <c r="BF631" s="71"/>
      <c r="BG631" s="72"/>
      <c r="BH631" s="71">
        <v>38.087000000000003</v>
      </c>
      <c r="BI631" s="71">
        <v>75.313000000000002</v>
      </c>
      <c r="BJ631" s="71">
        <v>5555.9750000000004</v>
      </c>
      <c r="BK631" s="71">
        <v>0</v>
      </c>
      <c r="BL631" s="71">
        <v>615.43299999999999</v>
      </c>
      <c r="BM631" s="71">
        <v>0</v>
      </c>
      <c r="BN631" s="72"/>
      <c r="BO631" s="71">
        <v>4</v>
      </c>
      <c r="BP631" s="71">
        <v>4</v>
      </c>
      <c r="BQ631" s="71">
        <v>281</v>
      </c>
      <c r="BR631" s="71">
        <v>0</v>
      </c>
      <c r="BS631" s="71">
        <v>74</v>
      </c>
      <c r="BT631" s="71">
        <v>0</v>
      </c>
      <c r="BU631"/>
      <c r="BV631" s="70">
        <v>4992.7640000000001</v>
      </c>
      <c r="BW631" s="70">
        <v>271.28699999999998</v>
      </c>
      <c r="BX631" s="70">
        <v>898.01599999999996</v>
      </c>
      <c r="BY631" s="70">
        <v>23.869</v>
      </c>
      <c r="BZ631" s="70">
        <v>90.69</v>
      </c>
      <c r="CA631" s="70">
        <v>5.2859999999999996</v>
      </c>
      <c r="CB631" s="70">
        <v>0</v>
      </c>
      <c r="CC631" s="70">
        <v>2.8959999999999999</v>
      </c>
      <c r="CD631" s="70">
        <v>0</v>
      </c>
    </row>
    <row r="632" spans="1:82">
      <c r="A632" s="70" t="s">
        <v>2403</v>
      </c>
      <c r="B632" s="70">
        <v>525</v>
      </c>
      <c r="C632" s="70">
        <v>15</v>
      </c>
      <c r="D632" s="70">
        <v>31</v>
      </c>
      <c r="E632" s="70">
        <v>2018</v>
      </c>
      <c r="F632" s="70" t="s">
        <v>183</v>
      </c>
      <c r="G632" s="70" t="s">
        <v>2388</v>
      </c>
      <c r="H632" s="70" t="s">
        <v>2389</v>
      </c>
      <c r="I632" s="148"/>
      <c r="J632" s="71">
        <v>4972.4220201258531</v>
      </c>
      <c r="K632" s="71">
        <v>149.32759094345968</v>
      </c>
      <c r="L632" s="71">
        <v>282.67023331156133</v>
      </c>
      <c r="M632" s="71">
        <v>2660.2264156499464</v>
      </c>
      <c r="N632" s="71">
        <v>2571.9092264080678</v>
      </c>
      <c r="O632" s="71">
        <v>2268.0802477130337</v>
      </c>
      <c r="P632" s="71">
        <v>1519.3820984800336</v>
      </c>
      <c r="Q632" s="71">
        <v>125.248195840112</v>
      </c>
      <c r="R632" s="71">
        <v>0</v>
      </c>
      <c r="S632" s="71">
        <v>266.82285478725106</v>
      </c>
      <c r="T632" s="72"/>
      <c r="U632" s="71">
        <v>921111818</v>
      </c>
      <c r="V632" s="71">
        <v>60355</v>
      </c>
      <c r="W632" s="71">
        <v>6733</v>
      </c>
      <c r="X632" s="71">
        <v>655257</v>
      </c>
      <c r="Y632" s="71">
        <v>833629</v>
      </c>
      <c r="Z632" s="71">
        <v>1382029</v>
      </c>
      <c r="AA632" s="71">
        <v>317870</v>
      </c>
      <c r="AB632" s="71">
        <v>1976121</v>
      </c>
      <c r="AC632" s="71">
        <v>0</v>
      </c>
      <c r="AD632" s="71">
        <v>266.82285478725112</v>
      </c>
      <c r="AE632" s="72"/>
      <c r="AF632" s="71">
        <v>6757480735.5848398</v>
      </c>
      <c r="AG632" s="71">
        <v>112371217.94353551</v>
      </c>
      <c r="AH632" s="71">
        <v>62629580.923172772</v>
      </c>
      <c r="AI632" s="71">
        <v>4221441334.471837</v>
      </c>
      <c r="AJ632" s="71">
        <v>3803571292.8890438</v>
      </c>
      <c r="AK632" s="71"/>
      <c r="AL632" s="71"/>
      <c r="AM632" s="71">
        <v>272015250.5506143</v>
      </c>
      <c r="AN632" s="71"/>
      <c r="AO632" s="71"/>
      <c r="AP632" s="71">
        <v>15229509412.363043</v>
      </c>
      <c r="AQ632" s="72"/>
      <c r="AR632" s="71">
        <v>65786</v>
      </c>
      <c r="AS632" s="71">
        <v>22481</v>
      </c>
      <c r="AT632" s="71">
        <v>0</v>
      </c>
      <c r="AU632" s="71">
        <v>15</v>
      </c>
      <c r="AV632" s="71">
        <v>0</v>
      </c>
      <c r="AW632" s="71">
        <v>18</v>
      </c>
      <c r="AX632" s="71"/>
      <c r="AY632" s="72"/>
      <c r="AZ632" s="71">
        <v>288458.10000000056</v>
      </c>
      <c r="BA632" s="71">
        <v>1731351.6</v>
      </c>
      <c r="BB632" s="71">
        <v>0</v>
      </c>
      <c r="BC632" s="71">
        <v>9189</v>
      </c>
      <c r="BD632" s="71">
        <v>0</v>
      </c>
      <c r="BE632" s="71">
        <v>37998.699999999997</v>
      </c>
      <c r="BF632" s="71"/>
      <c r="BG632" s="72"/>
      <c r="BH632" s="71">
        <v>18.718</v>
      </c>
      <c r="BI632" s="71">
        <v>85.466999999999999</v>
      </c>
      <c r="BJ632" s="71">
        <v>5451.74</v>
      </c>
      <c r="BK632" s="71">
        <v>0</v>
      </c>
      <c r="BL632" s="71">
        <v>615.25799999999992</v>
      </c>
      <c r="BM632" s="71">
        <v>0</v>
      </c>
      <c r="BN632" s="72"/>
      <c r="BO632" s="71">
        <v>3</v>
      </c>
      <c r="BP632" s="71">
        <v>4</v>
      </c>
      <c r="BQ632" s="71">
        <v>284</v>
      </c>
      <c r="BR632" s="71">
        <v>0</v>
      </c>
      <c r="BS632" s="71">
        <v>71</v>
      </c>
      <c r="BT632" s="71">
        <v>0</v>
      </c>
      <c r="BU632"/>
      <c r="BV632" s="70">
        <v>4867.5360000000001</v>
      </c>
      <c r="BW632" s="70">
        <v>287.572</v>
      </c>
      <c r="BX632" s="70">
        <v>908.72400000000005</v>
      </c>
      <c r="BY632" s="70">
        <v>8.4149999999999991</v>
      </c>
      <c r="BZ632" s="70">
        <v>86.850999999999999</v>
      </c>
      <c r="CA632" s="70">
        <v>7.8440000000000003</v>
      </c>
      <c r="CB632" s="70">
        <v>0</v>
      </c>
      <c r="CC632" s="70">
        <v>4.2409999999999997</v>
      </c>
      <c r="CD632" s="70">
        <v>0</v>
      </c>
    </row>
    <row r="633" spans="1:82">
      <c r="A633" s="70" t="s">
        <v>2404</v>
      </c>
      <c r="B633" s="70">
        <v>526</v>
      </c>
      <c r="C633" s="70">
        <v>16</v>
      </c>
      <c r="D633" s="70">
        <v>31</v>
      </c>
      <c r="E633" s="70">
        <v>2019</v>
      </c>
      <c r="F633" s="70" t="s">
        <v>158</v>
      </c>
      <c r="G633" s="70" t="s">
        <v>2388</v>
      </c>
      <c r="H633" s="70" t="s">
        <v>2389</v>
      </c>
      <c r="I633" s="148"/>
      <c r="J633" s="71">
        <v>4575.9475863299367</v>
      </c>
      <c r="K633" s="71">
        <v>137.92291747137935</v>
      </c>
      <c r="L633" s="71">
        <v>285.06506369244454</v>
      </c>
      <c r="M633" s="71">
        <v>2579.3323634967278</v>
      </c>
      <c r="N633" s="71">
        <v>2656.5226275511031</v>
      </c>
      <c r="O633" s="71">
        <v>2212.4181087495954</v>
      </c>
      <c r="P633" s="71">
        <v>1505.7976968970963</v>
      </c>
      <c r="Q633" s="71">
        <v>121.292423877194</v>
      </c>
      <c r="R633" s="71">
        <v>0</v>
      </c>
      <c r="S633" s="71">
        <v>270.5993169763936</v>
      </c>
      <c r="T633" s="72"/>
      <c r="U633" s="71">
        <v>896642151</v>
      </c>
      <c r="V633" s="71">
        <v>60355</v>
      </c>
      <c r="W633" s="71">
        <v>6733</v>
      </c>
      <c r="X633" s="71">
        <v>655257</v>
      </c>
      <c r="Y633" s="71">
        <v>840901</v>
      </c>
      <c r="Z633" s="71">
        <v>1385122</v>
      </c>
      <c r="AA633" s="71">
        <v>312670</v>
      </c>
      <c r="AB633" s="71">
        <v>1965516</v>
      </c>
      <c r="AC633" s="71">
        <v>0</v>
      </c>
      <c r="AD633" s="71">
        <v>270.59931697639371</v>
      </c>
      <c r="AE633" s="72"/>
      <c r="AF633" s="71">
        <v>6361846890.9287033</v>
      </c>
      <c r="AG633" s="71">
        <v>108467274.0617501</v>
      </c>
      <c r="AH633" s="71">
        <v>66867350.741910957</v>
      </c>
      <c r="AI633" s="71">
        <v>4263427509.9523511</v>
      </c>
      <c r="AJ633" s="71">
        <v>3844599828.4135079</v>
      </c>
      <c r="AK633" s="71">
        <v>0</v>
      </c>
      <c r="AL633" s="71">
        <v>0</v>
      </c>
      <c r="AM633" s="71">
        <v>267688482.80347395</v>
      </c>
      <c r="AN633" s="71">
        <v>0</v>
      </c>
      <c r="AO633" s="71">
        <v>0</v>
      </c>
      <c r="AP633" s="71">
        <v>14912897336.901697</v>
      </c>
      <c r="AQ633" s="72"/>
      <c r="AR633" s="71">
        <v>65509</v>
      </c>
      <c r="AS633" s="71">
        <v>24472</v>
      </c>
      <c r="AT633" s="71">
        <v>0</v>
      </c>
      <c r="AU633" s="71">
        <v>15</v>
      </c>
      <c r="AV633" s="71">
        <v>0</v>
      </c>
      <c r="AW633" s="71">
        <v>20</v>
      </c>
      <c r="AX633" s="71"/>
      <c r="AY633" s="72"/>
      <c r="AZ633" s="71">
        <v>292204.20000000019</v>
      </c>
      <c r="BA633" s="71">
        <v>1876879.2</v>
      </c>
      <c r="BB633" s="71">
        <v>0</v>
      </c>
      <c r="BC633" s="71">
        <v>9189.1</v>
      </c>
      <c r="BD633" s="71">
        <v>0</v>
      </c>
      <c r="BE633" s="71">
        <v>56908.375999999997</v>
      </c>
      <c r="BF633" s="71"/>
      <c r="BG633" s="72"/>
      <c r="BH633" s="71">
        <v>36.987000000000002</v>
      </c>
      <c r="BI633" s="71">
        <v>80.793000000000006</v>
      </c>
      <c r="BJ633" s="71">
        <v>5189.7550000000001</v>
      </c>
      <c r="BK633" s="71">
        <v>16.02</v>
      </c>
      <c r="BL633" s="71">
        <v>603.34300000000007</v>
      </c>
      <c r="BM633" s="71">
        <v>0</v>
      </c>
      <c r="BN633" s="72"/>
      <c r="BO633" s="71">
        <v>4</v>
      </c>
      <c r="BP633" s="71">
        <v>4</v>
      </c>
      <c r="BQ633" s="71">
        <v>291</v>
      </c>
      <c r="BR633" s="71">
        <v>1</v>
      </c>
      <c r="BS633" s="71">
        <v>74</v>
      </c>
      <c r="BT633" s="71">
        <v>0</v>
      </c>
      <c r="BU633"/>
      <c r="BV633" s="70">
        <v>4690.0829999999996</v>
      </c>
      <c r="BW633" s="70">
        <v>256.83100000000002</v>
      </c>
      <c r="BX633" s="70">
        <v>873.42700000000002</v>
      </c>
      <c r="BY633" s="70">
        <v>23.552</v>
      </c>
      <c r="BZ633" s="70">
        <v>73.581000000000003</v>
      </c>
      <c r="CA633" s="70">
        <v>6.5279999999999996</v>
      </c>
      <c r="CB633" s="70">
        <v>0</v>
      </c>
      <c r="CC633" s="70">
        <v>2.8959999999999999</v>
      </c>
      <c r="CD633" s="70">
        <v>0</v>
      </c>
    </row>
    <row r="634" spans="1:82">
      <c r="A634" s="70" t="s">
        <v>2405</v>
      </c>
      <c r="B634" s="70">
        <v>527</v>
      </c>
      <c r="C634" s="70">
        <v>17</v>
      </c>
      <c r="D634" s="70">
        <v>31</v>
      </c>
      <c r="E634" s="70">
        <v>2020</v>
      </c>
      <c r="F634" s="70" t="s">
        <v>159</v>
      </c>
      <c r="G634" s="1064" t="s">
        <v>2388</v>
      </c>
      <c r="H634" s="70" t="s">
        <v>2389</v>
      </c>
      <c r="I634" s="148"/>
      <c r="J634" s="71">
        <v>4530.2430408917653</v>
      </c>
      <c r="K634" s="71">
        <v>147.32029304307886</v>
      </c>
      <c r="L634" s="71">
        <v>317.46477277805849</v>
      </c>
      <c r="M634" s="71">
        <v>2462.1594761948732</v>
      </c>
      <c r="N634" s="71">
        <v>2525.1562724322953</v>
      </c>
      <c r="O634" s="71">
        <v>1942.5851744171059</v>
      </c>
      <c r="P634" s="71">
        <v>1421.5387215306987</v>
      </c>
      <c r="Q634" s="71">
        <v>115.29191645569399</v>
      </c>
      <c r="R634" s="71">
        <v>0</v>
      </c>
      <c r="S634" s="71">
        <v>269.46390233648691</v>
      </c>
      <c r="T634" s="72"/>
      <c r="U634" s="71">
        <v>823525192</v>
      </c>
      <c r="V634" s="71">
        <v>55140</v>
      </c>
      <c r="W634" s="71">
        <v>9071</v>
      </c>
      <c r="X634" s="71">
        <v>654499</v>
      </c>
      <c r="Y634" s="71">
        <v>848315</v>
      </c>
      <c r="Z634" s="71">
        <v>1388119</v>
      </c>
      <c r="AA634" s="71">
        <v>313739</v>
      </c>
      <c r="AB634" s="71">
        <v>1955402</v>
      </c>
      <c r="AC634" s="71">
        <v>0</v>
      </c>
      <c r="AD634" s="71">
        <v>269.46390233648691</v>
      </c>
      <c r="AE634" s="72"/>
      <c r="AF634" s="71">
        <v>6406719366.6098719</v>
      </c>
      <c r="AG634" s="71">
        <v>112003580.8432114</v>
      </c>
      <c r="AH634" s="71">
        <v>78183015.547702134</v>
      </c>
      <c r="AI634" s="71">
        <v>4023668151.1961641</v>
      </c>
      <c r="AJ634" s="71">
        <v>3522315263.3128462</v>
      </c>
      <c r="AK634" s="71">
        <v>0</v>
      </c>
      <c r="AL634" s="71">
        <v>0</v>
      </c>
      <c r="AM634" s="71">
        <v>255201685.96933872</v>
      </c>
      <c r="AN634" s="71">
        <v>0</v>
      </c>
      <c r="AO634" s="71">
        <v>0</v>
      </c>
      <c r="AP634" s="71">
        <v>14398091063.479136</v>
      </c>
      <c r="AQ634" s="72"/>
      <c r="AR634" s="71">
        <v>69089</v>
      </c>
      <c r="AS634" s="71">
        <v>26014</v>
      </c>
      <c r="AT634" s="71">
        <v>0</v>
      </c>
      <c r="AU634" s="71">
        <v>19</v>
      </c>
      <c r="AV634" s="71">
        <v>0</v>
      </c>
      <c r="AW634" s="71">
        <v>23</v>
      </c>
      <c r="AX634" s="71"/>
      <c r="AY634" s="72"/>
      <c r="AZ634" s="71">
        <v>312511.60000000068</v>
      </c>
      <c r="BA634" s="71">
        <v>1993015.299999997</v>
      </c>
      <c r="BB634" s="71">
        <v>0</v>
      </c>
      <c r="BC634" s="71">
        <v>11952</v>
      </c>
      <c r="BD634" s="71">
        <v>0</v>
      </c>
      <c r="BE634" s="71">
        <v>58718.097000000002</v>
      </c>
      <c r="BF634" s="71"/>
      <c r="BG634" s="72"/>
      <c r="BH634" s="71">
        <v>36.942</v>
      </c>
      <c r="BI634" s="71">
        <v>84.361999999999995</v>
      </c>
      <c r="BJ634" s="71">
        <v>4852.8540000000003</v>
      </c>
      <c r="BK634" s="71">
        <v>52.372</v>
      </c>
      <c r="BL634" s="71">
        <v>625.67700000000002</v>
      </c>
      <c r="BM634" s="71">
        <v>0</v>
      </c>
      <c r="BN634" s="72"/>
      <c r="BO634" s="71">
        <v>4</v>
      </c>
      <c r="BP634" s="71">
        <v>4</v>
      </c>
      <c r="BQ634" s="71">
        <v>284</v>
      </c>
      <c r="BR634" s="71">
        <v>2</v>
      </c>
      <c r="BS634" s="71">
        <v>77</v>
      </c>
      <c r="BT634" s="71">
        <v>0</v>
      </c>
      <c r="BU634"/>
      <c r="BV634" s="70">
        <v>4408.8220000000001</v>
      </c>
      <c r="BW634" s="70">
        <v>256.41399999999999</v>
      </c>
      <c r="BX634" s="70">
        <v>871.10299999999995</v>
      </c>
      <c r="BY634" s="70">
        <v>23.521999999999998</v>
      </c>
      <c r="BZ634" s="70">
        <v>80.254999999999995</v>
      </c>
      <c r="CA634" s="70">
        <v>6.3209999999999997</v>
      </c>
      <c r="CB634" s="70">
        <v>0</v>
      </c>
      <c r="CC634" s="70">
        <v>5.77</v>
      </c>
      <c r="CD634" s="70">
        <v>0</v>
      </c>
    </row>
    <row r="635" spans="1:82">
      <c r="A635" s="70" t="s">
        <v>2406</v>
      </c>
      <c r="B635" s="70">
        <v>527</v>
      </c>
      <c r="C635" s="70">
        <v>18</v>
      </c>
      <c r="D635" s="70">
        <v>31</v>
      </c>
      <c r="E635" s="70">
        <v>2021</v>
      </c>
      <c r="F635" s="70" t="s">
        <v>160</v>
      </c>
      <c r="G635" s="1064" t="s">
        <v>2388</v>
      </c>
      <c r="H635" s="70" t="s">
        <v>2389</v>
      </c>
      <c r="I635" s="148"/>
      <c r="J635" s="71">
        <v>4603.7081685992434</v>
      </c>
      <c r="K635" s="71">
        <v>168.77377533555526</v>
      </c>
      <c r="L635" s="71">
        <v>266.24742456271321</v>
      </c>
      <c r="M635" s="71">
        <v>2742.2879325090112</v>
      </c>
      <c r="N635" s="71">
        <v>2430.7219639668697</v>
      </c>
      <c r="O635" s="71">
        <v>1888.6290996296539</v>
      </c>
      <c r="P635" s="71">
        <v>1460.8198073134004</v>
      </c>
      <c r="Q635" s="71">
        <v>113.416605796875</v>
      </c>
      <c r="R635" s="71">
        <v>0</v>
      </c>
      <c r="S635" s="71">
        <v>258.11939386319045</v>
      </c>
      <c r="T635" s="72"/>
      <c r="U635" s="71">
        <v>857612456</v>
      </c>
      <c r="V635" s="71">
        <v>55140</v>
      </c>
      <c r="W635" s="71">
        <v>9071</v>
      </c>
      <c r="X635" s="71">
        <v>654499</v>
      </c>
      <c r="Y635" s="71">
        <v>853634</v>
      </c>
      <c r="Z635" s="71">
        <v>1389581</v>
      </c>
      <c r="AA635" s="71">
        <v>314384</v>
      </c>
      <c r="AB635" s="71">
        <v>1942494</v>
      </c>
      <c r="AC635" s="71">
        <v>0</v>
      </c>
      <c r="AD635" s="71">
        <v>258.11939386319045</v>
      </c>
      <c r="AE635" s="72"/>
      <c r="AF635" s="71">
        <v>6426484074.9104271</v>
      </c>
      <c r="AG635" s="71">
        <v>146060306.66765782</v>
      </c>
      <c r="AH635" s="71">
        <v>62894764.865501925</v>
      </c>
      <c r="AI635" s="71">
        <v>4496829884.6059456</v>
      </c>
      <c r="AJ635" s="71">
        <v>3644489992.5207181</v>
      </c>
      <c r="AK635" s="71">
        <v>0</v>
      </c>
      <c r="AL635" s="71">
        <v>0</v>
      </c>
      <c r="AM635" s="71">
        <v>254979314.48333031</v>
      </c>
      <c r="AN635" s="71">
        <v>0</v>
      </c>
      <c r="AO635" s="71">
        <v>0</v>
      </c>
      <c r="AP635" s="71">
        <v>15031738338.053579</v>
      </c>
      <c r="AQ635" s="72"/>
      <c r="AR635" s="71">
        <v>76373</v>
      </c>
      <c r="AS635" s="71">
        <v>26999</v>
      </c>
      <c r="AT635" s="71">
        <v>0</v>
      </c>
      <c r="AU635" s="71">
        <v>20</v>
      </c>
      <c r="AV635" s="71">
        <v>0</v>
      </c>
      <c r="AW635" s="71">
        <v>24</v>
      </c>
      <c r="AX635" s="71"/>
      <c r="AY635" s="72"/>
      <c r="AZ635" s="71">
        <v>348622.49999998033</v>
      </c>
      <c r="BA635" s="71">
        <v>2175704.0999999489</v>
      </c>
      <c r="BB635" s="71">
        <v>0</v>
      </c>
      <c r="BC635" s="71">
        <v>12001.9</v>
      </c>
      <c r="BD635" s="71">
        <v>0</v>
      </c>
      <c r="BE635" s="71">
        <v>58767.097000000002</v>
      </c>
      <c r="BF635" s="71"/>
      <c r="BG635" s="72"/>
      <c r="BH635" s="71">
        <v>31.425999999999998</v>
      </c>
      <c r="BI635" s="71">
        <v>82.284000000000006</v>
      </c>
      <c r="BJ635" s="71">
        <v>4948.6629999999996</v>
      </c>
      <c r="BK635" s="71">
        <v>43.476999999999997</v>
      </c>
      <c r="BL635" s="71">
        <v>582.11300000000006</v>
      </c>
      <c r="BM635" s="71">
        <v>0</v>
      </c>
      <c r="BN635" s="72"/>
      <c r="BO635" s="71">
        <v>3</v>
      </c>
      <c r="BP635" s="71">
        <v>3</v>
      </c>
      <c r="BQ635" s="71">
        <v>284</v>
      </c>
      <c r="BR635" s="71">
        <v>2</v>
      </c>
      <c r="BS635" s="71">
        <v>73</v>
      </c>
      <c r="BT635" s="71">
        <v>0</v>
      </c>
      <c r="BU635"/>
      <c r="BV635" s="70">
        <v>4444.259</v>
      </c>
      <c r="BW635" s="70">
        <v>247.87200000000001</v>
      </c>
      <c r="BX635" s="70">
        <v>873.09299999999996</v>
      </c>
      <c r="BY635" s="70">
        <v>20.657</v>
      </c>
      <c r="BZ635" s="70">
        <v>83.203999999999994</v>
      </c>
      <c r="CA635" s="70">
        <v>7.798</v>
      </c>
      <c r="CB635" s="70">
        <v>0</v>
      </c>
      <c r="CC635" s="70">
        <v>11.08</v>
      </c>
      <c r="CD635" s="70">
        <v>0</v>
      </c>
    </row>
    <row r="636" spans="1:82">
      <c r="A636" s="70" t="s">
        <v>2407</v>
      </c>
      <c r="B636" s="70">
        <v>527</v>
      </c>
      <c r="C636" s="70">
        <v>19</v>
      </c>
      <c r="D636" s="70">
        <v>31</v>
      </c>
      <c r="E636" s="70">
        <v>2022</v>
      </c>
      <c r="F636" s="70" t="s">
        <v>161</v>
      </c>
      <c r="G636" s="70" t="s">
        <v>2388</v>
      </c>
      <c r="H636" s="70" t="s">
        <v>2389</v>
      </c>
      <c r="I636" s="148"/>
      <c r="J636" s="71">
        <v>4446.1505846484979</v>
      </c>
      <c r="K636" s="71">
        <v>138.18431091325238</v>
      </c>
      <c r="L636" s="71">
        <v>300.6372915250825</v>
      </c>
      <c r="M636" s="71">
        <v>2605.3357715433217</v>
      </c>
      <c r="N636" s="71">
        <v>2755.6653829151001</v>
      </c>
      <c r="O636" s="71">
        <v>1994.4095881208068</v>
      </c>
      <c r="P636" s="71">
        <v>1447.2787627669748</v>
      </c>
      <c r="Q636" s="71">
        <v>113.58547570781363</v>
      </c>
      <c r="R636" s="71">
        <v>0</v>
      </c>
      <c r="S636" s="71">
        <v>223.61276540225364</v>
      </c>
      <c r="T636" s="72"/>
      <c r="U636" s="71">
        <v>947832218</v>
      </c>
      <c r="V636" s="71">
        <v>55140</v>
      </c>
      <c r="W636" s="71">
        <v>9071</v>
      </c>
      <c r="X636" s="71">
        <v>654499</v>
      </c>
      <c r="Y636" s="71">
        <v>860314</v>
      </c>
      <c r="Z636" s="71">
        <v>1394198</v>
      </c>
      <c r="AA636" s="71">
        <v>316218</v>
      </c>
      <c r="AB636" s="71">
        <v>1929434</v>
      </c>
      <c r="AC636" s="71">
        <v>0</v>
      </c>
      <c r="AD636" s="71">
        <v>223.61276540225364</v>
      </c>
      <c r="AE636" s="72"/>
      <c r="AF636" s="71">
        <v>6144057531.197731</v>
      </c>
      <c r="AG636" s="71">
        <v>104034791.0284943</v>
      </c>
      <c r="AH636" s="71">
        <v>83607231.99063006</v>
      </c>
      <c r="AI636" s="71">
        <v>4180548610.0663347</v>
      </c>
      <c r="AJ636" s="71">
        <v>4335972754.9367476</v>
      </c>
      <c r="AK636" s="71">
        <v>0</v>
      </c>
      <c r="AL636" s="71">
        <v>0</v>
      </c>
      <c r="AM636" s="71">
        <v>249142592.15709856</v>
      </c>
      <c r="AN636" s="71">
        <v>0</v>
      </c>
      <c r="AO636" s="71">
        <v>0</v>
      </c>
      <c r="AP636" s="71">
        <v>15097363511.377035</v>
      </c>
      <c r="AQ636" s="72"/>
      <c r="AR636" s="71">
        <v>80826</v>
      </c>
      <c r="AS636" s="71">
        <v>27819</v>
      </c>
      <c r="AT636" s="71">
        <v>0</v>
      </c>
      <c r="AU636" s="71">
        <v>23</v>
      </c>
      <c r="AV636" s="71">
        <v>0</v>
      </c>
      <c r="AW636" s="71">
        <v>25</v>
      </c>
      <c r="AX636" s="71"/>
      <c r="AY636" s="72"/>
      <c r="AZ636" s="71">
        <v>375260.59999997471</v>
      </c>
      <c r="BA636" s="71">
        <v>2604511.4000000032</v>
      </c>
      <c r="BB636" s="71">
        <v>0</v>
      </c>
      <c r="BC636" s="71">
        <v>12290.2</v>
      </c>
      <c r="BD636" s="71">
        <v>0</v>
      </c>
      <c r="BE636" s="71">
        <v>59297.235000000001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2408</v>
      </c>
      <c r="B637" s="70">
        <v>527</v>
      </c>
      <c r="C637" s="70">
        <v>20</v>
      </c>
      <c r="D637" s="70">
        <v>31</v>
      </c>
      <c r="E637" s="70">
        <v>2023</v>
      </c>
      <c r="F637" s="70" t="s">
        <v>1539</v>
      </c>
      <c r="G637" s="70" t="s">
        <v>2388</v>
      </c>
      <c r="H637" s="70" t="s">
        <v>2389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84899</v>
      </c>
      <c r="AS637" s="71">
        <v>28495</v>
      </c>
      <c r="AT637" s="71">
        <v>0</v>
      </c>
      <c r="AU637" s="71">
        <v>23</v>
      </c>
      <c r="AV637" s="71">
        <v>0</v>
      </c>
      <c r="AW637" s="71">
        <v>26</v>
      </c>
      <c r="AX637" s="71"/>
      <c r="AY637" s="72"/>
      <c r="AZ637" s="71">
        <v>398975.19999998383</v>
      </c>
      <c r="BA637" s="71">
        <v>2785828.6000000047</v>
      </c>
      <c r="BB637" s="71">
        <v>0</v>
      </c>
      <c r="BC637" s="71">
        <v>12290.2</v>
      </c>
      <c r="BD637" s="71">
        <v>0</v>
      </c>
      <c r="BE637" s="71">
        <v>66895.459999999992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2409</v>
      </c>
      <c r="B638" s="70">
        <v>527</v>
      </c>
      <c r="C638" s="70">
        <v>21</v>
      </c>
      <c r="D638" s="70">
        <v>31</v>
      </c>
      <c r="E638" s="70">
        <v>2024</v>
      </c>
      <c r="F638" s="70" t="s">
        <v>1554</v>
      </c>
      <c r="G638" s="70" t="s">
        <v>2388</v>
      </c>
      <c r="H638" s="70" t="s">
        <v>2389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1958</v>
      </c>
      <c r="B9" s="70">
        <v>1</v>
      </c>
      <c r="C9" s="70">
        <v>1</v>
      </c>
      <c r="D9" s="70">
        <v>1</v>
      </c>
      <c r="E9" s="70">
        <v>1990</v>
      </c>
      <c r="F9" s="70" t="s">
        <v>787</v>
      </c>
      <c r="G9" s="1073" t="s">
        <v>1959</v>
      </c>
      <c r="H9" s="70" t="s">
        <v>1960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1961</v>
      </c>
      <c r="B10" s="70">
        <v>2</v>
      </c>
      <c r="C10" s="70">
        <v>2</v>
      </c>
      <c r="D10" s="70">
        <v>1</v>
      </c>
      <c r="E10" s="70">
        <v>2005</v>
      </c>
      <c r="F10" s="70" t="s">
        <v>789</v>
      </c>
      <c r="G10" s="1073" t="s">
        <v>1959</v>
      </c>
      <c r="H10" s="70" t="s">
        <v>1960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1962</v>
      </c>
      <c r="B11" s="70">
        <v>3</v>
      </c>
      <c r="C11" s="70">
        <v>3</v>
      </c>
      <c r="D11" s="70">
        <v>1</v>
      </c>
      <c r="E11" s="70">
        <v>2006</v>
      </c>
      <c r="F11" s="70" t="s">
        <v>790</v>
      </c>
      <c r="G11" s="1073" t="s">
        <v>1959</v>
      </c>
      <c r="H11" s="70" t="s">
        <v>1960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1963</v>
      </c>
      <c r="B12" s="70">
        <v>4</v>
      </c>
      <c r="C12" s="70">
        <v>4</v>
      </c>
      <c r="D12" s="70">
        <v>1</v>
      </c>
      <c r="E12" s="70">
        <v>2007</v>
      </c>
      <c r="F12" s="70" t="s">
        <v>791</v>
      </c>
      <c r="G12" s="1073" t="s">
        <v>1959</v>
      </c>
      <c r="H12" s="70" t="s">
        <v>1960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1964</v>
      </c>
      <c r="B13" s="70">
        <v>5</v>
      </c>
      <c r="C13" s="70">
        <v>5</v>
      </c>
      <c r="D13" s="70">
        <v>1</v>
      </c>
      <c r="E13" s="70">
        <v>2008</v>
      </c>
      <c r="F13" s="70" t="s">
        <v>792</v>
      </c>
      <c r="G13" s="1073" t="s">
        <v>1959</v>
      </c>
      <c r="H13" s="70" t="s">
        <v>1960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1965</v>
      </c>
      <c r="B14" s="70">
        <v>6</v>
      </c>
      <c r="C14" s="70">
        <v>6</v>
      </c>
      <c r="D14" s="70">
        <v>1</v>
      </c>
      <c r="E14" s="70">
        <v>2009</v>
      </c>
      <c r="F14" s="70" t="s">
        <v>176</v>
      </c>
      <c r="G14" s="1073" t="s">
        <v>1959</v>
      </c>
      <c r="H14" s="70" t="s">
        <v>1960</v>
      </c>
      <c r="I14" s="1066"/>
      <c r="J14" s="73">
        <v>0</v>
      </c>
      <c r="K14" s="73">
        <v>0</v>
      </c>
      <c r="L14" s="73">
        <v>0</v>
      </c>
      <c r="M14" s="73">
        <v>0</v>
      </c>
      <c r="N14" s="73">
        <v>0</v>
      </c>
      <c r="O14" s="73">
        <v>0</v>
      </c>
      <c r="P14" s="73">
        <v>0</v>
      </c>
      <c r="Q14" s="73">
        <v>0</v>
      </c>
      <c r="R14" s="73">
        <v>9.39</v>
      </c>
      <c r="S14" s="73">
        <v>0</v>
      </c>
      <c r="T14" s="73">
        <v>6.5</v>
      </c>
      <c r="U14" s="73">
        <v>0</v>
      </c>
      <c r="V14" s="73">
        <v>0</v>
      </c>
      <c r="W14" s="73">
        <v>5.91</v>
      </c>
      <c r="X14" s="73">
        <v>0</v>
      </c>
      <c r="Y14" s="73">
        <v>29.19</v>
      </c>
      <c r="Z14" s="73">
        <v>0</v>
      </c>
      <c r="AA14" s="73">
        <v>6.08</v>
      </c>
      <c r="AB14" s="73">
        <v>0</v>
      </c>
      <c r="AC14" s="73">
        <v>0</v>
      </c>
      <c r="AD14" s="73">
        <v>19.399999999999999</v>
      </c>
      <c r="AE14" s="73">
        <v>155.4</v>
      </c>
      <c r="AF14" s="73">
        <v>102.60899999999999</v>
      </c>
      <c r="AG14" s="73">
        <v>19.79</v>
      </c>
      <c r="AH14" s="73">
        <v>0</v>
      </c>
      <c r="AI14" s="73">
        <v>0</v>
      </c>
      <c r="AJ14" s="73">
        <v>0</v>
      </c>
      <c r="AK14" s="73">
        <v>3.57</v>
      </c>
      <c r="AL14" s="73">
        <v>11</v>
      </c>
      <c r="AM14" s="73">
        <v>15.9</v>
      </c>
      <c r="AN14" s="73">
        <v>24.31</v>
      </c>
      <c r="AO14" s="73">
        <v>0</v>
      </c>
      <c r="AP14" s="73">
        <v>0</v>
      </c>
      <c r="AQ14" s="73">
        <v>0</v>
      </c>
      <c r="AR14" s="73">
        <v>0</v>
      </c>
      <c r="AS14" s="73">
        <v>0</v>
      </c>
      <c r="AT14" s="73">
        <v>50.5</v>
      </c>
      <c r="AU14" s="73">
        <v>0</v>
      </c>
      <c r="AV14" s="73">
        <v>0</v>
      </c>
      <c r="AW14" s="73">
        <v>0</v>
      </c>
      <c r="AX14" s="73">
        <v>0</v>
      </c>
      <c r="AY14" s="73">
        <v>0</v>
      </c>
      <c r="AZ14" s="73">
        <v>0</v>
      </c>
      <c r="BA14" s="73">
        <v>0</v>
      </c>
      <c r="BB14" s="73">
        <v>0</v>
      </c>
      <c r="BC14" s="73">
        <v>0</v>
      </c>
      <c r="BD14" s="73">
        <v>0</v>
      </c>
      <c r="BE14" s="73">
        <v>2.2170000000000001</v>
      </c>
      <c r="BF14" s="73">
        <v>0</v>
      </c>
      <c r="BG14" s="73">
        <v>0</v>
      </c>
      <c r="BH14" s="73">
        <v>0</v>
      </c>
      <c r="BI14" s="73">
        <v>0</v>
      </c>
      <c r="BJ14" s="73">
        <v>0</v>
      </c>
      <c r="BK14" s="73">
        <v>0</v>
      </c>
      <c r="BL14" s="73">
        <v>0</v>
      </c>
      <c r="BM14" s="73">
        <v>5.26</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9.39</v>
      </c>
      <c r="DT14" s="73">
        <v>0</v>
      </c>
      <c r="DU14" s="73">
        <v>6.5</v>
      </c>
      <c r="DV14" s="73">
        <v>0</v>
      </c>
      <c r="DW14" s="73">
        <v>0</v>
      </c>
      <c r="DX14" s="73">
        <v>5.91</v>
      </c>
      <c r="DY14" s="73">
        <v>0</v>
      </c>
      <c r="DZ14" s="73">
        <v>29.19</v>
      </c>
      <c r="EA14" s="73">
        <v>0</v>
      </c>
      <c r="EB14" s="73">
        <v>6.08</v>
      </c>
      <c r="EC14" s="73">
        <v>0</v>
      </c>
      <c r="ED14" s="73">
        <v>0</v>
      </c>
      <c r="EE14" s="73">
        <v>19.399999999999999</v>
      </c>
      <c r="EF14" s="73">
        <v>155.4</v>
      </c>
      <c r="EG14" s="73">
        <v>102.60899999999999</v>
      </c>
      <c r="EH14" s="73">
        <v>19.79</v>
      </c>
      <c r="EI14" s="73">
        <v>0</v>
      </c>
      <c r="EJ14" s="73">
        <v>0</v>
      </c>
      <c r="EK14" s="73">
        <v>0</v>
      </c>
      <c r="EL14" s="73">
        <v>3.57</v>
      </c>
      <c r="EM14" s="73">
        <v>11</v>
      </c>
      <c r="EN14" s="73">
        <v>15.9</v>
      </c>
      <c r="EO14" s="73">
        <v>24.31</v>
      </c>
      <c r="EP14" s="73">
        <v>0</v>
      </c>
      <c r="EQ14" s="73">
        <v>0</v>
      </c>
      <c r="ER14" s="73">
        <v>0</v>
      </c>
      <c r="ES14" s="73">
        <v>0</v>
      </c>
      <c r="ET14" s="73">
        <v>0</v>
      </c>
      <c r="EU14" s="73">
        <v>50.5</v>
      </c>
      <c r="EV14" s="73">
        <v>0</v>
      </c>
      <c r="EW14" s="73">
        <v>0</v>
      </c>
      <c r="EX14" s="73">
        <v>0</v>
      </c>
      <c r="EY14" s="73">
        <v>0</v>
      </c>
      <c r="EZ14" s="73">
        <v>0</v>
      </c>
      <c r="FA14" s="73">
        <v>0</v>
      </c>
      <c r="FB14" s="73">
        <v>0</v>
      </c>
      <c r="FC14" s="73">
        <v>0</v>
      </c>
      <c r="FD14" s="73">
        <v>0</v>
      </c>
      <c r="FE14" s="73">
        <v>0</v>
      </c>
      <c r="FF14" s="73">
        <v>2.2170000000000001</v>
      </c>
      <c r="FG14" s="73">
        <v>0</v>
      </c>
      <c r="FH14" s="73">
        <v>0</v>
      </c>
      <c r="FI14" s="73">
        <v>0</v>
      </c>
      <c r="FJ14" s="73">
        <v>0</v>
      </c>
      <c r="FK14" s="73">
        <v>0</v>
      </c>
      <c r="FL14" s="73">
        <v>0</v>
      </c>
      <c r="FM14" s="73">
        <v>0</v>
      </c>
      <c r="FN14" s="73">
        <v>5.26</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409.04899999999998</v>
      </c>
      <c r="HL14" s="73">
        <v>0</v>
      </c>
      <c r="HM14" s="73">
        <v>50.5</v>
      </c>
      <c r="HN14" s="73">
        <v>2.2170000000000001</v>
      </c>
      <c r="HO14" s="73">
        <v>5.26</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409.04899999999998</v>
      </c>
      <c r="IG14" s="73">
        <v>0</v>
      </c>
      <c r="IH14" s="73">
        <v>50.5</v>
      </c>
      <c r="II14" s="73">
        <v>2.2170000000000001</v>
      </c>
      <c r="IJ14" s="73">
        <v>5.26</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1</v>
      </c>
      <c r="JH14" s="71">
        <v>0</v>
      </c>
      <c r="JI14" s="71">
        <v>0</v>
      </c>
      <c r="JJ14" s="71">
        <v>1</v>
      </c>
      <c r="JK14" s="71">
        <v>0</v>
      </c>
      <c r="JL14" s="71">
        <v>1</v>
      </c>
      <c r="JM14" s="71">
        <v>0</v>
      </c>
      <c r="JN14" s="71">
        <v>2</v>
      </c>
      <c r="JO14" s="71">
        <v>0</v>
      </c>
      <c r="JP14" s="71">
        <v>0</v>
      </c>
      <c r="JQ14" s="71">
        <v>1</v>
      </c>
      <c r="JR14" s="71">
        <v>2</v>
      </c>
      <c r="JS14" s="71">
        <v>3</v>
      </c>
      <c r="JT14" s="71">
        <v>1</v>
      </c>
      <c r="JU14" s="71">
        <v>0</v>
      </c>
      <c r="JV14" s="71">
        <v>0</v>
      </c>
      <c r="JW14" s="71">
        <v>0</v>
      </c>
      <c r="JX14" s="71">
        <v>1</v>
      </c>
      <c r="JY14" s="71">
        <v>1</v>
      </c>
      <c r="JZ14" s="71">
        <v>1</v>
      </c>
      <c r="KA14" s="71">
        <v>4</v>
      </c>
      <c r="KB14" s="71">
        <v>0</v>
      </c>
      <c r="KC14" s="71">
        <v>0</v>
      </c>
      <c r="KD14" s="71">
        <v>0</v>
      </c>
      <c r="KE14" s="71">
        <v>0</v>
      </c>
      <c r="KF14" s="71">
        <v>0</v>
      </c>
      <c r="KG14" s="71">
        <v>1</v>
      </c>
      <c r="KH14" s="71">
        <v>0</v>
      </c>
      <c r="KI14" s="71">
        <v>0</v>
      </c>
      <c r="KJ14" s="71">
        <v>0</v>
      </c>
      <c r="KK14" s="71">
        <v>0</v>
      </c>
      <c r="KL14" s="71">
        <v>0</v>
      </c>
      <c r="KM14" s="71">
        <v>0</v>
      </c>
      <c r="KN14" s="71">
        <v>0</v>
      </c>
      <c r="KO14" s="71">
        <v>0</v>
      </c>
      <c r="KP14" s="71">
        <v>0</v>
      </c>
      <c r="KQ14" s="71">
        <v>0</v>
      </c>
      <c r="KR14" s="71">
        <v>1</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1</v>
      </c>
      <c r="NI14" s="71">
        <v>0</v>
      </c>
      <c r="NJ14" s="71">
        <v>0</v>
      </c>
      <c r="NK14" s="71">
        <v>1</v>
      </c>
      <c r="NL14" s="71">
        <v>0</v>
      </c>
      <c r="NM14" s="71">
        <v>1</v>
      </c>
      <c r="NN14" s="71">
        <v>0</v>
      </c>
      <c r="NO14" s="71">
        <v>2</v>
      </c>
      <c r="NP14" s="71">
        <v>0</v>
      </c>
      <c r="NQ14" s="71">
        <v>0</v>
      </c>
      <c r="NR14" s="71">
        <v>1</v>
      </c>
      <c r="NS14" s="71">
        <v>2</v>
      </c>
      <c r="NT14" s="71">
        <v>3</v>
      </c>
      <c r="NU14" s="71">
        <v>1</v>
      </c>
      <c r="NV14" s="71">
        <v>0</v>
      </c>
      <c r="NW14" s="71">
        <v>0</v>
      </c>
      <c r="NX14" s="71">
        <v>0</v>
      </c>
      <c r="NY14" s="71">
        <v>1</v>
      </c>
      <c r="NZ14" s="71">
        <v>1</v>
      </c>
      <c r="OA14" s="71">
        <v>1</v>
      </c>
      <c r="OB14" s="71">
        <v>4</v>
      </c>
      <c r="OC14" s="71">
        <v>0</v>
      </c>
      <c r="OD14" s="71">
        <v>0</v>
      </c>
      <c r="OE14" s="71">
        <v>0</v>
      </c>
      <c r="OF14" s="71">
        <v>0</v>
      </c>
      <c r="OG14" s="71">
        <v>0</v>
      </c>
      <c r="OH14" s="71">
        <v>1</v>
      </c>
      <c r="OI14" s="71">
        <v>0</v>
      </c>
      <c r="OJ14" s="71">
        <v>0</v>
      </c>
      <c r="OK14" s="71">
        <v>0</v>
      </c>
      <c r="OL14" s="71">
        <v>0</v>
      </c>
      <c r="OM14" s="71">
        <v>0</v>
      </c>
      <c r="ON14" s="71">
        <v>0</v>
      </c>
      <c r="OO14" s="71">
        <v>0</v>
      </c>
      <c r="OP14" s="71">
        <v>0</v>
      </c>
      <c r="OQ14" s="71">
        <v>0</v>
      </c>
      <c r="OR14" s="71">
        <v>0</v>
      </c>
      <c r="OS14" s="71">
        <v>1</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20</v>
      </c>
      <c r="QY14" s="71">
        <v>0</v>
      </c>
      <c r="QZ14" s="71">
        <v>1</v>
      </c>
      <c r="RA14" s="71">
        <v>1</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20</v>
      </c>
      <c r="RT14" s="71">
        <v>0</v>
      </c>
      <c r="RU14" s="71">
        <v>1</v>
      </c>
      <c r="RV14" s="71">
        <v>1</v>
      </c>
      <c r="RW14" s="71">
        <v>1</v>
      </c>
      <c r="RX14" s="71">
        <v>0</v>
      </c>
      <c r="RY14" s="71">
        <v>0</v>
      </c>
      <c r="RZ14" s="71">
        <v>0</v>
      </c>
      <c r="SA14" s="71">
        <v>0</v>
      </c>
      <c r="SB14" s="71">
        <v>0</v>
      </c>
      <c r="SC14" s="71">
        <v>0</v>
      </c>
      <c r="SD14" s="71">
        <v>0</v>
      </c>
      <c r="SE14" s="71">
        <v>0</v>
      </c>
      <c r="SF14" s="71">
        <v>0</v>
      </c>
      <c r="SG14" s="71">
        <v>0</v>
      </c>
      <c r="SH14" s="71">
        <v>0</v>
      </c>
    </row>
    <row r="15" spans="1:503">
      <c r="A15" s="16" t="s">
        <v>1966</v>
      </c>
      <c r="B15" s="70">
        <v>7</v>
      </c>
      <c r="C15" s="70">
        <v>7</v>
      </c>
      <c r="D15" s="70">
        <v>1</v>
      </c>
      <c r="E15" s="70">
        <v>2010</v>
      </c>
      <c r="F15" s="70" t="s">
        <v>177</v>
      </c>
      <c r="G15" s="1073" t="s">
        <v>1959</v>
      </c>
      <c r="H15" s="70" t="s">
        <v>1960</v>
      </c>
      <c r="I15" s="1066"/>
      <c r="J15" s="73">
        <v>0</v>
      </c>
      <c r="K15" s="73">
        <v>0</v>
      </c>
      <c r="L15" s="73">
        <v>0</v>
      </c>
      <c r="M15" s="73">
        <v>0</v>
      </c>
      <c r="N15" s="73">
        <v>0</v>
      </c>
      <c r="O15" s="73">
        <v>0</v>
      </c>
      <c r="P15" s="73">
        <v>0</v>
      </c>
      <c r="Q15" s="73">
        <v>0</v>
      </c>
      <c r="R15" s="73">
        <v>8.8360000000000003</v>
      </c>
      <c r="S15" s="73">
        <v>0</v>
      </c>
      <c r="T15" s="73">
        <v>7.6219999999999999</v>
      </c>
      <c r="U15" s="73">
        <v>0</v>
      </c>
      <c r="V15" s="73">
        <v>0</v>
      </c>
      <c r="W15" s="73">
        <v>5.5389999999999997</v>
      </c>
      <c r="X15" s="73">
        <v>0</v>
      </c>
      <c r="Y15" s="73">
        <v>27.172999999999998</v>
      </c>
      <c r="Z15" s="73">
        <v>0</v>
      </c>
      <c r="AA15" s="73">
        <v>2.7869999999999999</v>
      </c>
      <c r="AB15" s="73">
        <v>0</v>
      </c>
      <c r="AC15" s="73">
        <v>0</v>
      </c>
      <c r="AD15" s="73">
        <v>22.216000000000001</v>
      </c>
      <c r="AE15" s="73">
        <v>165.91300000000001</v>
      </c>
      <c r="AF15" s="73">
        <v>100.923</v>
      </c>
      <c r="AG15" s="73">
        <v>0</v>
      </c>
      <c r="AH15" s="73">
        <v>0</v>
      </c>
      <c r="AI15" s="73">
        <v>71.8</v>
      </c>
      <c r="AJ15" s="73">
        <v>0</v>
      </c>
      <c r="AK15" s="73">
        <v>3.5459999999999998</v>
      </c>
      <c r="AL15" s="73">
        <v>10.566000000000001</v>
      </c>
      <c r="AM15" s="73">
        <v>15.615</v>
      </c>
      <c r="AN15" s="73">
        <v>23.184000000000001</v>
      </c>
      <c r="AO15" s="73">
        <v>0</v>
      </c>
      <c r="AP15" s="73">
        <v>0</v>
      </c>
      <c r="AQ15" s="73">
        <v>0</v>
      </c>
      <c r="AR15" s="73">
        <v>0</v>
      </c>
      <c r="AS15" s="73">
        <v>0</v>
      </c>
      <c r="AT15" s="73">
        <v>45.786000000000001</v>
      </c>
      <c r="AU15" s="73">
        <v>0</v>
      </c>
      <c r="AV15" s="73">
        <v>0</v>
      </c>
      <c r="AW15" s="73">
        <v>0</v>
      </c>
      <c r="AX15" s="73">
        <v>0</v>
      </c>
      <c r="AY15" s="73">
        <v>0</v>
      </c>
      <c r="AZ15" s="73">
        <v>0</v>
      </c>
      <c r="BA15" s="73">
        <v>0</v>
      </c>
      <c r="BB15" s="73">
        <v>0</v>
      </c>
      <c r="BC15" s="73">
        <v>0</v>
      </c>
      <c r="BD15" s="73">
        <v>0</v>
      </c>
      <c r="BE15" s="73">
        <v>2.3170000000000002</v>
      </c>
      <c r="BF15" s="73">
        <v>0</v>
      </c>
      <c r="BG15" s="73">
        <v>0</v>
      </c>
      <c r="BH15" s="73">
        <v>0</v>
      </c>
      <c r="BI15" s="73">
        <v>0</v>
      </c>
      <c r="BJ15" s="73">
        <v>0</v>
      </c>
      <c r="BK15" s="73">
        <v>0</v>
      </c>
      <c r="BL15" s="73">
        <v>0</v>
      </c>
      <c r="BM15" s="73">
        <v>4.1159999999999997</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8.8360000000000003</v>
      </c>
      <c r="DT15" s="73">
        <v>0</v>
      </c>
      <c r="DU15" s="73">
        <v>7.6219999999999999</v>
      </c>
      <c r="DV15" s="73">
        <v>0</v>
      </c>
      <c r="DW15" s="73">
        <v>0</v>
      </c>
      <c r="DX15" s="73">
        <v>5.5389999999999997</v>
      </c>
      <c r="DY15" s="73">
        <v>0</v>
      </c>
      <c r="DZ15" s="73">
        <v>27.172999999999998</v>
      </c>
      <c r="EA15" s="73">
        <v>0</v>
      </c>
      <c r="EB15" s="73">
        <v>2.7869999999999999</v>
      </c>
      <c r="EC15" s="73">
        <v>0</v>
      </c>
      <c r="ED15" s="73">
        <v>0</v>
      </c>
      <c r="EE15" s="73">
        <v>22.216000000000001</v>
      </c>
      <c r="EF15" s="73">
        <v>165.91300000000001</v>
      </c>
      <c r="EG15" s="73">
        <v>100.923</v>
      </c>
      <c r="EH15" s="73">
        <v>0</v>
      </c>
      <c r="EI15" s="73">
        <v>0</v>
      </c>
      <c r="EJ15" s="73">
        <v>71.8</v>
      </c>
      <c r="EK15" s="73">
        <v>0</v>
      </c>
      <c r="EL15" s="73">
        <v>3.5459999999999998</v>
      </c>
      <c r="EM15" s="73">
        <v>10.566000000000001</v>
      </c>
      <c r="EN15" s="73">
        <v>15.615</v>
      </c>
      <c r="EO15" s="73">
        <v>23.184000000000001</v>
      </c>
      <c r="EP15" s="73">
        <v>0</v>
      </c>
      <c r="EQ15" s="73">
        <v>0</v>
      </c>
      <c r="ER15" s="73">
        <v>0</v>
      </c>
      <c r="ES15" s="73">
        <v>0</v>
      </c>
      <c r="ET15" s="73">
        <v>0</v>
      </c>
      <c r="EU15" s="73">
        <v>45.786000000000001</v>
      </c>
      <c r="EV15" s="73">
        <v>0</v>
      </c>
      <c r="EW15" s="73">
        <v>0</v>
      </c>
      <c r="EX15" s="73">
        <v>0</v>
      </c>
      <c r="EY15" s="73">
        <v>0</v>
      </c>
      <c r="EZ15" s="73">
        <v>0</v>
      </c>
      <c r="FA15" s="73">
        <v>0</v>
      </c>
      <c r="FB15" s="73">
        <v>0</v>
      </c>
      <c r="FC15" s="73">
        <v>0</v>
      </c>
      <c r="FD15" s="73">
        <v>0</v>
      </c>
      <c r="FE15" s="73">
        <v>0</v>
      </c>
      <c r="FF15" s="73">
        <v>2.3170000000000002</v>
      </c>
      <c r="FG15" s="73">
        <v>0</v>
      </c>
      <c r="FH15" s="73">
        <v>0</v>
      </c>
      <c r="FI15" s="73">
        <v>0</v>
      </c>
      <c r="FJ15" s="73">
        <v>0</v>
      </c>
      <c r="FK15" s="73">
        <v>0</v>
      </c>
      <c r="FL15" s="73">
        <v>0</v>
      </c>
      <c r="FM15" s="73">
        <v>0</v>
      </c>
      <c r="FN15" s="73">
        <v>4.1159999999999997</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465.72</v>
      </c>
      <c r="HL15" s="73">
        <v>0</v>
      </c>
      <c r="HM15" s="73">
        <v>45.786000000000001</v>
      </c>
      <c r="HN15" s="73">
        <v>2.3170000000000002</v>
      </c>
      <c r="HO15" s="73">
        <v>4.1159999999999997</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465.72</v>
      </c>
      <c r="IG15" s="73">
        <v>0</v>
      </c>
      <c r="IH15" s="73">
        <v>45.786000000000001</v>
      </c>
      <c r="II15" s="73">
        <v>2.3170000000000002</v>
      </c>
      <c r="IJ15" s="73">
        <v>4.1159999999999997</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1</v>
      </c>
      <c r="JH15" s="71">
        <v>0</v>
      </c>
      <c r="JI15" s="71">
        <v>0</v>
      </c>
      <c r="JJ15" s="71">
        <v>1</v>
      </c>
      <c r="JK15" s="71">
        <v>0</v>
      </c>
      <c r="JL15" s="71">
        <v>1</v>
      </c>
      <c r="JM15" s="71">
        <v>0</v>
      </c>
      <c r="JN15" s="71">
        <v>1</v>
      </c>
      <c r="JO15" s="71">
        <v>0</v>
      </c>
      <c r="JP15" s="71">
        <v>0</v>
      </c>
      <c r="JQ15" s="71">
        <v>2</v>
      </c>
      <c r="JR15" s="71">
        <v>2</v>
      </c>
      <c r="JS15" s="71">
        <v>3</v>
      </c>
      <c r="JT15" s="71">
        <v>1</v>
      </c>
      <c r="JU15" s="71">
        <v>0</v>
      </c>
      <c r="JV15" s="71">
        <v>1</v>
      </c>
      <c r="JW15" s="71">
        <v>0</v>
      </c>
      <c r="JX15" s="71">
        <v>1</v>
      </c>
      <c r="JY15" s="71">
        <v>1</v>
      </c>
      <c r="JZ15" s="71">
        <v>1</v>
      </c>
      <c r="KA15" s="71">
        <v>3</v>
      </c>
      <c r="KB15" s="71">
        <v>0</v>
      </c>
      <c r="KC15" s="71">
        <v>0</v>
      </c>
      <c r="KD15" s="71">
        <v>0</v>
      </c>
      <c r="KE15" s="71">
        <v>0</v>
      </c>
      <c r="KF15" s="71">
        <v>0</v>
      </c>
      <c r="KG15" s="71">
        <v>1</v>
      </c>
      <c r="KH15" s="71">
        <v>0</v>
      </c>
      <c r="KI15" s="71">
        <v>0</v>
      </c>
      <c r="KJ15" s="71">
        <v>0</v>
      </c>
      <c r="KK15" s="71">
        <v>0</v>
      </c>
      <c r="KL15" s="71">
        <v>0</v>
      </c>
      <c r="KM15" s="71">
        <v>0</v>
      </c>
      <c r="KN15" s="71">
        <v>0</v>
      </c>
      <c r="KO15" s="71">
        <v>0</v>
      </c>
      <c r="KP15" s="71">
        <v>0</v>
      </c>
      <c r="KQ15" s="71">
        <v>0</v>
      </c>
      <c r="KR15" s="71">
        <v>1</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1</v>
      </c>
      <c r="NI15" s="71">
        <v>0</v>
      </c>
      <c r="NJ15" s="71">
        <v>0</v>
      </c>
      <c r="NK15" s="71">
        <v>1</v>
      </c>
      <c r="NL15" s="71">
        <v>0</v>
      </c>
      <c r="NM15" s="71">
        <v>1</v>
      </c>
      <c r="NN15" s="71">
        <v>0</v>
      </c>
      <c r="NO15" s="71">
        <v>1</v>
      </c>
      <c r="NP15" s="71">
        <v>0</v>
      </c>
      <c r="NQ15" s="71">
        <v>0</v>
      </c>
      <c r="NR15" s="71">
        <v>2</v>
      </c>
      <c r="NS15" s="71">
        <v>2</v>
      </c>
      <c r="NT15" s="71">
        <v>3</v>
      </c>
      <c r="NU15" s="71">
        <v>1</v>
      </c>
      <c r="NV15" s="71">
        <v>0</v>
      </c>
      <c r="NW15" s="71">
        <v>1</v>
      </c>
      <c r="NX15" s="71">
        <v>0</v>
      </c>
      <c r="NY15" s="71">
        <v>1</v>
      </c>
      <c r="NZ15" s="71">
        <v>1</v>
      </c>
      <c r="OA15" s="71">
        <v>1</v>
      </c>
      <c r="OB15" s="71">
        <v>3</v>
      </c>
      <c r="OC15" s="71">
        <v>0</v>
      </c>
      <c r="OD15" s="71">
        <v>0</v>
      </c>
      <c r="OE15" s="71">
        <v>0</v>
      </c>
      <c r="OF15" s="71">
        <v>0</v>
      </c>
      <c r="OG15" s="71">
        <v>0</v>
      </c>
      <c r="OH15" s="71">
        <v>1</v>
      </c>
      <c r="OI15" s="71">
        <v>0</v>
      </c>
      <c r="OJ15" s="71">
        <v>0</v>
      </c>
      <c r="OK15" s="71">
        <v>0</v>
      </c>
      <c r="OL15" s="71">
        <v>0</v>
      </c>
      <c r="OM15" s="71">
        <v>0</v>
      </c>
      <c r="ON15" s="71">
        <v>0</v>
      </c>
      <c r="OO15" s="71">
        <v>0</v>
      </c>
      <c r="OP15" s="71">
        <v>0</v>
      </c>
      <c r="OQ15" s="71">
        <v>0</v>
      </c>
      <c r="OR15" s="71">
        <v>0</v>
      </c>
      <c r="OS15" s="71">
        <v>1</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20</v>
      </c>
      <c r="QY15" s="71">
        <v>0</v>
      </c>
      <c r="QZ15" s="71">
        <v>1</v>
      </c>
      <c r="RA15" s="71">
        <v>1</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20</v>
      </c>
      <c r="RT15" s="71">
        <v>0</v>
      </c>
      <c r="RU15" s="71">
        <v>1</v>
      </c>
      <c r="RV15" s="71">
        <v>1</v>
      </c>
      <c r="RW15" s="71">
        <v>1</v>
      </c>
      <c r="RX15" s="71">
        <v>0</v>
      </c>
      <c r="RY15" s="71">
        <v>0</v>
      </c>
      <c r="RZ15" s="71">
        <v>0</v>
      </c>
      <c r="SA15" s="71">
        <v>0</v>
      </c>
      <c r="SB15" s="71">
        <v>0</v>
      </c>
      <c r="SC15" s="71">
        <v>0</v>
      </c>
      <c r="SD15" s="71">
        <v>0</v>
      </c>
      <c r="SE15" s="71">
        <v>0</v>
      </c>
      <c r="SF15" s="71">
        <v>0</v>
      </c>
      <c r="SG15" s="71">
        <v>0</v>
      </c>
      <c r="SH15" s="71">
        <v>0</v>
      </c>
    </row>
    <row r="16" spans="1:503">
      <c r="A16" s="16" t="s">
        <v>1967</v>
      </c>
      <c r="B16" s="70">
        <v>8</v>
      </c>
      <c r="C16" s="70">
        <v>8</v>
      </c>
      <c r="D16" s="70">
        <v>1</v>
      </c>
      <c r="E16" s="70">
        <v>2011</v>
      </c>
      <c r="F16" s="70" t="s">
        <v>178</v>
      </c>
      <c r="G16" s="1073" t="s">
        <v>1959</v>
      </c>
      <c r="H16" s="70" t="s">
        <v>1960</v>
      </c>
      <c r="I16" s="1066"/>
      <c r="J16" s="73">
        <v>0</v>
      </c>
      <c r="K16" s="73">
        <v>0</v>
      </c>
      <c r="L16" s="73">
        <v>0</v>
      </c>
      <c r="M16" s="73">
        <v>0</v>
      </c>
      <c r="N16" s="73">
        <v>0</v>
      </c>
      <c r="O16" s="73">
        <v>0</v>
      </c>
      <c r="P16" s="73">
        <v>0</v>
      </c>
      <c r="Q16" s="73">
        <v>0</v>
      </c>
      <c r="R16" s="73">
        <v>8.2029999999999994</v>
      </c>
      <c r="S16" s="73">
        <v>2.2709999999999999</v>
      </c>
      <c r="T16" s="73">
        <v>7.516</v>
      </c>
      <c r="U16" s="73">
        <v>0</v>
      </c>
      <c r="V16" s="73">
        <v>0</v>
      </c>
      <c r="W16" s="73">
        <v>5.1639999999999997</v>
      </c>
      <c r="X16" s="73">
        <v>0</v>
      </c>
      <c r="Y16" s="73">
        <v>26.17</v>
      </c>
      <c r="Z16" s="73">
        <v>0</v>
      </c>
      <c r="AA16" s="73">
        <v>3.8919999999999999</v>
      </c>
      <c r="AB16" s="73">
        <v>0</v>
      </c>
      <c r="AC16" s="73">
        <v>0</v>
      </c>
      <c r="AD16" s="73">
        <v>25.327000000000002</v>
      </c>
      <c r="AE16" s="73">
        <v>184.505</v>
      </c>
      <c r="AF16" s="73">
        <v>89.31</v>
      </c>
      <c r="AG16" s="73">
        <v>10.987</v>
      </c>
      <c r="AH16" s="73">
        <v>0</v>
      </c>
      <c r="AI16" s="73">
        <v>68.72</v>
      </c>
      <c r="AJ16" s="73">
        <v>0</v>
      </c>
      <c r="AK16" s="73">
        <v>3.3210000000000002</v>
      </c>
      <c r="AL16" s="73">
        <v>8.9789999999999992</v>
      </c>
      <c r="AM16" s="73">
        <v>16.382999999999999</v>
      </c>
      <c r="AN16" s="73">
        <v>22.11</v>
      </c>
      <c r="AO16" s="73">
        <v>0</v>
      </c>
      <c r="AP16" s="73">
        <v>0</v>
      </c>
      <c r="AQ16" s="73">
        <v>0</v>
      </c>
      <c r="AR16" s="73">
        <v>0</v>
      </c>
      <c r="AS16" s="73">
        <v>0</v>
      </c>
      <c r="AT16" s="73">
        <v>40.122999999999998</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2.9239999999999999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8.2029999999999994</v>
      </c>
      <c r="DT16" s="73">
        <v>2.2709999999999999</v>
      </c>
      <c r="DU16" s="73">
        <v>7.516</v>
      </c>
      <c r="DV16" s="73">
        <v>0</v>
      </c>
      <c r="DW16" s="73">
        <v>0</v>
      </c>
      <c r="DX16" s="73">
        <v>5.1639999999999997</v>
      </c>
      <c r="DY16" s="73">
        <v>0</v>
      </c>
      <c r="DZ16" s="73">
        <v>26.17</v>
      </c>
      <c r="EA16" s="73">
        <v>0</v>
      </c>
      <c r="EB16" s="73">
        <v>3.8919999999999999</v>
      </c>
      <c r="EC16" s="73">
        <v>0</v>
      </c>
      <c r="ED16" s="73">
        <v>0</v>
      </c>
      <c r="EE16" s="73">
        <v>25.327000000000002</v>
      </c>
      <c r="EF16" s="73">
        <v>184.505</v>
      </c>
      <c r="EG16" s="73">
        <v>89.31</v>
      </c>
      <c r="EH16" s="73">
        <v>10.987</v>
      </c>
      <c r="EI16" s="73">
        <v>0</v>
      </c>
      <c r="EJ16" s="73">
        <v>68.72</v>
      </c>
      <c r="EK16" s="73">
        <v>0</v>
      </c>
      <c r="EL16" s="73">
        <v>3.3210000000000002</v>
      </c>
      <c r="EM16" s="73">
        <v>8.9789999999999992</v>
      </c>
      <c r="EN16" s="73">
        <v>16.382999999999999</v>
      </c>
      <c r="EO16" s="73">
        <v>22.11</v>
      </c>
      <c r="EP16" s="73">
        <v>0</v>
      </c>
      <c r="EQ16" s="73">
        <v>0</v>
      </c>
      <c r="ER16" s="73">
        <v>0</v>
      </c>
      <c r="ES16" s="73">
        <v>0</v>
      </c>
      <c r="ET16" s="73">
        <v>0</v>
      </c>
      <c r="EU16" s="73">
        <v>40.122999999999998</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2.9239999999999999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482.858</v>
      </c>
      <c r="HL16" s="73">
        <v>0</v>
      </c>
      <c r="HM16" s="73">
        <v>40.122999999999998</v>
      </c>
      <c r="HN16" s="73">
        <v>0</v>
      </c>
      <c r="HO16" s="73">
        <v>2.9239999999999999</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482.858</v>
      </c>
      <c r="IG16" s="73">
        <v>0</v>
      </c>
      <c r="IH16" s="73">
        <v>40.122999999999998</v>
      </c>
      <c r="II16" s="73">
        <v>0</v>
      </c>
      <c r="IJ16" s="73">
        <v>2.9239999999999999</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1</v>
      </c>
      <c r="JG16" s="71">
        <v>1</v>
      </c>
      <c r="JH16" s="71">
        <v>0</v>
      </c>
      <c r="JI16" s="71">
        <v>0</v>
      </c>
      <c r="JJ16" s="71">
        <v>1</v>
      </c>
      <c r="JK16" s="71">
        <v>0</v>
      </c>
      <c r="JL16" s="71">
        <v>1</v>
      </c>
      <c r="JM16" s="71">
        <v>0</v>
      </c>
      <c r="JN16" s="71">
        <v>1</v>
      </c>
      <c r="JO16" s="71">
        <v>0</v>
      </c>
      <c r="JP16" s="71">
        <v>0</v>
      </c>
      <c r="JQ16" s="71">
        <v>3</v>
      </c>
      <c r="JR16" s="71">
        <v>2</v>
      </c>
      <c r="JS16" s="71">
        <v>3</v>
      </c>
      <c r="JT16" s="71">
        <v>1</v>
      </c>
      <c r="JU16" s="71">
        <v>0</v>
      </c>
      <c r="JV16" s="71">
        <v>1</v>
      </c>
      <c r="JW16" s="71">
        <v>0</v>
      </c>
      <c r="JX16" s="71">
        <v>1</v>
      </c>
      <c r="JY16" s="71">
        <v>1</v>
      </c>
      <c r="JZ16" s="71">
        <v>1</v>
      </c>
      <c r="KA16" s="71">
        <v>3</v>
      </c>
      <c r="KB16" s="71">
        <v>0</v>
      </c>
      <c r="KC16" s="71">
        <v>0</v>
      </c>
      <c r="KD16" s="71">
        <v>0</v>
      </c>
      <c r="KE16" s="71">
        <v>0</v>
      </c>
      <c r="KF16" s="71">
        <v>0</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1</v>
      </c>
      <c r="NH16" s="71">
        <v>1</v>
      </c>
      <c r="NI16" s="71">
        <v>0</v>
      </c>
      <c r="NJ16" s="71">
        <v>0</v>
      </c>
      <c r="NK16" s="71">
        <v>1</v>
      </c>
      <c r="NL16" s="71">
        <v>0</v>
      </c>
      <c r="NM16" s="71">
        <v>1</v>
      </c>
      <c r="NN16" s="71">
        <v>0</v>
      </c>
      <c r="NO16" s="71">
        <v>1</v>
      </c>
      <c r="NP16" s="71">
        <v>0</v>
      </c>
      <c r="NQ16" s="71">
        <v>0</v>
      </c>
      <c r="NR16" s="71">
        <v>3</v>
      </c>
      <c r="NS16" s="71">
        <v>2</v>
      </c>
      <c r="NT16" s="71">
        <v>3</v>
      </c>
      <c r="NU16" s="71">
        <v>1</v>
      </c>
      <c r="NV16" s="71">
        <v>0</v>
      </c>
      <c r="NW16" s="71">
        <v>1</v>
      </c>
      <c r="NX16" s="71">
        <v>0</v>
      </c>
      <c r="NY16" s="71">
        <v>1</v>
      </c>
      <c r="NZ16" s="71">
        <v>1</v>
      </c>
      <c r="OA16" s="71">
        <v>1</v>
      </c>
      <c r="OB16" s="71">
        <v>3</v>
      </c>
      <c r="OC16" s="71">
        <v>0</v>
      </c>
      <c r="OD16" s="71">
        <v>0</v>
      </c>
      <c r="OE16" s="71">
        <v>0</v>
      </c>
      <c r="OF16" s="71">
        <v>0</v>
      </c>
      <c r="OG16" s="71">
        <v>0</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22</v>
      </c>
      <c r="QY16" s="71">
        <v>0</v>
      </c>
      <c r="QZ16" s="71">
        <v>1</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22</v>
      </c>
      <c r="RT16" s="71">
        <v>0</v>
      </c>
      <c r="RU16" s="71">
        <v>1</v>
      </c>
      <c r="RV16" s="71">
        <v>0</v>
      </c>
      <c r="RW16" s="71">
        <v>1</v>
      </c>
      <c r="RX16" s="71">
        <v>0</v>
      </c>
      <c r="RY16" s="71">
        <v>0</v>
      </c>
      <c r="RZ16" s="71">
        <v>0</v>
      </c>
      <c r="SA16" s="71">
        <v>0</v>
      </c>
      <c r="SB16" s="71">
        <v>0</v>
      </c>
      <c r="SC16" s="71">
        <v>0</v>
      </c>
      <c r="SD16" s="71">
        <v>0</v>
      </c>
      <c r="SE16" s="71">
        <v>0</v>
      </c>
      <c r="SF16" s="71">
        <v>0</v>
      </c>
      <c r="SG16" s="71">
        <v>0</v>
      </c>
      <c r="SH16" s="71">
        <v>0</v>
      </c>
    </row>
    <row r="17" spans="1:502">
      <c r="A17" s="16" t="s">
        <v>1968</v>
      </c>
      <c r="B17" s="70">
        <v>9</v>
      </c>
      <c r="C17" s="70">
        <v>9</v>
      </c>
      <c r="D17" s="70">
        <v>1</v>
      </c>
      <c r="E17" s="70">
        <v>2012</v>
      </c>
      <c r="F17" s="70" t="s">
        <v>179</v>
      </c>
      <c r="G17" s="1073" t="s">
        <v>1959</v>
      </c>
      <c r="H17" s="70" t="s">
        <v>1960</v>
      </c>
      <c r="I17" s="1066"/>
      <c r="J17" s="73">
        <v>0</v>
      </c>
      <c r="K17" s="73">
        <v>0</v>
      </c>
      <c r="L17" s="73">
        <v>0</v>
      </c>
      <c r="M17" s="73">
        <v>0</v>
      </c>
      <c r="N17" s="73">
        <v>0</v>
      </c>
      <c r="O17" s="73">
        <v>0</v>
      </c>
      <c r="P17" s="73">
        <v>0</v>
      </c>
      <c r="Q17" s="73">
        <v>0</v>
      </c>
      <c r="R17" s="73">
        <v>9.0809999999999995</v>
      </c>
      <c r="S17" s="73">
        <v>3.18</v>
      </c>
      <c r="T17" s="73">
        <v>8.4600000000000009</v>
      </c>
      <c r="U17" s="73">
        <v>0</v>
      </c>
      <c r="V17" s="73">
        <v>0</v>
      </c>
      <c r="W17" s="73">
        <v>5.9329999999999998</v>
      </c>
      <c r="X17" s="73">
        <v>0</v>
      </c>
      <c r="Y17" s="73">
        <v>26.975000000000001</v>
      </c>
      <c r="Z17" s="73">
        <v>0</v>
      </c>
      <c r="AA17" s="73">
        <v>4.7169999999999996</v>
      </c>
      <c r="AB17" s="73">
        <v>0</v>
      </c>
      <c r="AC17" s="73">
        <v>0</v>
      </c>
      <c r="AD17" s="73">
        <v>24.919</v>
      </c>
      <c r="AE17" s="73">
        <v>209.24299999999999</v>
      </c>
      <c r="AF17" s="73">
        <v>91.251000000000005</v>
      </c>
      <c r="AG17" s="73">
        <v>18.041</v>
      </c>
      <c r="AH17" s="73">
        <v>59.49</v>
      </c>
      <c r="AI17" s="73">
        <v>0</v>
      </c>
      <c r="AJ17" s="73">
        <v>0</v>
      </c>
      <c r="AK17" s="73">
        <v>3.9670000000000001</v>
      </c>
      <c r="AL17" s="73">
        <v>14.471</v>
      </c>
      <c r="AM17" s="73">
        <v>22.594999999999999</v>
      </c>
      <c r="AN17" s="73">
        <v>32.145000000000003</v>
      </c>
      <c r="AO17" s="73">
        <v>0</v>
      </c>
      <c r="AP17" s="73">
        <v>0</v>
      </c>
      <c r="AQ17" s="73">
        <v>0</v>
      </c>
      <c r="AR17" s="73">
        <v>0</v>
      </c>
      <c r="AS17" s="73">
        <v>0</v>
      </c>
      <c r="AT17" s="73">
        <v>40.475000000000001</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3.2629999999999999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9.0809999999999995</v>
      </c>
      <c r="DT17" s="73">
        <v>3.18</v>
      </c>
      <c r="DU17" s="73">
        <v>8.4600000000000009</v>
      </c>
      <c r="DV17" s="73">
        <v>0</v>
      </c>
      <c r="DW17" s="73">
        <v>0</v>
      </c>
      <c r="DX17" s="73">
        <v>5.9329999999999998</v>
      </c>
      <c r="DY17" s="73">
        <v>0</v>
      </c>
      <c r="DZ17" s="73">
        <v>26.975000000000001</v>
      </c>
      <c r="EA17" s="73">
        <v>0</v>
      </c>
      <c r="EB17" s="73">
        <v>4.7169999999999996</v>
      </c>
      <c r="EC17" s="73">
        <v>0</v>
      </c>
      <c r="ED17" s="73">
        <v>0</v>
      </c>
      <c r="EE17" s="73">
        <v>24.919</v>
      </c>
      <c r="EF17" s="73">
        <v>209.24299999999999</v>
      </c>
      <c r="EG17" s="73">
        <v>91.251000000000005</v>
      </c>
      <c r="EH17" s="73">
        <v>18.041</v>
      </c>
      <c r="EI17" s="73">
        <v>59.49</v>
      </c>
      <c r="EJ17" s="73">
        <v>0</v>
      </c>
      <c r="EK17" s="73">
        <v>0</v>
      </c>
      <c r="EL17" s="73">
        <v>3.9670000000000001</v>
      </c>
      <c r="EM17" s="73">
        <v>14.471</v>
      </c>
      <c r="EN17" s="73">
        <v>22.594999999999999</v>
      </c>
      <c r="EO17" s="73">
        <v>32.145000000000003</v>
      </c>
      <c r="EP17" s="73">
        <v>0</v>
      </c>
      <c r="EQ17" s="73">
        <v>0</v>
      </c>
      <c r="ER17" s="73">
        <v>0</v>
      </c>
      <c r="ES17" s="73">
        <v>0</v>
      </c>
      <c r="ET17" s="73">
        <v>0</v>
      </c>
      <c r="EU17" s="73">
        <v>40.475000000000001</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3.2629999999999999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534.46799999999996</v>
      </c>
      <c r="HL17" s="73">
        <v>0</v>
      </c>
      <c r="HM17" s="73">
        <v>40.475000000000001</v>
      </c>
      <c r="HN17" s="73">
        <v>0</v>
      </c>
      <c r="HO17" s="73">
        <v>3.2629999999999999</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534.46799999999996</v>
      </c>
      <c r="IG17" s="73">
        <v>0</v>
      </c>
      <c r="IH17" s="73">
        <v>40.475000000000001</v>
      </c>
      <c r="II17" s="73">
        <v>0</v>
      </c>
      <c r="IJ17" s="73">
        <v>3.2629999999999999</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1</v>
      </c>
      <c r="JG17" s="71">
        <v>1</v>
      </c>
      <c r="JH17" s="71">
        <v>0</v>
      </c>
      <c r="JI17" s="71">
        <v>0</v>
      </c>
      <c r="JJ17" s="71">
        <v>1</v>
      </c>
      <c r="JK17" s="71">
        <v>0</v>
      </c>
      <c r="JL17" s="71">
        <v>1</v>
      </c>
      <c r="JM17" s="71">
        <v>0</v>
      </c>
      <c r="JN17" s="71">
        <v>1</v>
      </c>
      <c r="JO17" s="71">
        <v>0</v>
      </c>
      <c r="JP17" s="71">
        <v>0</v>
      </c>
      <c r="JQ17" s="71">
        <v>3</v>
      </c>
      <c r="JR17" s="71">
        <v>2</v>
      </c>
      <c r="JS17" s="71">
        <v>3</v>
      </c>
      <c r="JT17" s="71">
        <v>1</v>
      </c>
      <c r="JU17" s="71">
        <v>1</v>
      </c>
      <c r="JV17" s="71">
        <v>0</v>
      </c>
      <c r="JW17" s="71">
        <v>0</v>
      </c>
      <c r="JX17" s="71">
        <v>1</v>
      </c>
      <c r="JY17" s="71">
        <v>2</v>
      </c>
      <c r="JZ17" s="71">
        <v>1</v>
      </c>
      <c r="KA17" s="71">
        <v>4</v>
      </c>
      <c r="KB17" s="71">
        <v>0</v>
      </c>
      <c r="KC17" s="71">
        <v>0</v>
      </c>
      <c r="KD17" s="71">
        <v>0</v>
      </c>
      <c r="KE17" s="71">
        <v>0</v>
      </c>
      <c r="KF17" s="71">
        <v>0</v>
      </c>
      <c r="KG17" s="71">
        <v>1</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1</v>
      </c>
      <c r="NH17" s="71">
        <v>1</v>
      </c>
      <c r="NI17" s="71">
        <v>0</v>
      </c>
      <c r="NJ17" s="71">
        <v>0</v>
      </c>
      <c r="NK17" s="71">
        <v>1</v>
      </c>
      <c r="NL17" s="71">
        <v>0</v>
      </c>
      <c r="NM17" s="71">
        <v>1</v>
      </c>
      <c r="NN17" s="71">
        <v>0</v>
      </c>
      <c r="NO17" s="71">
        <v>1</v>
      </c>
      <c r="NP17" s="71">
        <v>0</v>
      </c>
      <c r="NQ17" s="71">
        <v>0</v>
      </c>
      <c r="NR17" s="71">
        <v>3</v>
      </c>
      <c r="NS17" s="71">
        <v>2</v>
      </c>
      <c r="NT17" s="71">
        <v>3</v>
      </c>
      <c r="NU17" s="71">
        <v>1</v>
      </c>
      <c r="NV17" s="71">
        <v>1</v>
      </c>
      <c r="NW17" s="71">
        <v>0</v>
      </c>
      <c r="NX17" s="71">
        <v>0</v>
      </c>
      <c r="NY17" s="71">
        <v>1</v>
      </c>
      <c r="NZ17" s="71">
        <v>2</v>
      </c>
      <c r="OA17" s="71">
        <v>1</v>
      </c>
      <c r="OB17" s="71">
        <v>4</v>
      </c>
      <c r="OC17" s="71">
        <v>0</v>
      </c>
      <c r="OD17" s="71">
        <v>0</v>
      </c>
      <c r="OE17" s="71">
        <v>0</v>
      </c>
      <c r="OF17" s="71">
        <v>0</v>
      </c>
      <c r="OG17" s="71">
        <v>0</v>
      </c>
      <c r="OH17" s="71">
        <v>1</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24</v>
      </c>
      <c r="QY17" s="71">
        <v>0</v>
      </c>
      <c r="QZ17" s="71">
        <v>1</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24</v>
      </c>
      <c r="RT17" s="71">
        <v>0</v>
      </c>
      <c r="RU17" s="71">
        <v>1</v>
      </c>
      <c r="RV17" s="71">
        <v>0</v>
      </c>
      <c r="RW17" s="71">
        <v>1</v>
      </c>
      <c r="RX17" s="71">
        <v>0</v>
      </c>
      <c r="RY17" s="71">
        <v>0</v>
      </c>
      <c r="RZ17" s="71">
        <v>0</v>
      </c>
      <c r="SA17" s="71">
        <v>0</v>
      </c>
      <c r="SB17" s="71">
        <v>0</v>
      </c>
      <c r="SC17" s="71">
        <v>0</v>
      </c>
      <c r="SD17" s="71">
        <v>0</v>
      </c>
      <c r="SE17" s="71">
        <v>0</v>
      </c>
      <c r="SF17" s="71">
        <v>0</v>
      </c>
      <c r="SG17" s="71">
        <v>0</v>
      </c>
      <c r="SH17" s="71">
        <v>0</v>
      </c>
    </row>
    <row r="18" spans="1:502">
      <c r="A18" s="16" t="s">
        <v>1969</v>
      </c>
      <c r="B18" s="70">
        <v>10</v>
      </c>
      <c r="C18" s="70">
        <v>10</v>
      </c>
      <c r="D18" s="70">
        <v>1</v>
      </c>
      <c r="E18" s="70">
        <v>2013</v>
      </c>
      <c r="F18" s="70" t="s">
        <v>180</v>
      </c>
      <c r="G18" s="1073" t="s">
        <v>1959</v>
      </c>
      <c r="H18" s="70" t="s">
        <v>1960</v>
      </c>
      <c r="I18" s="1066"/>
      <c r="J18" s="73">
        <v>0</v>
      </c>
      <c r="K18" s="73">
        <v>0</v>
      </c>
      <c r="L18" s="73">
        <v>0</v>
      </c>
      <c r="M18" s="73">
        <v>0</v>
      </c>
      <c r="N18" s="73">
        <v>0</v>
      </c>
      <c r="O18" s="73">
        <v>0</v>
      </c>
      <c r="P18" s="73">
        <v>0</v>
      </c>
      <c r="Q18" s="73">
        <v>0</v>
      </c>
      <c r="R18" s="73">
        <v>10.286</v>
      </c>
      <c r="S18" s="73">
        <v>3.58</v>
      </c>
      <c r="T18" s="73">
        <v>9.1760000000000002</v>
      </c>
      <c r="U18" s="73">
        <v>0</v>
      </c>
      <c r="V18" s="73">
        <v>0</v>
      </c>
      <c r="W18" s="73">
        <v>6.4660000000000002</v>
      </c>
      <c r="X18" s="73">
        <v>0</v>
      </c>
      <c r="Y18" s="73">
        <v>30.867000000000001</v>
      </c>
      <c r="Z18" s="73">
        <v>0</v>
      </c>
      <c r="AA18" s="73">
        <v>5.63</v>
      </c>
      <c r="AB18" s="73">
        <v>0</v>
      </c>
      <c r="AC18" s="73">
        <v>0</v>
      </c>
      <c r="AD18" s="73">
        <v>26.893000000000001</v>
      </c>
      <c r="AE18" s="73">
        <v>242.01300000000001</v>
      </c>
      <c r="AF18" s="73">
        <v>75.394999999999996</v>
      </c>
      <c r="AG18" s="73">
        <v>20.123000000000001</v>
      </c>
      <c r="AH18" s="73">
        <v>65.474000000000004</v>
      </c>
      <c r="AI18" s="73">
        <v>0</v>
      </c>
      <c r="AJ18" s="73">
        <v>0</v>
      </c>
      <c r="AK18" s="73">
        <v>4.2939999999999996</v>
      </c>
      <c r="AL18" s="73">
        <v>3.593</v>
      </c>
      <c r="AM18" s="73">
        <v>26.972000000000001</v>
      </c>
      <c r="AN18" s="73">
        <v>36.392000000000003</v>
      </c>
      <c r="AO18" s="73">
        <v>0</v>
      </c>
      <c r="AP18" s="73">
        <v>0</v>
      </c>
      <c r="AQ18" s="73">
        <v>0</v>
      </c>
      <c r="AR18" s="73">
        <v>0</v>
      </c>
      <c r="AS18" s="73">
        <v>0</v>
      </c>
      <c r="AT18" s="73">
        <v>38.758000000000003</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3.7189999999999999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10.286</v>
      </c>
      <c r="DT18" s="73">
        <v>3.58</v>
      </c>
      <c r="DU18" s="73">
        <v>9.1760000000000002</v>
      </c>
      <c r="DV18" s="73">
        <v>0</v>
      </c>
      <c r="DW18" s="73">
        <v>0</v>
      </c>
      <c r="DX18" s="73">
        <v>6.4660000000000002</v>
      </c>
      <c r="DY18" s="73">
        <v>0</v>
      </c>
      <c r="DZ18" s="73">
        <v>30.867000000000001</v>
      </c>
      <c r="EA18" s="73">
        <v>0</v>
      </c>
      <c r="EB18" s="73">
        <v>5.63</v>
      </c>
      <c r="EC18" s="73">
        <v>0</v>
      </c>
      <c r="ED18" s="73">
        <v>0</v>
      </c>
      <c r="EE18" s="73">
        <v>26.893000000000001</v>
      </c>
      <c r="EF18" s="73">
        <v>242.01300000000001</v>
      </c>
      <c r="EG18" s="73">
        <v>75.394999999999996</v>
      </c>
      <c r="EH18" s="73">
        <v>20.123000000000001</v>
      </c>
      <c r="EI18" s="73">
        <v>65.474000000000004</v>
      </c>
      <c r="EJ18" s="73">
        <v>0</v>
      </c>
      <c r="EK18" s="73">
        <v>0</v>
      </c>
      <c r="EL18" s="73">
        <v>4.2939999999999996</v>
      </c>
      <c r="EM18" s="73">
        <v>3.593</v>
      </c>
      <c r="EN18" s="73">
        <v>26.972000000000001</v>
      </c>
      <c r="EO18" s="73">
        <v>36.392000000000003</v>
      </c>
      <c r="EP18" s="73">
        <v>0</v>
      </c>
      <c r="EQ18" s="73">
        <v>0</v>
      </c>
      <c r="ER18" s="73">
        <v>0</v>
      </c>
      <c r="ES18" s="73">
        <v>0</v>
      </c>
      <c r="ET18" s="73">
        <v>0</v>
      </c>
      <c r="EU18" s="73">
        <v>38.758000000000003</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3.7189999999999999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567.154</v>
      </c>
      <c r="HL18" s="73">
        <v>0</v>
      </c>
      <c r="HM18" s="73">
        <v>38.758000000000003</v>
      </c>
      <c r="HN18" s="73">
        <v>0</v>
      </c>
      <c r="HO18" s="73">
        <v>3.7189999999999999</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567.154</v>
      </c>
      <c r="IG18" s="73">
        <v>0</v>
      </c>
      <c r="IH18" s="73">
        <v>38.758000000000003</v>
      </c>
      <c r="II18" s="73">
        <v>0</v>
      </c>
      <c r="IJ18" s="73">
        <v>3.7189999999999999</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1</v>
      </c>
      <c r="JG18" s="71">
        <v>1</v>
      </c>
      <c r="JH18" s="71">
        <v>0</v>
      </c>
      <c r="JI18" s="71">
        <v>0</v>
      </c>
      <c r="JJ18" s="71">
        <v>1</v>
      </c>
      <c r="JK18" s="71">
        <v>0</v>
      </c>
      <c r="JL18" s="71">
        <v>1</v>
      </c>
      <c r="JM18" s="71">
        <v>0</v>
      </c>
      <c r="JN18" s="71">
        <v>1</v>
      </c>
      <c r="JO18" s="71">
        <v>0</v>
      </c>
      <c r="JP18" s="71">
        <v>0</v>
      </c>
      <c r="JQ18" s="71">
        <v>3</v>
      </c>
      <c r="JR18" s="71">
        <v>2</v>
      </c>
      <c r="JS18" s="71">
        <v>4</v>
      </c>
      <c r="JT18" s="71">
        <v>1</v>
      </c>
      <c r="JU18" s="71">
        <v>1</v>
      </c>
      <c r="JV18" s="71">
        <v>0</v>
      </c>
      <c r="JW18" s="71">
        <v>0</v>
      </c>
      <c r="JX18" s="71">
        <v>1</v>
      </c>
      <c r="JY18" s="71">
        <v>1</v>
      </c>
      <c r="JZ18" s="71">
        <v>1</v>
      </c>
      <c r="KA18" s="71">
        <v>4</v>
      </c>
      <c r="KB18" s="71">
        <v>0</v>
      </c>
      <c r="KC18" s="71">
        <v>0</v>
      </c>
      <c r="KD18" s="71">
        <v>0</v>
      </c>
      <c r="KE18" s="71">
        <v>0</v>
      </c>
      <c r="KF18" s="71">
        <v>0</v>
      </c>
      <c r="KG18" s="71">
        <v>1</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1</v>
      </c>
      <c r="NH18" s="71">
        <v>1</v>
      </c>
      <c r="NI18" s="71">
        <v>0</v>
      </c>
      <c r="NJ18" s="71">
        <v>0</v>
      </c>
      <c r="NK18" s="71">
        <v>1</v>
      </c>
      <c r="NL18" s="71">
        <v>0</v>
      </c>
      <c r="NM18" s="71">
        <v>1</v>
      </c>
      <c r="NN18" s="71">
        <v>0</v>
      </c>
      <c r="NO18" s="71">
        <v>1</v>
      </c>
      <c r="NP18" s="71">
        <v>0</v>
      </c>
      <c r="NQ18" s="71">
        <v>0</v>
      </c>
      <c r="NR18" s="71">
        <v>3</v>
      </c>
      <c r="NS18" s="71">
        <v>2</v>
      </c>
      <c r="NT18" s="71">
        <v>4</v>
      </c>
      <c r="NU18" s="71">
        <v>1</v>
      </c>
      <c r="NV18" s="71">
        <v>1</v>
      </c>
      <c r="NW18" s="71">
        <v>0</v>
      </c>
      <c r="NX18" s="71">
        <v>0</v>
      </c>
      <c r="NY18" s="71">
        <v>1</v>
      </c>
      <c r="NZ18" s="71">
        <v>1</v>
      </c>
      <c r="OA18" s="71">
        <v>1</v>
      </c>
      <c r="OB18" s="71">
        <v>4</v>
      </c>
      <c r="OC18" s="71">
        <v>0</v>
      </c>
      <c r="OD18" s="71">
        <v>0</v>
      </c>
      <c r="OE18" s="71">
        <v>0</v>
      </c>
      <c r="OF18" s="71">
        <v>0</v>
      </c>
      <c r="OG18" s="71">
        <v>0</v>
      </c>
      <c r="OH18" s="71">
        <v>1</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24</v>
      </c>
      <c r="QY18" s="71">
        <v>0</v>
      </c>
      <c r="QZ18" s="71">
        <v>1</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24</v>
      </c>
      <c r="RT18" s="71">
        <v>0</v>
      </c>
      <c r="RU18" s="71">
        <v>1</v>
      </c>
      <c r="RV18" s="71">
        <v>0</v>
      </c>
      <c r="RW18" s="71">
        <v>1</v>
      </c>
      <c r="RX18" s="71">
        <v>0</v>
      </c>
      <c r="RY18" s="71">
        <v>0</v>
      </c>
      <c r="RZ18" s="71">
        <v>0</v>
      </c>
      <c r="SA18" s="71">
        <v>0</v>
      </c>
      <c r="SB18" s="71">
        <v>0</v>
      </c>
      <c r="SC18" s="71">
        <v>0</v>
      </c>
      <c r="SD18" s="71">
        <v>0</v>
      </c>
      <c r="SE18" s="71">
        <v>0</v>
      </c>
      <c r="SF18" s="71">
        <v>0</v>
      </c>
      <c r="SG18" s="71">
        <v>0</v>
      </c>
      <c r="SH18" s="71">
        <v>0</v>
      </c>
    </row>
    <row r="19" spans="1:502">
      <c r="A19" s="16" t="s">
        <v>1970</v>
      </c>
      <c r="B19" s="70">
        <v>11</v>
      </c>
      <c r="C19" s="70">
        <v>11</v>
      </c>
      <c r="D19" s="70">
        <v>1</v>
      </c>
      <c r="E19" s="70">
        <v>2014</v>
      </c>
      <c r="F19" s="70" t="s">
        <v>181</v>
      </c>
      <c r="G19" s="1073" t="s">
        <v>1959</v>
      </c>
      <c r="H19" s="70" t="s">
        <v>1960</v>
      </c>
      <c r="I19" s="1066"/>
      <c r="J19" s="73">
        <v>0</v>
      </c>
      <c r="K19" s="73">
        <v>0</v>
      </c>
      <c r="L19" s="73">
        <v>0</v>
      </c>
      <c r="M19" s="73">
        <v>0</v>
      </c>
      <c r="N19" s="73">
        <v>0</v>
      </c>
      <c r="O19" s="73">
        <v>0</v>
      </c>
      <c r="P19" s="73">
        <v>0</v>
      </c>
      <c r="Q19" s="73">
        <v>0</v>
      </c>
      <c r="R19" s="73">
        <v>10.364000000000001</v>
      </c>
      <c r="S19" s="73">
        <v>3.3780000000000001</v>
      </c>
      <c r="T19" s="73">
        <v>9.593</v>
      </c>
      <c r="U19" s="73">
        <v>0</v>
      </c>
      <c r="V19" s="73">
        <v>0</v>
      </c>
      <c r="W19" s="73">
        <v>5.8479999999999999</v>
      </c>
      <c r="X19" s="73">
        <v>0</v>
      </c>
      <c r="Y19" s="73">
        <v>30.04</v>
      </c>
      <c r="Z19" s="73">
        <v>0</v>
      </c>
      <c r="AA19" s="73">
        <v>5.3360000000000003</v>
      </c>
      <c r="AB19" s="73">
        <v>0</v>
      </c>
      <c r="AC19" s="73">
        <v>0</v>
      </c>
      <c r="AD19" s="73">
        <v>27.904</v>
      </c>
      <c r="AE19" s="73">
        <v>249.69800000000001</v>
      </c>
      <c r="AF19" s="73">
        <v>97.203999999999994</v>
      </c>
      <c r="AG19" s="73">
        <v>24.96</v>
      </c>
      <c r="AH19" s="73">
        <v>60.156999999999996</v>
      </c>
      <c r="AI19" s="73">
        <v>0</v>
      </c>
      <c r="AJ19" s="73">
        <v>0</v>
      </c>
      <c r="AK19" s="73">
        <v>4.1079999999999997</v>
      </c>
      <c r="AL19" s="73">
        <v>15.583</v>
      </c>
      <c r="AM19" s="73">
        <v>26.733000000000001</v>
      </c>
      <c r="AN19" s="73">
        <v>34.264000000000003</v>
      </c>
      <c r="AO19" s="73">
        <v>0</v>
      </c>
      <c r="AP19" s="73">
        <v>0</v>
      </c>
      <c r="AQ19" s="73">
        <v>0</v>
      </c>
      <c r="AR19" s="73">
        <v>0</v>
      </c>
      <c r="AS19" s="73">
        <v>0</v>
      </c>
      <c r="AT19" s="73">
        <v>44.548000000000002</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3.63</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10.364000000000001</v>
      </c>
      <c r="DT19" s="73">
        <v>3.3780000000000001</v>
      </c>
      <c r="DU19" s="73">
        <v>9.593</v>
      </c>
      <c r="DV19" s="73">
        <v>0</v>
      </c>
      <c r="DW19" s="73">
        <v>0</v>
      </c>
      <c r="DX19" s="73">
        <v>5.8479999999999999</v>
      </c>
      <c r="DY19" s="73">
        <v>0</v>
      </c>
      <c r="DZ19" s="73">
        <v>30.04</v>
      </c>
      <c r="EA19" s="73">
        <v>0</v>
      </c>
      <c r="EB19" s="73">
        <v>5.3360000000000003</v>
      </c>
      <c r="EC19" s="73">
        <v>0</v>
      </c>
      <c r="ED19" s="73">
        <v>0</v>
      </c>
      <c r="EE19" s="73">
        <v>27.904</v>
      </c>
      <c r="EF19" s="73">
        <v>249.69800000000001</v>
      </c>
      <c r="EG19" s="73">
        <v>97.203999999999994</v>
      </c>
      <c r="EH19" s="73">
        <v>24.96</v>
      </c>
      <c r="EI19" s="73">
        <v>60.156999999999996</v>
      </c>
      <c r="EJ19" s="73">
        <v>0</v>
      </c>
      <c r="EK19" s="73">
        <v>0</v>
      </c>
      <c r="EL19" s="73">
        <v>4.1079999999999997</v>
      </c>
      <c r="EM19" s="73">
        <v>15.583</v>
      </c>
      <c r="EN19" s="73">
        <v>26.733000000000001</v>
      </c>
      <c r="EO19" s="73">
        <v>34.264000000000003</v>
      </c>
      <c r="EP19" s="73">
        <v>0</v>
      </c>
      <c r="EQ19" s="73">
        <v>0</v>
      </c>
      <c r="ER19" s="73">
        <v>0</v>
      </c>
      <c r="ES19" s="73">
        <v>0</v>
      </c>
      <c r="ET19" s="73">
        <v>0</v>
      </c>
      <c r="EU19" s="73">
        <v>44.548000000000002</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3.63</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605.16999999999996</v>
      </c>
      <c r="HL19" s="73">
        <v>0</v>
      </c>
      <c r="HM19" s="73">
        <v>44.548000000000002</v>
      </c>
      <c r="HN19" s="73">
        <v>0</v>
      </c>
      <c r="HO19" s="73">
        <v>3.63</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605.16999999999996</v>
      </c>
      <c r="IG19" s="73">
        <v>0</v>
      </c>
      <c r="IH19" s="73">
        <v>44.548000000000002</v>
      </c>
      <c r="II19" s="73">
        <v>0</v>
      </c>
      <c r="IJ19" s="73">
        <v>3.63</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1</v>
      </c>
      <c r="JG19" s="71">
        <v>1</v>
      </c>
      <c r="JH19" s="71">
        <v>0</v>
      </c>
      <c r="JI19" s="71">
        <v>0</v>
      </c>
      <c r="JJ19" s="71">
        <v>1</v>
      </c>
      <c r="JK19" s="71">
        <v>0</v>
      </c>
      <c r="JL19" s="71">
        <v>1</v>
      </c>
      <c r="JM19" s="71">
        <v>0</v>
      </c>
      <c r="JN19" s="71">
        <v>1</v>
      </c>
      <c r="JO19" s="71">
        <v>0</v>
      </c>
      <c r="JP19" s="71">
        <v>0</v>
      </c>
      <c r="JQ19" s="71">
        <v>3</v>
      </c>
      <c r="JR19" s="71">
        <v>2</v>
      </c>
      <c r="JS19" s="71">
        <v>4</v>
      </c>
      <c r="JT19" s="71">
        <v>1</v>
      </c>
      <c r="JU19" s="71">
        <v>1</v>
      </c>
      <c r="JV19" s="71">
        <v>0</v>
      </c>
      <c r="JW19" s="71">
        <v>0</v>
      </c>
      <c r="JX19" s="71">
        <v>1</v>
      </c>
      <c r="JY19" s="71">
        <v>2</v>
      </c>
      <c r="JZ19" s="71">
        <v>1</v>
      </c>
      <c r="KA19" s="71">
        <v>4</v>
      </c>
      <c r="KB19" s="71">
        <v>0</v>
      </c>
      <c r="KC19" s="71">
        <v>0</v>
      </c>
      <c r="KD19" s="71">
        <v>0</v>
      </c>
      <c r="KE19" s="71">
        <v>0</v>
      </c>
      <c r="KF19" s="71">
        <v>0</v>
      </c>
      <c r="KG19" s="71">
        <v>1</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1</v>
      </c>
      <c r="NH19" s="71">
        <v>1</v>
      </c>
      <c r="NI19" s="71">
        <v>0</v>
      </c>
      <c r="NJ19" s="71">
        <v>0</v>
      </c>
      <c r="NK19" s="71">
        <v>1</v>
      </c>
      <c r="NL19" s="71">
        <v>0</v>
      </c>
      <c r="NM19" s="71">
        <v>1</v>
      </c>
      <c r="NN19" s="71">
        <v>0</v>
      </c>
      <c r="NO19" s="71">
        <v>1</v>
      </c>
      <c r="NP19" s="71">
        <v>0</v>
      </c>
      <c r="NQ19" s="71">
        <v>0</v>
      </c>
      <c r="NR19" s="71">
        <v>3</v>
      </c>
      <c r="NS19" s="71">
        <v>2</v>
      </c>
      <c r="NT19" s="71">
        <v>4</v>
      </c>
      <c r="NU19" s="71">
        <v>1</v>
      </c>
      <c r="NV19" s="71">
        <v>1</v>
      </c>
      <c r="NW19" s="71">
        <v>0</v>
      </c>
      <c r="NX19" s="71">
        <v>0</v>
      </c>
      <c r="NY19" s="71">
        <v>1</v>
      </c>
      <c r="NZ19" s="71">
        <v>2</v>
      </c>
      <c r="OA19" s="71">
        <v>1</v>
      </c>
      <c r="OB19" s="71">
        <v>4</v>
      </c>
      <c r="OC19" s="71">
        <v>0</v>
      </c>
      <c r="OD19" s="71">
        <v>0</v>
      </c>
      <c r="OE19" s="71">
        <v>0</v>
      </c>
      <c r="OF19" s="71">
        <v>0</v>
      </c>
      <c r="OG19" s="71">
        <v>0</v>
      </c>
      <c r="OH19" s="71">
        <v>1</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25</v>
      </c>
      <c r="QY19" s="71">
        <v>0</v>
      </c>
      <c r="QZ19" s="71">
        <v>1</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25</v>
      </c>
      <c r="RT19" s="71">
        <v>0</v>
      </c>
      <c r="RU19" s="71">
        <v>1</v>
      </c>
      <c r="RV19" s="71">
        <v>0</v>
      </c>
      <c r="RW19" s="71">
        <v>1</v>
      </c>
      <c r="RX19" s="71">
        <v>0</v>
      </c>
      <c r="RY19" s="71">
        <v>0</v>
      </c>
      <c r="RZ19" s="71">
        <v>0</v>
      </c>
      <c r="SA19" s="71">
        <v>0</v>
      </c>
      <c r="SB19" s="71">
        <v>0</v>
      </c>
      <c r="SC19" s="71">
        <v>0</v>
      </c>
      <c r="SD19" s="71">
        <v>0</v>
      </c>
      <c r="SE19" s="71">
        <v>0</v>
      </c>
      <c r="SF19" s="71">
        <v>0</v>
      </c>
      <c r="SG19" s="71">
        <v>0</v>
      </c>
      <c r="SH19" s="71">
        <v>0</v>
      </c>
    </row>
    <row r="20" spans="1:502">
      <c r="A20" s="16" t="s">
        <v>1971</v>
      </c>
      <c r="B20" s="70">
        <v>12</v>
      </c>
      <c r="C20" s="70">
        <v>12</v>
      </c>
      <c r="D20" s="70">
        <v>1</v>
      </c>
      <c r="E20" s="70">
        <v>2015</v>
      </c>
      <c r="F20" s="70" t="s">
        <v>182</v>
      </c>
      <c r="G20" s="1073" t="s">
        <v>1959</v>
      </c>
      <c r="H20" s="70" t="s">
        <v>1960</v>
      </c>
      <c r="I20" s="1066"/>
      <c r="J20" s="73">
        <v>0</v>
      </c>
      <c r="K20" s="73">
        <v>0</v>
      </c>
      <c r="L20" s="73">
        <v>0</v>
      </c>
      <c r="M20" s="73">
        <v>0</v>
      </c>
      <c r="N20" s="73">
        <v>0</v>
      </c>
      <c r="O20" s="73">
        <v>0</v>
      </c>
      <c r="P20" s="73">
        <v>0</v>
      </c>
      <c r="Q20" s="73">
        <v>0</v>
      </c>
      <c r="R20" s="73">
        <v>9.7539999999999996</v>
      </c>
      <c r="S20" s="73">
        <v>3.1309999999999998</v>
      </c>
      <c r="T20" s="73">
        <v>9.2550000000000008</v>
      </c>
      <c r="U20" s="73">
        <v>0</v>
      </c>
      <c r="V20" s="73">
        <v>0</v>
      </c>
      <c r="W20" s="73">
        <v>5.5140000000000002</v>
      </c>
      <c r="X20" s="73">
        <v>0</v>
      </c>
      <c r="Y20" s="73">
        <v>30.048999999999999</v>
      </c>
      <c r="Z20" s="73">
        <v>0</v>
      </c>
      <c r="AA20" s="73">
        <v>8.2910000000000004</v>
      </c>
      <c r="AB20" s="73">
        <v>0</v>
      </c>
      <c r="AC20" s="73">
        <v>0</v>
      </c>
      <c r="AD20" s="73">
        <v>24.678000000000001</v>
      </c>
      <c r="AE20" s="73">
        <v>207.62799999999999</v>
      </c>
      <c r="AF20" s="73">
        <v>79.08</v>
      </c>
      <c r="AG20" s="73">
        <v>26.837</v>
      </c>
      <c r="AH20" s="73">
        <v>49.93</v>
      </c>
      <c r="AI20" s="73">
        <v>0</v>
      </c>
      <c r="AJ20" s="73">
        <v>0</v>
      </c>
      <c r="AK20" s="73">
        <v>3.7130000000000001</v>
      </c>
      <c r="AL20" s="73">
        <v>19.486000000000001</v>
      </c>
      <c r="AM20" s="73">
        <v>25.184999999999999</v>
      </c>
      <c r="AN20" s="73">
        <v>32.459000000000003</v>
      </c>
      <c r="AO20" s="73">
        <v>0</v>
      </c>
      <c r="AP20" s="73">
        <v>0</v>
      </c>
      <c r="AQ20" s="73">
        <v>0</v>
      </c>
      <c r="AR20" s="73">
        <v>0</v>
      </c>
      <c r="AS20" s="73">
        <v>0</v>
      </c>
      <c r="AT20" s="73">
        <v>45.26</v>
      </c>
      <c r="AU20" s="73">
        <v>0</v>
      </c>
      <c r="AV20" s="73">
        <v>3.3929999999999998</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3.5720000000000001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9.7539999999999996</v>
      </c>
      <c r="DT20" s="73">
        <v>3.1309999999999998</v>
      </c>
      <c r="DU20" s="73">
        <v>9.2550000000000008</v>
      </c>
      <c r="DV20" s="73">
        <v>0</v>
      </c>
      <c r="DW20" s="73">
        <v>0</v>
      </c>
      <c r="DX20" s="73">
        <v>5.5140000000000002</v>
      </c>
      <c r="DY20" s="73">
        <v>0</v>
      </c>
      <c r="DZ20" s="73">
        <v>30.048999999999999</v>
      </c>
      <c r="EA20" s="73">
        <v>0</v>
      </c>
      <c r="EB20" s="73">
        <v>8.2910000000000004</v>
      </c>
      <c r="EC20" s="73">
        <v>0</v>
      </c>
      <c r="ED20" s="73">
        <v>0</v>
      </c>
      <c r="EE20" s="73">
        <v>24.678000000000001</v>
      </c>
      <c r="EF20" s="73">
        <v>207.62799999999999</v>
      </c>
      <c r="EG20" s="73">
        <v>79.08</v>
      </c>
      <c r="EH20" s="73">
        <v>26.837</v>
      </c>
      <c r="EI20" s="73">
        <v>49.93</v>
      </c>
      <c r="EJ20" s="73">
        <v>0</v>
      </c>
      <c r="EK20" s="73">
        <v>0</v>
      </c>
      <c r="EL20" s="73">
        <v>3.7130000000000001</v>
      </c>
      <c r="EM20" s="73">
        <v>19.486000000000001</v>
      </c>
      <c r="EN20" s="73">
        <v>25.184999999999999</v>
      </c>
      <c r="EO20" s="73">
        <v>32.459000000000003</v>
      </c>
      <c r="EP20" s="73">
        <v>0</v>
      </c>
      <c r="EQ20" s="73">
        <v>0</v>
      </c>
      <c r="ER20" s="73">
        <v>0</v>
      </c>
      <c r="ES20" s="73">
        <v>0</v>
      </c>
      <c r="ET20" s="73">
        <v>0</v>
      </c>
      <c r="EU20" s="73">
        <v>45.26</v>
      </c>
      <c r="EV20" s="73">
        <v>0</v>
      </c>
      <c r="EW20" s="73">
        <v>3.3929999999999998</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3.5720000000000001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534.99</v>
      </c>
      <c r="HL20" s="73">
        <v>0</v>
      </c>
      <c r="HM20" s="73">
        <v>48.652999999999999</v>
      </c>
      <c r="HN20" s="73">
        <v>0</v>
      </c>
      <c r="HO20" s="73">
        <v>3.5720000000000001</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534.99</v>
      </c>
      <c r="IG20" s="73">
        <v>0</v>
      </c>
      <c r="IH20" s="73">
        <v>48.652999999999999</v>
      </c>
      <c r="II20" s="73">
        <v>0</v>
      </c>
      <c r="IJ20" s="73">
        <v>3.5720000000000001</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1</v>
      </c>
      <c r="JG20" s="71">
        <v>1</v>
      </c>
      <c r="JH20" s="71">
        <v>0</v>
      </c>
      <c r="JI20" s="71">
        <v>0</v>
      </c>
      <c r="JJ20" s="71">
        <v>1</v>
      </c>
      <c r="JK20" s="71">
        <v>0</v>
      </c>
      <c r="JL20" s="71">
        <v>1</v>
      </c>
      <c r="JM20" s="71">
        <v>0</v>
      </c>
      <c r="JN20" s="71">
        <v>2</v>
      </c>
      <c r="JO20" s="71">
        <v>0</v>
      </c>
      <c r="JP20" s="71">
        <v>0</v>
      </c>
      <c r="JQ20" s="71">
        <v>2</v>
      </c>
      <c r="JR20" s="71">
        <v>2</v>
      </c>
      <c r="JS20" s="71">
        <v>4</v>
      </c>
      <c r="JT20" s="71">
        <v>1</v>
      </c>
      <c r="JU20" s="71">
        <v>1</v>
      </c>
      <c r="JV20" s="71">
        <v>0</v>
      </c>
      <c r="JW20" s="71">
        <v>0</v>
      </c>
      <c r="JX20" s="71">
        <v>1</v>
      </c>
      <c r="JY20" s="71">
        <v>2</v>
      </c>
      <c r="JZ20" s="71">
        <v>1</v>
      </c>
      <c r="KA20" s="71">
        <v>4</v>
      </c>
      <c r="KB20" s="71">
        <v>0</v>
      </c>
      <c r="KC20" s="71">
        <v>0</v>
      </c>
      <c r="KD20" s="71">
        <v>0</v>
      </c>
      <c r="KE20" s="71">
        <v>0</v>
      </c>
      <c r="KF20" s="71">
        <v>0</v>
      </c>
      <c r="KG20" s="71">
        <v>1</v>
      </c>
      <c r="KH20" s="71">
        <v>0</v>
      </c>
      <c r="KI20" s="71">
        <v>1</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1</v>
      </c>
      <c r="NH20" s="71">
        <v>1</v>
      </c>
      <c r="NI20" s="71">
        <v>0</v>
      </c>
      <c r="NJ20" s="71">
        <v>0</v>
      </c>
      <c r="NK20" s="71">
        <v>1</v>
      </c>
      <c r="NL20" s="71">
        <v>0</v>
      </c>
      <c r="NM20" s="71">
        <v>1</v>
      </c>
      <c r="NN20" s="71">
        <v>0</v>
      </c>
      <c r="NO20" s="71">
        <v>2</v>
      </c>
      <c r="NP20" s="71">
        <v>0</v>
      </c>
      <c r="NQ20" s="71">
        <v>0</v>
      </c>
      <c r="NR20" s="71">
        <v>2</v>
      </c>
      <c r="NS20" s="71">
        <v>2</v>
      </c>
      <c r="NT20" s="71">
        <v>4</v>
      </c>
      <c r="NU20" s="71">
        <v>1</v>
      </c>
      <c r="NV20" s="71">
        <v>1</v>
      </c>
      <c r="NW20" s="71">
        <v>0</v>
      </c>
      <c r="NX20" s="71">
        <v>0</v>
      </c>
      <c r="NY20" s="71">
        <v>1</v>
      </c>
      <c r="NZ20" s="71">
        <v>2</v>
      </c>
      <c r="OA20" s="71">
        <v>1</v>
      </c>
      <c r="OB20" s="71">
        <v>4</v>
      </c>
      <c r="OC20" s="71">
        <v>0</v>
      </c>
      <c r="OD20" s="71">
        <v>0</v>
      </c>
      <c r="OE20" s="71">
        <v>0</v>
      </c>
      <c r="OF20" s="71">
        <v>0</v>
      </c>
      <c r="OG20" s="71">
        <v>0</v>
      </c>
      <c r="OH20" s="71">
        <v>1</v>
      </c>
      <c r="OI20" s="71">
        <v>0</v>
      </c>
      <c r="OJ20" s="71">
        <v>1</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25</v>
      </c>
      <c r="QY20" s="71">
        <v>0</v>
      </c>
      <c r="QZ20" s="71">
        <v>2</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25</v>
      </c>
      <c r="RT20" s="71">
        <v>0</v>
      </c>
      <c r="RU20" s="71">
        <v>2</v>
      </c>
      <c r="RV20" s="71">
        <v>0</v>
      </c>
      <c r="RW20" s="71">
        <v>1</v>
      </c>
      <c r="RX20" s="71">
        <v>0</v>
      </c>
      <c r="RY20" s="71">
        <v>0</v>
      </c>
      <c r="RZ20" s="71">
        <v>0</v>
      </c>
      <c r="SA20" s="71">
        <v>0</v>
      </c>
      <c r="SB20" s="71">
        <v>0</v>
      </c>
      <c r="SC20" s="71">
        <v>0</v>
      </c>
      <c r="SD20" s="71">
        <v>0</v>
      </c>
      <c r="SE20" s="71">
        <v>0</v>
      </c>
      <c r="SF20" s="71">
        <v>0</v>
      </c>
      <c r="SG20" s="71">
        <v>0</v>
      </c>
      <c r="SH20" s="71">
        <v>0</v>
      </c>
    </row>
    <row r="21" spans="1:502">
      <c r="A21" s="16" t="s">
        <v>1972</v>
      </c>
      <c r="B21" s="70">
        <v>13</v>
      </c>
      <c r="C21" s="70">
        <v>13</v>
      </c>
      <c r="D21" s="70">
        <v>1</v>
      </c>
      <c r="E21" s="70">
        <v>2016</v>
      </c>
      <c r="F21" s="70" t="s">
        <v>155</v>
      </c>
      <c r="G21" s="1073" t="s">
        <v>1959</v>
      </c>
      <c r="H21" s="70" t="s">
        <v>1960</v>
      </c>
      <c r="I21" s="1066"/>
      <c r="J21" s="73">
        <v>0</v>
      </c>
      <c r="K21" s="73">
        <v>0</v>
      </c>
      <c r="L21" s="73">
        <v>0</v>
      </c>
      <c r="M21" s="73">
        <v>0</v>
      </c>
      <c r="N21" s="73">
        <v>0</v>
      </c>
      <c r="O21" s="73">
        <v>0</v>
      </c>
      <c r="P21" s="73">
        <v>0</v>
      </c>
      <c r="Q21" s="73">
        <v>0</v>
      </c>
      <c r="R21" s="73">
        <v>9.4459999999999997</v>
      </c>
      <c r="S21" s="73">
        <v>3.1659999999999999</v>
      </c>
      <c r="T21" s="73">
        <v>9.7639999999999993</v>
      </c>
      <c r="U21" s="73">
        <v>0</v>
      </c>
      <c r="V21" s="73">
        <v>0</v>
      </c>
      <c r="W21" s="73">
        <v>5.7489999999999997</v>
      </c>
      <c r="X21" s="73">
        <v>0</v>
      </c>
      <c r="Y21" s="73">
        <v>28.231000000000002</v>
      </c>
      <c r="Z21" s="73">
        <v>0</v>
      </c>
      <c r="AA21" s="73">
        <v>9.6530000000000005</v>
      </c>
      <c r="AB21" s="73">
        <v>0</v>
      </c>
      <c r="AC21" s="73">
        <v>0</v>
      </c>
      <c r="AD21" s="73">
        <v>21.902999999999999</v>
      </c>
      <c r="AE21" s="73">
        <v>209.23099999999999</v>
      </c>
      <c r="AF21" s="73">
        <v>80.447000000000003</v>
      </c>
      <c r="AG21" s="73">
        <v>27</v>
      </c>
      <c r="AH21" s="73">
        <v>52.884999999999998</v>
      </c>
      <c r="AI21" s="73">
        <v>0</v>
      </c>
      <c r="AJ21" s="73">
        <v>0</v>
      </c>
      <c r="AK21" s="73">
        <v>11.917</v>
      </c>
      <c r="AL21" s="73">
        <v>18.791</v>
      </c>
      <c r="AM21" s="73">
        <v>30.242999999999999</v>
      </c>
      <c r="AN21" s="73">
        <v>34.398000000000003</v>
      </c>
      <c r="AO21" s="73">
        <v>0</v>
      </c>
      <c r="AP21" s="73">
        <v>0</v>
      </c>
      <c r="AQ21" s="73">
        <v>0</v>
      </c>
      <c r="AR21" s="73">
        <v>0</v>
      </c>
      <c r="AS21" s="73">
        <v>0</v>
      </c>
      <c r="AT21" s="73">
        <v>46.896000000000001</v>
      </c>
      <c r="AU21" s="73">
        <v>0</v>
      </c>
      <c r="AV21" s="73">
        <v>3.8929999999999998</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3.468</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9.4459999999999997</v>
      </c>
      <c r="DT21" s="73">
        <v>3.1659999999999999</v>
      </c>
      <c r="DU21" s="73">
        <v>9.7639999999999993</v>
      </c>
      <c r="DV21" s="73">
        <v>0</v>
      </c>
      <c r="DW21" s="73">
        <v>0</v>
      </c>
      <c r="DX21" s="73">
        <v>5.7489999999999997</v>
      </c>
      <c r="DY21" s="73">
        <v>0</v>
      </c>
      <c r="DZ21" s="73">
        <v>28.231000000000002</v>
      </c>
      <c r="EA21" s="73">
        <v>0</v>
      </c>
      <c r="EB21" s="73">
        <v>9.6530000000000005</v>
      </c>
      <c r="EC21" s="73">
        <v>0</v>
      </c>
      <c r="ED21" s="73">
        <v>0</v>
      </c>
      <c r="EE21" s="73">
        <v>21.902999999999999</v>
      </c>
      <c r="EF21" s="73">
        <v>209.23099999999999</v>
      </c>
      <c r="EG21" s="73">
        <v>80.447000000000003</v>
      </c>
      <c r="EH21" s="73">
        <v>27</v>
      </c>
      <c r="EI21" s="73">
        <v>52.884999999999998</v>
      </c>
      <c r="EJ21" s="73">
        <v>0</v>
      </c>
      <c r="EK21" s="73">
        <v>0</v>
      </c>
      <c r="EL21" s="73">
        <v>11.917</v>
      </c>
      <c r="EM21" s="73">
        <v>18.791</v>
      </c>
      <c r="EN21" s="73">
        <v>30.242999999999999</v>
      </c>
      <c r="EO21" s="73">
        <v>34.398000000000003</v>
      </c>
      <c r="EP21" s="73">
        <v>0</v>
      </c>
      <c r="EQ21" s="73">
        <v>0</v>
      </c>
      <c r="ER21" s="73">
        <v>0</v>
      </c>
      <c r="ES21" s="73">
        <v>0</v>
      </c>
      <c r="ET21" s="73">
        <v>0</v>
      </c>
      <c r="EU21" s="73">
        <v>46.896000000000001</v>
      </c>
      <c r="EV21" s="73">
        <v>0</v>
      </c>
      <c r="EW21" s="73">
        <v>3.8929999999999998</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3.468</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552.82399999999996</v>
      </c>
      <c r="HL21" s="73">
        <v>0</v>
      </c>
      <c r="HM21" s="73">
        <v>50.789000000000001</v>
      </c>
      <c r="HN21" s="73">
        <v>0</v>
      </c>
      <c r="HO21" s="73">
        <v>3.468</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552.82399999999996</v>
      </c>
      <c r="IG21" s="73">
        <v>0</v>
      </c>
      <c r="IH21" s="73">
        <v>50.789000000000001</v>
      </c>
      <c r="II21" s="73">
        <v>0</v>
      </c>
      <c r="IJ21" s="73">
        <v>3.468</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1</v>
      </c>
      <c r="JG21" s="71">
        <v>1</v>
      </c>
      <c r="JH21" s="71">
        <v>0</v>
      </c>
      <c r="JI21" s="71">
        <v>0</v>
      </c>
      <c r="JJ21" s="71">
        <v>1</v>
      </c>
      <c r="JK21" s="71">
        <v>0</v>
      </c>
      <c r="JL21" s="71">
        <v>1</v>
      </c>
      <c r="JM21" s="71">
        <v>0</v>
      </c>
      <c r="JN21" s="71">
        <v>2</v>
      </c>
      <c r="JO21" s="71">
        <v>0</v>
      </c>
      <c r="JP21" s="71">
        <v>0</v>
      </c>
      <c r="JQ21" s="71">
        <v>1</v>
      </c>
      <c r="JR21" s="71">
        <v>2</v>
      </c>
      <c r="JS21" s="71">
        <v>4</v>
      </c>
      <c r="JT21" s="71">
        <v>1</v>
      </c>
      <c r="JU21" s="71">
        <v>1</v>
      </c>
      <c r="JV21" s="71">
        <v>0</v>
      </c>
      <c r="JW21" s="71">
        <v>0</v>
      </c>
      <c r="JX21" s="71">
        <v>2</v>
      </c>
      <c r="JY21" s="71">
        <v>2</v>
      </c>
      <c r="JZ21" s="71">
        <v>2</v>
      </c>
      <c r="KA21" s="71">
        <v>4</v>
      </c>
      <c r="KB21" s="71">
        <v>0</v>
      </c>
      <c r="KC21" s="71">
        <v>0</v>
      </c>
      <c r="KD21" s="71">
        <v>0</v>
      </c>
      <c r="KE21" s="71">
        <v>0</v>
      </c>
      <c r="KF21" s="71">
        <v>0</v>
      </c>
      <c r="KG21" s="71">
        <v>1</v>
      </c>
      <c r="KH21" s="71">
        <v>0</v>
      </c>
      <c r="KI21" s="71">
        <v>1</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1</v>
      </c>
      <c r="NH21" s="71">
        <v>1</v>
      </c>
      <c r="NI21" s="71">
        <v>0</v>
      </c>
      <c r="NJ21" s="71">
        <v>0</v>
      </c>
      <c r="NK21" s="71">
        <v>1</v>
      </c>
      <c r="NL21" s="71">
        <v>0</v>
      </c>
      <c r="NM21" s="71">
        <v>1</v>
      </c>
      <c r="NN21" s="71">
        <v>0</v>
      </c>
      <c r="NO21" s="71">
        <v>2</v>
      </c>
      <c r="NP21" s="71">
        <v>0</v>
      </c>
      <c r="NQ21" s="71">
        <v>0</v>
      </c>
      <c r="NR21" s="71">
        <v>1</v>
      </c>
      <c r="NS21" s="71">
        <v>2</v>
      </c>
      <c r="NT21" s="71">
        <v>4</v>
      </c>
      <c r="NU21" s="71">
        <v>1</v>
      </c>
      <c r="NV21" s="71">
        <v>1</v>
      </c>
      <c r="NW21" s="71">
        <v>0</v>
      </c>
      <c r="NX21" s="71">
        <v>0</v>
      </c>
      <c r="NY21" s="71">
        <v>2</v>
      </c>
      <c r="NZ21" s="71">
        <v>2</v>
      </c>
      <c r="OA21" s="71">
        <v>2</v>
      </c>
      <c r="OB21" s="71">
        <v>4</v>
      </c>
      <c r="OC21" s="71">
        <v>0</v>
      </c>
      <c r="OD21" s="71">
        <v>0</v>
      </c>
      <c r="OE21" s="71">
        <v>0</v>
      </c>
      <c r="OF21" s="71">
        <v>0</v>
      </c>
      <c r="OG21" s="71">
        <v>0</v>
      </c>
      <c r="OH21" s="71">
        <v>1</v>
      </c>
      <c r="OI21" s="71">
        <v>0</v>
      </c>
      <c r="OJ21" s="71">
        <v>1</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26</v>
      </c>
      <c r="QY21" s="71">
        <v>0</v>
      </c>
      <c r="QZ21" s="71">
        <v>2</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26</v>
      </c>
      <c r="RT21" s="71">
        <v>0</v>
      </c>
      <c r="RU21" s="71">
        <v>2</v>
      </c>
      <c r="RV21" s="71">
        <v>0</v>
      </c>
      <c r="RW21" s="71">
        <v>1</v>
      </c>
      <c r="RX21" s="71">
        <v>0</v>
      </c>
      <c r="RY21" s="71">
        <v>0</v>
      </c>
      <c r="RZ21" s="71">
        <v>0</v>
      </c>
      <c r="SA21" s="71">
        <v>0</v>
      </c>
      <c r="SB21" s="71">
        <v>0</v>
      </c>
      <c r="SC21" s="71">
        <v>0</v>
      </c>
      <c r="SD21" s="71">
        <v>0</v>
      </c>
      <c r="SE21" s="71">
        <v>0</v>
      </c>
      <c r="SF21" s="71">
        <v>0</v>
      </c>
      <c r="SG21" s="71">
        <v>0</v>
      </c>
      <c r="SH21" s="71">
        <v>0</v>
      </c>
    </row>
    <row r="22" spans="1:502">
      <c r="A22" s="16" t="s">
        <v>1973</v>
      </c>
      <c r="B22" s="70">
        <v>14</v>
      </c>
      <c r="C22" s="70">
        <v>14</v>
      </c>
      <c r="D22" s="70">
        <v>1</v>
      </c>
      <c r="E22" s="70">
        <v>2017</v>
      </c>
      <c r="F22" s="70" t="s">
        <v>156</v>
      </c>
      <c r="G22" s="1073" t="s">
        <v>1959</v>
      </c>
      <c r="H22" s="70" t="s">
        <v>1960</v>
      </c>
      <c r="I22" s="1066"/>
      <c r="J22" s="73">
        <v>0</v>
      </c>
      <c r="K22" s="73">
        <v>0</v>
      </c>
      <c r="L22" s="73">
        <v>0</v>
      </c>
      <c r="M22" s="73">
        <v>0</v>
      </c>
      <c r="N22" s="73">
        <v>0</v>
      </c>
      <c r="O22" s="73">
        <v>0</v>
      </c>
      <c r="P22" s="73">
        <v>0</v>
      </c>
      <c r="Q22" s="73">
        <v>0</v>
      </c>
      <c r="R22" s="73">
        <v>9.3949999999999996</v>
      </c>
      <c r="S22" s="73">
        <v>3.4529999999999998</v>
      </c>
      <c r="T22" s="73">
        <v>10.042999999999999</v>
      </c>
      <c r="U22" s="73">
        <v>0</v>
      </c>
      <c r="V22" s="73">
        <v>0</v>
      </c>
      <c r="W22" s="73">
        <v>5.6630000000000003</v>
      </c>
      <c r="X22" s="73">
        <v>0</v>
      </c>
      <c r="Y22" s="73">
        <v>30.626999999999999</v>
      </c>
      <c r="Z22" s="73">
        <v>0</v>
      </c>
      <c r="AA22" s="73">
        <v>9.9710000000000001</v>
      </c>
      <c r="AB22" s="73">
        <v>0</v>
      </c>
      <c r="AC22" s="73">
        <v>0</v>
      </c>
      <c r="AD22" s="73">
        <v>22.69</v>
      </c>
      <c r="AE22" s="73">
        <v>227.66499999999999</v>
      </c>
      <c r="AF22" s="73">
        <v>83.06</v>
      </c>
      <c r="AG22" s="73">
        <v>25.788</v>
      </c>
      <c r="AH22" s="73">
        <v>54.381</v>
      </c>
      <c r="AI22" s="73">
        <v>0</v>
      </c>
      <c r="AJ22" s="73">
        <v>0</v>
      </c>
      <c r="AK22" s="73">
        <v>12.654</v>
      </c>
      <c r="AL22" s="73">
        <v>17.321999999999999</v>
      </c>
      <c r="AM22" s="73">
        <v>29.344999999999999</v>
      </c>
      <c r="AN22" s="73">
        <v>34.344000000000001</v>
      </c>
      <c r="AO22" s="73">
        <v>0</v>
      </c>
      <c r="AP22" s="73">
        <v>0</v>
      </c>
      <c r="AQ22" s="73">
        <v>0</v>
      </c>
      <c r="AR22" s="73">
        <v>0</v>
      </c>
      <c r="AS22" s="73">
        <v>0</v>
      </c>
      <c r="AT22" s="73">
        <v>48.179000000000002</v>
      </c>
      <c r="AU22" s="73">
        <v>0</v>
      </c>
      <c r="AV22" s="73">
        <v>4.234</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3.4</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3.391</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9.3949999999999996</v>
      </c>
      <c r="DT22" s="73">
        <v>3.4529999999999998</v>
      </c>
      <c r="DU22" s="73">
        <v>10.042999999999999</v>
      </c>
      <c r="DV22" s="73">
        <v>0</v>
      </c>
      <c r="DW22" s="73">
        <v>0</v>
      </c>
      <c r="DX22" s="73">
        <v>5.6630000000000003</v>
      </c>
      <c r="DY22" s="73">
        <v>0</v>
      </c>
      <c r="DZ22" s="73">
        <v>30.626999999999999</v>
      </c>
      <c r="EA22" s="73">
        <v>0</v>
      </c>
      <c r="EB22" s="73">
        <v>9.9710000000000001</v>
      </c>
      <c r="EC22" s="73">
        <v>0</v>
      </c>
      <c r="ED22" s="73">
        <v>0</v>
      </c>
      <c r="EE22" s="73">
        <v>22.69</v>
      </c>
      <c r="EF22" s="73">
        <v>227.66499999999999</v>
      </c>
      <c r="EG22" s="73">
        <v>83.06</v>
      </c>
      <c r="EH22" s="73">
        <v>25.788</v>
      </c>
      <c r="EI22" s="73">
        <v>54.381</v>
      </c>
      <c r="EJ22" s="73">
        <v>0</v>
      </c>
      <c r="EK22" s="73">
        <v>0</v>
      </c>
      <c r="EL22" s="73">
        <v>12.654</v>
      </c>
      <c r="EM22" s="73">
        <v>17.321999999999999</v>
      </c>
      <c r="EN22" s="73">
        <v>29.344999999999999</v>
      </c>
      <c r="EO22" s="73">
        <v>34.344000000000001</v>
      </c>
      <c r="EP22" s="73">
        <v>0</v>
      </c>
      <c r="EQ22" s="73">
        <v>0</v>
      </c>
      <c r="ER22" s="73">
        <v>0</v>
      </c>
      <c r="ES22" s="73">
        <v>0</v>
      </c>
      <c r="ET22" s="73">
        <v>0</v>
      </c>
      <c r="EU22" s="73">
        <v>48.179000000000002</v>
      </c>
      <c r="EV22" s="73">
        <v>0</v>
      </c>
      <c r="EW22" s="73">
        <v>4.234</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3.4</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3.391</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576.40099999999995</v>
      </c>
      <c r="HL22" s="73">
        <v>0</v>
      </c>
      <c r="HM22" s="73">
        <v>52.412999999999997</v>
      </c>
      <c r="HN22" s="73">
        <v>0</v>
      </c>
      <c r="HO22" s="73">
        <v>3.4</v>
      </c>
      <c r="HP22" s="73">
        <v>0</v>
      </c>
      <c r="HQ22" s="73">
        <v>0</v>
      </c>
      <c r="HR22" s="73">
        <v>0</v>
      </c>
      <c r="HS22" s="73">
        <v>0</v>
      </c>
      <c r="HT22" s="73">
        <v>0</v>
      </c>
      <c r="HU22" s="73">
        <v>0</v>
      </c>
      <c r="HV22" s="73">
        <v>3.391</v>
      </c>
      <c r="HW22" s="73">
        <v>0</v>
      </c>
      <c r="HX22" s="73">
        <v>0</v>
      </c>
      <c r="HY22" s="73">
        <v>0</v>
      </c>
      <c r="HZ22" s="73">
        <v>0</v>
      </c>
      <c r="IA22" s="73">
        <v>0</v>
      </c>
      <c r="IB22" s="73">
        <v>0</v>
      </c>
      <c r="IC22" s="73">
        <v>0</v>
      </c>
      <c r="ID22" s="73">
        <v>0</v>
      </c>
      <c r="IE22" s="73">
        <v>0</v>
      </c>
      <c r="IF22" s="73">
        <v>576.40099999999995</v>
      </c>
      <c r="IG22" s="73">
        <v>0</v>
      </c>
      <c r="IH22" s="73">
        <v>52.412999999999997</v>
      </c>
      <c r="II22" s="73">
        <v>0</v>
      </c>
      <c r="IJ22" s="73">
        <v>3.4</v>
      </c>
      <c r="IK22" s="73">
        <v>0</v>
      </c>
      <c r="IL22" s="73">
        <v>0</v>
      </c>
      <c r="IM22" s="73">
        <v>0</v>
      </c>
      <c r="IN22" s="73">
        <v>0</v>
      </c>
      <c r="IO22" s="73">
        <v>0</v>
      </c>
      <c r="IP22" s="73">
        <v>0</v>
      </c>
      <c r="IQ22" s="73">
        <v>3.391</v>
      </c>
      <c r="IR22" s="73">
        <v>0</v>
      </c>
      <c r="IS22" s="73">
        <v>0</v>
      </c>
      <c r="IT22" s="73">
        <v>0</v>
      </c>
      <c r="IU22" s="73">
        <v>0</v>
      </c>
      <c r="IV22" s="74">
        <v>0</v>
      </c>
      <c r="IW22" s="71">
        <v>0</v>
      </c>
      <c r="IX22" s="71">
        <v>0</v>
      </c>
      <c r="IY22" s="71">
        <v>0</v>
      </c>
      <c r="IZ22" s="71">
        <v>0</v>
      </c>
      <c r="JA22" s="71">
        <v>0</v>
      </c>
      <c r="JB22" s="71">
        <v>0</v>
      </c>
      <c r="JC22" s="71">
        <v>0</v>
      </c>
      <c r="JD22" s="71">
        <v>0</v>
      </c>
      <c r="JE22" s="71">
        <v>1</v>
      </c>
      <c r="JF22" s="71">
        <v>1</v>
      </c>
      <c r="JG22" s="71">
        <v>1</v>
      </c>
      <c r="JH22" s="71">
        <v>0</v>
      </c>
      <c r="JI22" s="71">
        <v>0</v>
      </c>
      <c r="JJ22" s="71">
        <v>1</v>
      </c>
      <c r="JK22" s="71">
        <v>0</v>
      </c>
      <c r="JL22" s="71">
        <v>1</v>
      </c>
      <c r="JM22" s="71">
        <v>0</v>
      </c>
      <c r="JN22" s="71">
        <v>2</v>
      </c>
      <c r="JO22" s="71">
        <v>0</v>
      </c>
      <c r="JP22" s="71">
        <v>0</v>
      </c>
      <c r="JQ22" s="71">
        <v>1</v>
      </c>
      <c r="JR22" s="71">
        <v>2</v>
      </c>
      <c r="JS22" s="71">
        <v>4</v>
      </c>
      <c r="JT22" s="71">
        <v>1</v>
      </c>
      <c r="JU22" s="71">
        <v>1</v>
      </c>
      <c r="JV22" s="71">
        <v>0</v>
      </c>
      <c r="JW22" s="71">
        <v>0</v>
      </c>
      <c r="JX22" s="71">
        <v>2</v>
      </c>
      <c r="JY22" s="71">
        <v>2</v>
      </c>
      <c r="JZ22" s="71">
        <v>2</v>
      </c>
      <c r="KA22" s="71">
        <v>4</v>
      </c>
      <c r="KB22" s="71">
        <v>0</v>
      </c>
      <c r="KC22" s="71">
        <v>0</v>
      </c>
      <c r="KD22" s="71">
        <v>0</v>
      </c>
      <c r="KE22" s="71">
        <v>0</v>
      </c>
      <c r="KF22" s="71">
        <v>0</v>
      </c>
      <c r="KG22" s="71">
        <v>1</v>
      </c>
      <c r="KH22" s="71">
        <v>0</v>
      </c>
      <c r="KI22" s="71">
        <v>1</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1</v>
      </c>
      <c r="NH22" s="71">
        <v>1</v>
      </c>
      <c r="NI22" s="71">
        <v>0</v>
      </c>
      <c r="NJ22" s="71">
        <v>0</v>
      </c>
      <c r="NK22" s="71">
        <v>1</v>
      </c>
      <c r="NL22" s="71">
        <v>0</v>
      </c>
      <c r="NM22" s="71">
        <v>1</v>
      </c>
      <c r="NN22" s="71">
        <v>0</v>
      </c>
      <c r="NO22" s="71">
        <v>2</v>
      </c>
      <c r="NP22" s="71">
        <v>0</v>
      </c>
      <c r="NQ22" s="71">
        <v>0</v>
      </c>
      <c r="NR22" s="71">
        <v>1</v>
      </c>
      <c r="NS22" s="71">
        <v>2</v>
      </c>
      <c r="NT22" s="71">
        <v>4</v>
      </c>
      <c r="NU22" s="71">
        <v>1</v>
      </c>
      <c r="NV22" s="71">
        <v>1</v>
      </c>
      <c r="NW22" s="71">
        <v>0</v>
      </c>
      <c r="NX22" s="71">
        <v>0</v>
      </c>
      <c r="NY22" s="71">
        <v>2</v>
      </c>
      <c r="NZ22" s="71">
        <v>2</v>
      </c>
      <c r="OA22" s="71">
        <v>2</v>
      </c>
      <c r="OB22" s="71">
        <v>4</v>
      </c>
      <c r="OC22" s="71">
        <v>0</v>
      </c>
      <c r="OD22" s="71">
        <v>0</v>
      </c>
      <c r="OE22" s="71">
        <v>0</v>
      </c>
      <c r="OF22" s="71">
        <v>0</v>
      </c>
      <c r="OG22" s="71">
        <v>0</v>
      </c>
      <c r="OH22" s="71">
        <v>1</v>
      </c>
      <c r="OI22" s="71">
        <v>0</v>
      </c>
      <c r="OJ22" s="71">
        <v>1</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26</v>
      </c>
      <c r="QY22" s="71">
        <v>0</v>
      </c>
      <c r="QZ22" s="71">
        <v>2</v>
      </c>
      <c r="RA22" s="71">
        <v>0</v>
      </c>
      <c r="RB22" s="71">
        <v>1</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26</v>
      </c>
      <c r="RT22" s="71">
        <v>0</v>
      </c>
      <c r="RU22" s="71">
        <v>2</v>
      </c>
      <c r="RV22" s="71">
        <v>0</v>
      </c>
      <c r="RW22" s="71">
        <v>1</v>
      </c>
      <c r="RX22" s="71">
        <v>0</v>
      </c>
      <c r="RY22" s="71">
        <v>0</v>
      </c>
      <c r="RZ22" s="71">
        <v>0</v>
      </c>
      <c r="SA22" s="71">
        <v>0</v>
      </c>
      <c r="SB22" s="71">
        <v>0</v>
      </c>
      <c r="SC22" s="71">
        <v>0</v>
      </c>
      <c r="SD22" s="71">
        <v>1</v>
      </c>
      <c r="SE22" s="71">
        <v>0</v>
      </c>
      <c r="SF22" s="71">
        <v>0</v>
      </c>
      <c r="SG22" s="71">
        <v>0</v>
      </c>
      <c r="SH22" s="71">
        <v>0</v>
      </c>
    </row>
    <row r="23" spans="1:502">
      <c r="A23" s="16" t="s">
        <v>1974</v>
      </c>
      <c r="B23" s="70">
        <v>15</v>
      </c>
      <c r="C23" s="70">
        <v>15</v>
      </c>
      <c r="D23" s="70">
        <v>1</v>
      </c>
      <c r="E23" s="70">
        <v>2018</v>
      </c>
      <c r="F23" s="70" t="s">
        <v>183</v>
      </c>
      <c r="G23" s="1073" t="s">
        <v>1959</v>
      </c>
      <c r="H23" s="70" t="s">
        <v>1960</v>
      </c>
      <c r="I23" s="1066"/>
      <c r="J23" s="73">
        <v>0</v>
      </c>
      <c r="K23" s="73">
        <v>0</v>
      </c>
      <c r="L23" s="73">
        <v>0</v>
      </c>
      <c r="M23" s="73">
        <v>0</v>
      </c>
      <c r="N23" s="73">
        <v>0</v>
      </c>
      <c r="O23" s="73">
        <v>0</v>
      </c>
      <c r="P23" s="73">
        <v>0</v>
      </c>
      <c r="Q23" s="73">
        <v>0</v>
      </c>
      <c r="R23" s="73">
        <v>9.84</v>
      </c>
      <c r="S23" s="73">
        <v>3.47</v>
      </c>
      <c r="T23" s="73">
        <v>10.162000000000001</v>
      </c>
      <c r="U23" s="73">
        <v>0</v>
      </c>
      <c r="V23" s="73">
        <v>0</v>
      </c>
      <c r="W23" s="73">
        <v>5.8739999999999997</v>
      </c>
      <c r="X23" s="73">
        <v>0</v>
      </c>
      <c r="Y23" s="73">
        <v>30.484999999999999</v>
      </c>
      <c r="Z23" s="73">
        <v>0</v>
      </c>
      <c r="AA23" s="73">
        <v>10.678000000000001</v>
      </c>
      <c r="AB23" s="73">
        <v>0</v>
      </c>
      <c r="AC23" s="73">
        <v>0</v>
      </c>
      <c r="AD23" s="73">
        <v>23.75</v>
      </c>
      <c r="AE23" s="73">
        <v>230.92599999999999</v>
      </c>
      <c r="AF23" s="73">
        <v>74.375</v>
      </c>
      <c r="AG23" s="73">
        <v>25.529</v>
      </c>
      <c r="AH23" s="73">
        <v>55.963000000000001</v>
      </c>
      <c r="AI23" s="73">
        <v>0</v>
      </c>
      <c r="AJ23" s="73">
        <v>0</v>
      </c>
      <c r="AK23" s="73">
        <v>12.432</v>
      </c>
      <c r="AL23" s="73">
        <v>19.007999999999999</v>
      </c>
      <c r="AM23" s="73">
        <v>26.446000000000002</v>
      </c>
      <c r="AN23" s="73">
        <v>34.127000000000002</v>
      </c>
      <c r="AO23" s="73">
        <v>0</v>
      </c>
      <c r="AP23" s="73">
        <v>0</v>
      </c>
      <c r="AQ23" s="73">
        <v>0</v>
      </c>
      <c r="AR23" s="73">
        <v>0</v>
      </c>
      <c r="AS23" s="73">
        <v>0</v>
      </c>
      <c r="AT23" s="73">
        <v>48.152999999999999</v>
      </c>
      <c r="AU23" s="73">
        <v>0</v>
      </c>
      <c r="AV23" s="73">
        <v>4.5819999999999999</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3.4750000000000001</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3.3969999999999998</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9.84</v>
      </c>
      <c r="DT23" s="73">
        <v>3.47</v>
      </c>
      <c r="DU23" s="73">
        <v>10.162000000000001</v>
      </c>
      <c r="DV23" s="73">
        <v>0</v>
      </c>
      <c r="DW23" s="73">
        <v>0</v>
      </c>
      <c r="DX23" s="73">
        <v>5.8739999999999997</v>
      </c>
      <c r="DY23" s="73">
        <v>0</v>
      </c>
      <c r="DZ23" s="73">
        <v>30.484999999999999</v>
      </c>
      <c r="EA23" s="73">
        <v>0</v>
      </c>
      <c r="EB23" s="73">
        <v>10.678000000000001</v>
      </c>
      <c r="EC23" s="73">
        <v>0</v>
      </c>
      <c r="ED23" s="73">
        <v>0</v>
      </c>
      <c r="EE23" s="73">
        <v>23.75</v>
      </c>
      <c r="EF23" s="73">
        <v>230.92599999999999</v>
      </c>
      <c r="EG23" s="73">
        <v>74.375</v>
      </c>
      <c r="EH23" s="73">
        <v>25.529</v>
      </c>
      <c r="EI23" s="73">
        <v>55.963000000000001</v>
      </c>
      <c r="EJ23" s="73">
        <v>0</v>
      </c>
      <c r="EK23" s="73">
        <v>0</v>
      </c>
      <c r="EL23" s="73">
        <v>12.432</v>
      </c>
      <c r="EM23" s="73">
        <v>19.007999999999999</v>
      </c>
      <c r="EN23" s="73">
        <v>26.446000000000002</v>
      </c>
      <c r="EO23" s="73">
        <v>34.127000000000002</v>
      </c>
      <c r="EP23" s="73">
        <v>0</v>
      </c>
      <c r="EQ23" s="73">
        <v>0</v>
      </c>
      <c r="ER23" s="73">
        <v>0</v>
      </c>
      <c r="ES23" s="73">
        <v>0</v>
      </c>
      <c r="ET23" s="73">
        <v>0</v>
      </c>
      <c r="EU23" s="73">
        <v>48.152999999999999</v>
      </c>
      <c r="EV23" s="73">
        <v>0</v>
      </c>
      <c r="EW23" s="73">
        <v>4.5819999999999999</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3.4750000000000001</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3.3969999999999998</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573.06500000000005</v>
      </c>
      <c r="HL23" s="73">
        <v>0</v>
      </c>
      <c r="HM23" s="73">
        <v>52.734999999999999</v>
      </c>
      <c r="HN23" s="73">
        <v>0</v>
      </c>
      <c r="HO23" s="73">
        <v>3.4750000000000001</v>
      </c>
      <c r="HP23" s="73">
        <v>0</v>
      </c>
      <c r="HQ23" s="73">
        <v>0</v>
      </c>
      <c r="HR23" s="73">
        <v>0</v>
      </c>
      <c r="HS23" s="73">
        <v>0</v>
      </c>
      <c r="HT23" s="73">
        <v>0</v>
      </c>
      <c r="HU23" s="73">
        <v>0</v>
      </c>
      <c r="HV23" s="73">
        <v>3.3969999999999998</v>
      </c>
      <c r="HW23" s="73">
        <v>0</v>
      </c>
      <c r="HX23" s="73">
        <v>0</v>
      </c>
      <c r="HY23" s="73">
        <v>0</v>
      </c>
      <c r="HZ23" s="73">
        <v>0</v>
      </c>
      <c r="IA23" s="73">
        <v>0</v>
      </c>
      <c r="IB23" s="73">
        <v>0</v>
      </c>
      <c r="IC23" s="73">
        <v>0</v>
      </c>
      <c r="ID23" s="73">
        <v>0</v>
      </c>
      <c r="IE23" s="73">
        <v>0</v>
      </c>
      <c r="IF23" s="73">
        <v>573.06500000000005</v>
      </c>
      <c r="IG23" s="73">
        <v>0</v>
      </c>
      <c r="IH23" s="73">
        <v>52.734999999999999</v>
      </c>
      <c r="II23" s="73">
        <v>0</v>
      </c>
      <c r="IJ23" s="73">
        <v>3.4750000000000001</v>
      </c>
      <c r="IK23" s="73">
        <v>0</v>
      </c>
      <c r="IL23" s="73">
        <v>0</v>
      </c>
      <c r="IM23" s="73">
        <v>0</v>
      </c>
      <c r="IN23" s="73">
        <v>0</v>
      </c>
      <c r="IO23" s="73">
        <v>0</v>
      </c>
      <c r="IP23" s="73">
        <v>0</v>
      </c>
      <c r="IQ23" s="73">
        <v>3.3969999999999998</v>
      </c>
      <c r="IR23" s="73">
        <v>0</v>
      </c>
      <c r="IS23" s="73">
        <v>0</v>
      </c>
      <c r="IT23" s="73">
        <v>0</v>
      </c>
      <c r="IU23" s="73">
        <v>0</v>
      </c>
      <c r="IV23" s="74">
        <v>0</v>
      </c>
      <c r="IW23" s="71">
        <v>0</v>
      </c>
      <c r="IX23" s="71">
        <v>0</v>
      </c>
      <c r="IY23" s="71">
        <v>0</v>
      </c>
      <c r="IZ23" s="71">
        <v>0</v>
      </c>
      <c r="JA23" s="71">
        <v>0</v>
      </c>
      <c r="JB23" s="71">
        <v>0</v>
      </c>
      <c r="JC23" s="71">
        <v>0</v>
      </c>
      <c r="JD23" s="71">
        <v>0</v>
      </c>
      <c r="JE23" s="71">
        <v>1</v>
      </c>
      <c r="JF23" s="71">
        <v>1</v>
      </c>
      <c r="JG23" s="71">
        <v>1</v>
      </c>
      <c r="JH23" s="71">
        <v>0</v>
      </c>
      <c r="JI23" s="71">
        <v>0</v>
      </c>
      <c r="JJ23" s="71">
        <v>1</v>
      </c>
      <c r="JK23" s="71">
        <v>0</v>
      </c>
      <c r="JL23" s="71">
        <v>1</v>
      </c>
      <c r="JM23" s="71">
        <v>0</v>
      </c>
      <c r="JN23" s="71">
        <v>2</v>
      </c>
      <c r="JO23" s="71">
        <v>0</v>
      </c>
      <c r="JP23" s="71">
        <v>0</v>
      </c>
      <c r="JQ23" s="71">
        <v>1</v>
      </c>
      <c r="JR23" s="71">
        <v>2</v>
      </c>
      <c r="JS23" s="71">
        <v>3</v>
      </c>
      <c r="JT23" s="71">
        <v>1</v>
      </c>
      <c r="JU23" s="71">
        <v>1</v>
      </c>
      <c r="JV23" s="71">
        <v>0</v>
      </c>
      <c r="JW23" s="71">
        <v>0</v>
      </c>
      <c r="JX23" s="71">
        <v>2</v>
      </c>
      <c r="JY23" s="71">
        <v>2</v>
      </c>
      <c r="JZ23" s="71">
        <v>1</v>
      </c>
      <c r="KA23" s="71">
        <v>4</v>
      </c>
      <c r="KB23" s="71">
        <v>0</v>
      </c>
      <c r="KC23" s="71">
        <v>0</v>
      </c>
      <c r="KD23" s="71">
        <v>0</v>
      </c>
      <c r="KE23" s="71">
        <v>0</v>
      </c>
      <c r="KF23" s="71">
        <v>0</v>
      </c>
      <c r="KG23" s="71">
        <v>1</v>
      </c>
      <c r="KH23" s="71">
        <v>0</v>
      </c>
      <c r="KI23" s="71">
        <v>1</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1</v>
      </c>
      <c r="NH23" s="71">
        <v>1</v>
      </c>
      <c r="NI23" s="71">
        <v>0</v>
      </c>
      <c r="NJ23" s="71">
        <v>0</v>
      </c>
      <c r="NK23" s="71">
        <v>1</v>
      </c>
      <c r="NL23" s="71">
        <v>0</v>
      </c>
      <c r="NM23" s="71">
        <v>1</v>
      </c>
      <c r="NN23" s="71">
        <v>0</v>
      </c>
      <c r="NO23" s="71">
        <v>2</v>
      </c>
      <c r="NP23" s="71">
        <v>0</v>
      </c>
      <c r="NQ23" s="71">
        <v>0</v>
      </c>
      <c r="NR23" s="71">
        <v>1</v>
      </c>
      <c r="NS23" s="71">
        <v>2</v>
      </c>
      <c r="NT23" s="71">
        <v>3</v>
      </c>
      <c r="NU23" s="71">
        <v>1</v>
      </c>
      <c r="NV23" s="71">
        <v>1</v>
      </c>
      <c r="NW23" s="71">
        <v>0</v>
      </c>
      <c r="NX23" s="71">
        <v>0</v>
      </c>
      <c r="NY23" s="71">
        <v>2</v>
      </c>
      <c r="NZ23" s="71">
        <v>2</v>
      </c>
      <c r="OA23" s="71">
        <v>1</v>
      </c>
      <c r="OB23" s="71">
        <v>4</v>
      </c>
      <c r="OC23" s="71">
        <v>0</v>
      </c>
      <c r="OD23" s="71">
        <v>0</v>
      </c>
      <c r="OE23" s="71">
        <v>0</v>
      </c>
      <c r="OF23" s="71">
        <v>0</v>
      </c>
      <c r="OG23" s="71">
        <v>0</v>
      </c>
      <c r="OH23" s="71">
        <v>1</v>
      </c>
      <c r="OI23" s="71">
        <v>0</v>
      </c>
      <c r="OJ23" s="71">
        <v>1</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24</v>
      </c>
      <c r="QY23" s="71">
        <v>0</v>
      </c>
      <c r="QZ23" s="71">
        <v>2</v>
      </c>
      <c r="RA23" s="71">
        <v>0</v>
      </c>
      <c r="RB23" s="71">
        <v>1</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24</v>
      </c>
      <c r="RT23" s="71">
        <v>0</v>
      </c>
      <c r="RU23" s="71">
        <v>2</v>
      </c>
      <c r="RV23" s="71">
        <v>0</v>
      </c>
      <c r="RW23" s="71">
        <v>1</v>
      </c>
      <c r="RX23" s="71">
        <v>0</v>
      </c>
      <c r="RY23" s="71">
        <v>0</v>
      </c>
      <c r="RZ23" s="71">
        <v>0</v>
      </c>
      <c r="SA23" s="71">
        <v>0</v>
      </c>
      <c r="SB23" s="71">
        <v>0</v>
      </c>
      <c r="SC23" s="71">
        <v>0</v>
      </c>
      <c r="SD23" s="71">
        <v>1</v>
      </c>
      <c r="SE23" s="71">
        <v>0</v>
      </c>
      <c r="SF23" s="71">
        <v>0</v>
      </c>
      <c r="SG23" s="71">
        <v>0</v>
      </c>
      <c r="SH23" s="71">
        <v>0</v>
      </c>
    </row>
    <row r="24" spans="1:502">
      <c r="A24" s="16" t="s">
        <v>1975</v>
      </c>
      <c r="B24" s="70">
        <v>16</v>
      </c>
      <c r="C24" s="70">
        <v>16</v>
      </c>
      <c r="D24" s="70">
        <v>1</v>
      </c>
      <c r="E24" s="70">
        <v>2019</v>
      </c>
      <c r="F24" s="70" t="s">
        <v>158</v>
      </c>
      <c r="G24" s="1073" t="s">
        <v>1959</v>
      </c>
      <c r="H24" s="70" t="s">
        <v>1960</v>
      </c>
      <c r="I24" s="1066"/>
      <c r="J24" s="73">
        <v>0</v>
      </c>
      <c r="K24" s="73">
        <v>0</v>
      </c>
      <c r="L24" s="73">
        <v>0</v>
      </c>
      <c r="M24" s="73">
        <v>0</v>
      </c>
      <c r="N24" s="73">
        <v>0</v>
      </c>
      <c r="O24" s="73">
        <v>0</v>
      </c>
      <c r="P24" s="73">
        <v>0</v>
      </c>
      <c r="Q24" s="73">
        <v>0</v>
      </c>
      <c r="R24" s="73">
        <v>9.8119999999999994</v>
      </c>
      <c r="S24" s="73">
        <v>3.2890000000000001</v>
      </c>
      <c r="T24" s="73">
        <v>9.2520000000000007</v>
      </c>
      <c r="U24" s="73">
        <v>0</v>
      </c>
      <c r="V24" s="73">
        <v>0</v>
      </c>
      <c r="W24" s="73">
        <v>5.5010000000000003</v>
      </c>
      <c r="X24" s="73">
        <v>0</v>
      </c>
      <c r="Y24" s="73">
        <v>27.966000000000001</v>
      </c>
      <c r="Z24" s="73">
        <v>0</v>
      </c>
      <c r="AA24" s="73">
        <v>10.922000000000001</v>
      </c>
      <c r="AB24" s="73">
        <v>0</v>
      </c>
      <c r="AC24" s="73">
        <v>0</v>
      </c>
      <c r="AD24" s="73">
        <v>25.335999999999999</v>
      </c>
      <c r="AE24" s="73">
        <v>206.65899999999999</v>
      </c>
      <c r="AF24" s="73">
        <v>73.715999999999994</v>
      </c>
      <c r="AG24" s="73">
        <v>21.048999999999999</v>
      </c>
      <c r="AH24" s="73">
        <v>49.226999999999997</v>
      </c>
      <c r="AI24" s="73">
        <v>0</v>
      </c>
      <c r="AJ24" s="73">
        <v>0</v>
      </c>
      <c r="AK24" s="73">
        <v>10.33</v>
      </c>
      <c r="AL24" s="73">
        <v>17.123000000000001</v>
      </c>
      <c r="AM24" s="73">
        <v>28.727</v>
      </c>
      <c r="AN24" s="73">
        <v>30.219000000000001</v>
      </c>
      <c r="AO24" s="73">
        <v>0</v>
      </c>
      <c r="AP24" s="73">
        <v>0</v>
      </c>
      <c r="AQ24" s="73">
        <v>0</v>
      </c>
      <c r="AR24" s="73">
        <v>0</v>
      </c>
      <c r="AS24" s="73">
        <v>0</v>
      </c>
      <c r="AT24" s="73">
        <v>47.74</v>
      </c>
      <c r="AU24" s="73">
        <v>0</v>
      </c>
      <c r="AV24" s="73">
        <v>4.6239999999999997</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3.2589999999999999</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3.3330000000000002</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9.8119999999999994</v>
      </c>
      <c r="DT24" s="73">
        <v>3.2890000000000001</v>
      </c>
      <c r="DU24" s="73">
        <v>9.2520000000000007</v>
      </c>
      <c r="DV24" s="73">
        <v>0</v>
      </c>
      <c r="DW24" s="73">
        <v>0</v>
      </c>
      <c r="DX24" s="73">
        <v>5.5010000000000003</v>
      </c>
      <c r="DY24" s="73">
        <v>0</v>
      </c>
      <c r="DZ24" s="73">
        <v>27.966000000000001</v>
      </c>
      <c r="EA24" s="73">
        <v>0</v>
      </c>
      <c r="EB24" s="73">
        <v>10.922000000000001</v>
      </c>
      <c r="EC24" s="73">
        <v>0</v>
      </c>
      <c r="ED24" s="73">
        <v>0</v>
      </c>
      <c r="EE24" s="73">
        <v>25.335999999999999</v>
      </c>
      <c r="EF24" s="73">
        <v>206.65899999999999</v>
      </c>
      <c r="EG24" s="73">
        <v>73.715999999999994</v>
      </c>
      <c r="EH24" s="73">
        <v>21.048999999999999</v>
      </c>
      <c r="EI24" s="73">
        <v>49.226999999999997</v>
      </c>
      <c r="EJ24" s="73">
        <v>0</v>
      </c>
      <c r="EK24" s="73">
        <v>0</v>
      </c>
      <c r="EL24" s="73">
        <v>10.33</v>
      </c>
      <c r="EM24" s="73">
        <v>17.123000000000001</v>
      </c>
      <c r="EN24" s="73">
        <v>28.727</v>
      </c>
      <c r="EO24" s="73">
        <v>30.219000000000001</v>
      </c>
      <c r="EP24" s="73">
        <v>0</v>
      </c>
      <c r="EQ24" s="73">
        <v>0</v>
      </c>
      <c r="ER24" s="73">
        <v>0</v>
      </c>
      <c r="ES24" s="73">
        <v>0</v>
      </c>
      <c r="ET24" s="73">
        <v>0</v>
      </c>
      <c r="EU24" s="73">
        <v>47.74</v>
      </c>
      <c r="EV24" s="73">
        <v>0</v>
      </c>
      <c r="EW24" s="73">
        <v>4.6239999999999997</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3.2589999999999999</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3.3330000000000002</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529.12800000000004</v>
      </c>
      <c r="HL24" s="73">
        <v>0</v>
      </c>
      <c r="HM24" s="73">
        <v>52.363999999999997</v>
      </c>
      <c r="HN24" s="73">
        <v>0</v>
      </c>
      <c r="HO24" s="73">
        <v>3.2589999999999999</v>
      </c>
      <c r="HP24" s="73">
        <v>0</v>
      </c>
      <c r="HQ24" s="73">
        <v>0</v>
      </c>
      <c r="HR24" s="73">
        <v>0</v>
      </c>
      <c r="HS24" s="73">
        <v>0</v>
      </c>
      <c r="HT24" s="73">
        <v>0</v>
      </c>
      <c r="HU24" s="73">
        <v>0</v>
      </c>
      <c r="HV24" s="73">
        <v>3.3330000000000002</v>
      </c>
      <c r="HW24" s="73">
        <v>0</v>
      </c>
      <c r="HX24" s="73">
        <v>0</v>
      </c>
      <c r="HY24" s="73">
        <v>0</v>
      </c>
      <c r="HZ24" s="73">
        <v>0</v>
      </c>
      <c r="IA24" s="73">
        <v>0</v>
      </c>
      <c r="IB24" s="73">
        <v>0</v>
      </c>
      <c r="IC24" s="73">
        <v>0</v>
      </c>
      <c r="ID24" s="73">
        <v>0</v>
      </c>
      <c r="IE24" s="73">
        <v>0</v>
      </c>
      <c r="IF24" s="73">
        <v>529.12800000000004</v>
      </c>
      <c r="IG24" s="73">
        <v>0</v>
      </c>
      <c r="IH24" s="73">
        <v>52.363999999999997</v>
      </c>
      <c r="II24" s="73">
        <v>0</v>
      </c>
      <c r="IJ24" s="73">
        <v>3.2589999999999999</v>
      </c>
      <c r="IK24" s="73">
        <v>0</v>
      </c>
      <c r="IL24" s="73">
        <v>0</v>
      </c>
      <c r="IM24" s="73">
        <v>0</v>
      </c>
      <c r="IN24" s="73">
        <v>0</v>
      </c>
      <c r="IO24" s="73">
        <v>0</v>
      </c>
      <c r="IP24" s="73">
        <v>0</v>
      </c>
      <c r="IQ24" s="73">
        <v>3.3330000000000002</v>
      </c>
      <c r="IR24" s="73">
        <v>0</v>
      </c>
      <c r="IS24" s="73">
        <v>0</v>
      </c>
      <c r="IT24" s="73">
        <v>0</v>
      </c>
      <c r="IU24" s="73">
        <v>0</v>
      </c>
      <c r="IV24" s="74">
        <v>0</v>
      </c>
      <c r="IW24" s="71">
        <v>0</v>
      </c>
      <c r="IX24" s="71">
        <v>0</v>
      </c>
      <c r="IY24" s="71">
        <v>0</v>
      </c>
      <c r="IZ24" s="71">
        <v>0</v>
      </c>
      <c r="JA24" s="71">
        <v>0</v>
      </c>
      <c r="JB24" s="71">
        <v>0</v>
      </c>
      <c r="JC24" s="71">
        <v>0</v>
      </c>
      <c r="JD24" s="71">
        <v>0</v>
      </c>
      <c r="JE24" s="71">
        <v>1</v>
      </c>
      <c r="JF24" s="71">
        <v>1</v>
      </c>
      <c r="JG24" s="71">
        <v>1</v>
      </c>
      <c r="JH24" s="71">
        <v>0</v>
      </c>
      <c r="JI24" s="71">
        <v>0</v>
      </c>
      <c r="JJ24" s="71">
        <v>1</v>
      </c>
      <c r="JK24" s="71">
        <v>0</v>
      </c>
      <c r="JL24" s="71">
        <v>1</v>
      </c>
      <c r="JM24" s="71">
        <v>0</v>
      </c>
      <c r="JN24" s="71">
        <v>2</v>
      </c>
      <c r="JO24" s="71">
        <v>0</v>
      </c>
      <c r="JP24" s="71">
        <v>0</v>
      </c>
      <c r="JQ24" s="71">
        <v>1</v>
      </c>
      <c r="JR24" s="71">
        <v>2</v>
      </c>
      <c r="JS24" s="71">
        <v>4</v>
      </c>
      <c r="JT24" s="71">
        <v>1</v>
      </c>
      <c r="JU24" s="71">
        <v>1</v>
      </c>
      <c r="JV24" s="71">
        <v>0</v>
      </c>
      <c r="JW24" s="71">
        <v>0</v>
      </c>
      <c r="JX24" s="71">
        <v>1</v>
      </c>
      <c r="JY24" s="71">
        <v>2</v>
      </c>
      <c r="JZ24" s="71">
        <v>2</v>
      </c>
      <c r="KA24" s="71">
        <v>4</v>
      </c>
      <c r="KB24" s="71">
        <v>0</v>
      </c>
      <c r="KC24" s="71">
        <v>0</v>
      </c>
      <c r="KD24" s="71">
        <v>0</v>
      </c>
      <c r="KE24" s="71">
        <v>0</v>
      </c>
      <c r="KF24" s="71">
        <v>0</v>
      </c>
      <c r="KG24" s="71">
        <v>1</v>
      </c>
      <c r="KH24" s="71">
        <v>0</v>
      </c>
      <c r="KI24" s="71">
        <v>1</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1</v>
      </c>
      <c r="NH24" s="71">
        <v>1</v>
      </c>
      <c r="NI24" s="71">
        <v>0</v>
      </c>
      <c r="NJ24" s="71">
        <v>0</v>
      </c>
      <c r="NK24" s="71">
        <v>1</v>
      </c>
      <c r="NL24" s="71">
        <v>0</v>
      </c>
      <c r="NM24" s="71">
        <v>1</v>
      </c>
      <c r="NN24" s="71">
        <v>0</v>
      </c>
      <c r="NO24" s="71">
        <v>2</v>
      </c>
      <c r="NP24" s="71">
        <v>0</v>
      </c>
      <c r="NQ24" s="71">
        <v>0</v>
      </c>
      <c r="NR24" s="71">
        <v>1</v>
      </c>
      <c r="NS24" s="71">
        <v>2</v>
      </c>
      <c r="NT24" s="71">
        <v>4</v>
      </c>
      <c r="NU24" s="71">
        <v>1</v>
      </c>
      <c r="NV24" s="71">
        <v>1</v>
      </c>
      <c r="NW24" s="71">
        <v>0</v>
      </c>
      <c r="NX24" s="71">
        <v>0</v>
      </c>
      <c r="NY24" s="71">
        <v>1</v>
      </c>
      <c r="NZ24" s="71">
        <v>2</v>
      </c>
      <c r="OA24" s="71">
        <v>2</v>
      </c>
      <c r="OB24" s="71">
        <v>4</v>
      </c>
      <c r="OC24" s="71">
        <v>0</v>
      </c>
      <c r="OD24" s="71">
        <v>0</v>
      </c>
      <c r="OE24" s="71">
        <v>0</v>
      </c>
      <c r="OF24" s="71">
        <v>0</v>
      </c>
      <c r="OG24" s="71">
        <v>0</v>
      </c>
      <c r="OH24" s="71">
        <v>1</v>
      </c>
      <c r="OI24" s="71">
        <v>0</v>
      </c>
      <c r="OJ24" s="71">
        <v>1</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25</v>
      </c>
      <c r="QY24" s="71">
        <v>0</v>
      </c>
      <c r="QZ24" s="71">
        <v>2</v>
      </c>
      <c r="RA24" s="71">
        <v>0</v>
      </c>
      <c r="RB24" s="71">
        <v>1</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25</v>
      </c>
      <c r="RT24" s="71">
        <v>0</v>
      </c>
      <c r="RU24" s="71">
        <v>2</v>
      </c>
      <c r="RV24" s="71">
        <v>0</v>
      </c>
      <c r="RW24" s="71">
        <v>1</v>
      </c>
      <c r="RX24" s="71">
        <v>0</v>
      </c>
      <c r="RY24" s="71">
        <v>0</v>
      </c>
      <c r="RZ24" s="71">
        <v>0</v>
      </c>
      <c r="SA24" s="71">
        <v>0</v>
      </c>
      <c r="SB24" s="71">
        <v>0</v>
      </c>
      <c r="SC24" s="71">
        <v>0</v>
      </c>
      <c r="SD24" s="71">
        <v>1</v>
      </c>
      <c r="SE24" s="71">
        <v>0</v>
      </c>
      <c r="SF24" s="71">
        <v>0</v>
      </c>
      <c r="SG24" s="71">
        <v>0</v>
      </c>
      <c r="SH24" s="71">
        <v>0</v>
      </c>
    </row>
    <row r="25" spans="1:502">
      <c r="A25" s="16" t="s">
        <v>1976</v>
      </c>
      <c r="B25" s="70">
        <v>17</v>
      </c>
      <c r="C25" s="70">
        <v>17</v>
      </c>
      <c r="D25" s="70">
        <v>1</v>
      </c>
      <c r="E25" s="70">
        <v>2020</v>
      </c>
      <c r="F25" s="70" t="s">
        <v>159</v>
      </c>
      <c r="G25" s="1073" t="s">
        <v>1959</v>
      </c>
      <c r="H25" s="70" t="s">
        <v>1960</v>
      </c>
      <c r="I25" s="1066"/>
      <c r="J25" s="73">
        <v>0</v>
      </c>
      <c r="K25" s="73">
        <v>0</v>
      </c>
      <c r="L25" s="73">
        <v>0</v>
      </c>
      <c r="M25" s="73">
        <v>0</v>
      </c>
      <c r="N25" s="73">
        <v>0</v>
      </c>
      <c r="O25" s="73">
        <v>0</v>
      </c>
      <c r="P25" s="73">
        <v>0</v>
      </c>
      <c r="Q25" s="73">
        <v>0</v>
      </c>
      <c r="R25" s="73">
        <v>10.159000000000001</v>
      </c>
      <c r="S25" s="73">
        <v>3.056</v>
      </c>
      <c r="T25" s="73">
        <v>7.1210000000000004</v>
      </c>
      <c r="U25" s="73">
        <v>0</v>
      </c>
      <c r="V25" s="73">
        <v>0</v>
      </c>
      <c r="W25" s="73">
        <v>5.61</v>
      </c>
      <c r="X25" s="73">
        <v>0</v>
      </c>
      <c r="Y25" s="73">
        <v>26.213000000000001</v>
      </c>
      <c r="Z25" s="73">
        <v>0</v>
      </c>
      <c r="AA25" s="73">
        <v>12.717000000000001</v>
      </c>
      <c r="AB25" s="73">
        <v>0</v>
      </c>
      <c r="AC25" s="73">
        <v>0</v>
      </c>
      <c r="AD25" s="73">
        <v>24.756</v>
      </c>
      <c r="AE25" s="73">
        <v>204.375</v>
      </c>
      <c r="AF25" s="73">
        <v>64.698999999999998</v>
      </c>
      <c r="AG25" s="73">
        <v>15.117000000000001</v>
      </c>
      <c r="AH25" s="73">
        <v>47.198</v>
      </c>
      <c r="AI25" s="73">
        <v>0</v>
      </c>
      <c r="AJ25" s="73">
        <v>0</v>
      </c>
      <c r="AK25" s="73">
        <v>11.157999999999999</v>
      </c>
      <c r="AL25" s="73">
        <v>19.629000000000001</v>
      </c>
      <c r="AM25" s="73">
        <v>29.097999999999999</v>
      </c>
      <c r="AN25" s="73">
        <v>16.367999999999999</v>
      </c>
      <c r="AO25" s="73">
        <v>0</v>
      </c>
      <c r="AP25" s="73">
        <v>0</v>
      </c>
      <c r="AQ25" s="73">
        <v>0</v>
      </c>
      <c r="AR25" s="73">
        <v>0</v>
      </c>
      <c r="AS25" s="73">
        <v>0</v>
      </c>
      <c r="AT25" s="73">
        <v>44.238</v>
      </c>
      <c r="AU25" s="73">
        <v>0</v>
      </c>
      <c r="AV25" s="73">
        <v>4.6630000000000003</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3.4940000000000002</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3.1930000000000001</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10.159000000000001</v>
      </c>
      <c r="DT25" s="73">
        <v>3.056</v>
      </c>
      <c r="DU25" s="73">
        <v>7.1210000000000004</v>
      </c>
      <c r="DV25" s="73">
        <v>0</v>
      </c>
      <c r="DW25" s="73">
        <v>0</v>
      </c>
      <c r="DX25" s="73">
        <v>5.61</v>
      </c>
      <c r="DY25" s="73">
        <v>0</v>
      </c>
      <c r="DZ25" s="73">
        <v>26.213000000000001</v>
      </c>
      <c r="EA25" s="73">
        <v>0</v>
      </c>
      <c r="EB25" s="73">
        <v>12.717000000000001</v>
      </c>
      <c r="EC25" s="73">
        <v>0</v>
      </c>
      <c r="ED25" s="73">
        <v>0</v>
      </c>
      <c r="EE25" s="73">
        <v>24.756</v>
      </c>
      <c r="EF25" s="73">
        <v>204.375</v>
      </c>
      <c r="EG25" s="73">
        <v>64.698999999999998</v>
      </c>
      <c r="EH25" s="73">
        <v>15.117000000000001</v>
      </c>
      <c r="EI25" s="73">
        <v>47.198</v>
      </c>
      <c r="EJ25" s="73">
        <v>0</v>
      </c>
      <c r="EK25" s="73">
        <v>0</v>
      </c>
      <c r="EL25" s="73">
        <v>11.157999999999999</v>
      </c>
      <c r="EM25" s="73">
        <v>19.629000000000001</v>
      </c>
      <c r="EN25" s="73">
        <v>29.097999999999999</v>
      </c>
      <c r="EO25" s="73">
        <v>16.367999999999999</v>
      </c>
      <c r="EP25" s="73">
        <v>0</v>
      </c>
      <c r="EQ25" s="73">
        <v>0</v>
      </c>
      <c r="ER25" s="73">
        <v>0</v>
      </c>
      <c r="ES25" s="73">
        <v>0</v>
      </c>
      <c r="ET25" s="73">
        <v>0</v>
      </c>
      <c r="EU25" s="73">
        <v>44.238</v>
      </c>
      <c r="EV25" s="73">
        <v>0</v>
      </c>
      <c r="EW25" s="73">
        <v>4.6630000000000003</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3.4940000000000002</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3.1930000000000001</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497.274</v>
      </c>
      <c r="HL25" s="73">
        <v>0</v>
      </c>
      <c r="HM25" s="73">
        <v>48.901000000000003</v>
      </c>
      <c r="HN25" s="73">
        <v>0</v>
      </c>
      <c r="HO25" s="73">
        <v>3.4940000000000002</v>
      </c>
      <c r="HP25" s="73">
        <v>0</v>
      </c>
      <c r="HQ25" s="73">
        <v>0</v>
      </c>
      <c r="HR25" s="73">
        <v>0</v>
      </c>
      <c r="HS25" s="73">
        <v>0</v>
      </c>
      <c r="HT25" s="73">
        <v>0</v>
      </c>
      <c r="HU25" s="73">
        <v>0</v>
      </c>
      <c r="HV25" s="73">
        <v>3.1930000000000001</v>
      </c>
      <c r="HW25" s="73">
        <v>0</v>
      </c>
      <c r="HX25" s="73">
        <v>0</v>
      </c>
      <c r="HY25" s="73">
        <v>0</v>
      </c>
      <c r="HZ25" s="73">
        <v>0</v>
      </c>
      <c r="IA25" s="73">
        <v>0</v>
      </c>
      <c r="IB25" s="73">
        <v>0</v>
      </c>
      <c r="IC25" s="73">
        <v>0</v>
      </c>
      <c r="ID25" s="73">
        <v>0</v>
      </c>
      <c r="IE25" s="73">
        <v>0</v>
      </c>
      <c r="IF25" s="73">
        <v>497.274</v>
      </c>
      <c r="IG25" s="73">
        <v>0</v>
      </c>
      <c r="IH25" s="73">
        <v>48.901000000000003</v>
      </c>
      <c r="II25" s="73">
        <v>0</v>
      </c>
      <c r="IJ25" s="73">
        <v>3.4940000000000002</v>
      </c>
      <c r="IK25" s="73">
        <v>0</v>
      </c>
      <c r="IL25" s="73">
        <v>0</v>
      </c>
      <c r="IM25" s="73">
        <v>0</v>
      </c>
      <c r="IN25" s="73">
        <v>0</v>
      </c>
      <c r="IO25" s="73">
        <v>0</v>
      </c>
      <c r="IP25" s="73">
        <v>0</v>
      </c>
      <c r="IQ25" s="73">
        <v>3.1930000000000001</v>
      </c>
      <c r="IR25" s="73">
        <v>0</v>
      </c>
      <c r="IS25" s="73">
        <v>0</v>
      </c>
      <c r="IT25" s="73">
        <v>0</v>
      </c>
      <c r="IU25" s="73">
        <v>0</v>
      </c>
      <c r="IV25" s="74">
        <v>0</v>
      </c>
      <c r="IW25" s="71">
        <v>0</v>
      </c>
      <c r="IX25" s="71">
        <v>0</v>
      </c>
      <c r="IY25" s="71">
        <v>0</v>
      </c>
      <c r="IZ25" s="71">
        <v>0</v>
      </c>
      <c r="JA25" s="71">
        <v>0</v>
      </c>
      <c r="JB25" s="71">
        <v>0</v>
      </c>
      <c r="JC25" s="71">
        <v>0</v>
      </c>
      <c r="JD25" s="71">
        <v>0</v>
      </c>
      <c r="JE25" s="71">
        <v>1</v>
      </c>
      <c r="JF25" s="71">
        <v>1</v>
      </c>
      <c r="JG25" s="71">
        <v>1</v>
      </c>
      <c r="JH25" s="71">
        <v>0</v>
      </c>
      <c r="JI25" s="71">
        <v>0</v>
      </c>
      <c r="JJ25" s="71">
        <v>1</v>
      </c>
      <c r="JK25" s="71">
        <v>0</v>
      </c>
      <c r="JL25" s="71">
        <v>1</v>
      </c>
      <c r="JM25" s="71">
        <v>0</v>
      </c>
      <c r="JN25" s="71">
        <v>2</v>
      </c>
      <c r="JO25" s="71">
        <v>0</v>
      </c>
      <c r="JP25" s="71">
        <v>0</v>
      </c>
      <c r="JQ25" s="71">
        <v>1</v>
      </c>
      <c r="JR25" s="71">
        <v>2</v>
      </c>
      <c r="JS25" s="71">
        <v>4</v>
      </c>
      <c r="JT25" s="71">
        <v>1</v>
      </c>
      <c r="JU25" s="71">
        <v>1</v>
      </c>
      <c r="JV25" s="71">
        <v>0</v>
      </c>
      <c r="JW25" s="71">
        <v>0</v>
      </c>
      <c r="JX25" s="71">
        <v>1</v>
      </c>
      <c r="JY25" s="71">
        <v>2</v>
      </c>
      <c r="JZ25" s="71">
        <v>2</v>
      </c>
      <c r="KA25" s="71">
        <v>3</v>
      </c>
      <c r="KB25" s="71">
        <v>0</v>
      </c>
      <c r="KC25" s="71">
        <v>0</v>
      </c>
      <c r="KD25" s="71">
        <v>0</v>
      </c>
      <c r="KE25" s="71">
        <v>0</v>
      </c>
      <c r="KF25" s="71">
        <v>0</v>
      </c>
      <c r="KG25" s="71">
        <v>1</v>
      </c>
      <c r="KH25" s="71">
        <v>0</v>
      </c>
      <c r="KI25" s="71">
        <v>1</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1</v>
      </c>
      <c r="NH25" s="71">
        <v>1</v>
      </c>
      <c r="NI25" s="71">
        <v>0</v>
      </c>
      <c r="NJ25" s="71">
        <v>0</v>
      </c>
      <c r="NK25" s="71">
        <v>1</v>
      </c>
      <c r="NL25" s="71">
        <v>0</v>
      </c>
      <c r="NM25" s="71">
        <v>1</v>
      </c>
      <c r="NN25" s="71">
        <v>0</v>
      </c>
      <c r="NO25" s="71">
        <v>2</v>
      </c>
      <c r="NP25" s="71">
        <v>0</v>
      </c>
      <c r="NQ25" s="71">
        <v>0</v>
      </c>
      <c r="NR25" s="71">
        <v>1</v>
      </c>
      <c r="NS25" s="71">
        <v>2</v>
      </c>
      <c r="NT25" s="71">
        <v>4</v>
      </c>
      <c r="NU25" s="71">
        <v>1</v>
      </c>
      <c r="NV25" s="71">
        <v>1</v>
      </c>
      <c r="NW25" s="71">
        <v>0</v>
      </c>
      <c r="NX25" s="71">
        <v>0</v>
      </c>
      <c r="NY25" s="71">
        <v>1</v>
      </c>
      <c r="NZ25" s="71">
        <v>2</v>
      </c>
      <c r="OA25" s="71">
        <v>2</v>
      </c>
      <c r="OB25" s="71">
        <v>3</v>
      </c>
      <c r="OC25" s="71">
        <v>0</v>
      </c>
      <c r="OD25" s="71">
        <v>0</v>
      </c>
      <c r="OE25" s="71">
        <v>0</v>
      </c>
      <c r="OF25" s="71">
        <v>0</v>
      </c>
      <c r="OG25" s="71">
        <v>0</v>
      </c>
      <c r="OH25" s="71">
        <v>1</v>
      </c>
      <c r="OI25" s="71">
        <v>0</v>
      </c>
      <c r="OJ25" s="71">
        <v>1</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24</v>
      </c>
      <c r="QY25" s="71">
        <v>0</v>
      </c>
      <c r="QZ25" s="71">
        <v>2</v>
      </c>
      <c r="RA25" s="71">
        <v>0</v>
      </c>
      <c r="RB25" s="71">
        <v>1</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24</v>
      </c>
      <c r="RT25" s="71">
        <v>0</v>
      </c>
      <c r="RU25" s="71">
        <v>2</v>
      </c>
      <c r="RV25" s="71">
        <v>0</v>
      </c>
      <c r="RW25" s="71">
        <v>1</v>
      </c>
      <c r="RX25" s="71">
        <v>0</v>
      </c>
      <c r="RY25" s="71">
        <v>0</v>
      </c>
      <c r="RZ25" s="71">
        <v>0</v>
      </c>
      <c r="SA25" s="71">
        <v>0</v>
      </c>
      <c r="SB25" s="71">
        <v>0</v>
      </c>
      <c r="SC25" s="71">
        <v>0</v>
      </c>
      <c r="SD25" s="71">
        <v>1</v>
      </c>
      <c r="SE25" s="71">
        <v>0</v>
      </c>
      <c r="SF25" s="71">
        <v>0</v>
      </c>
      <c r="SG25" s="71">
        <v>0</v>
      </c>
      <c r="SH25" s="71">
        <v>0</v>
      </c>
    </row>
    <row r="26" spans="1:502">
      <c r="A26" s="16" t="s">
        <v>1977</v>
      </c>
      <c r="B26" s="70">
        <v>18</v>
      </c>
      <c r="C26" s="70">
        <v>18</v>
      </c>
      <c r="D26" s="70">
        <v>1</v>
      </c>
      <c r="E26" s="70">
        <v>2021</v>
      </c>
      <c r="F26" s="70" t="s">
        <v>160</v>
      </c>
      <c r="G26" s="1073" t="s">
        <v>1959</v>
      </c>
      <c r="H26" s="70" t="s">
        <v>1960</v>
      </c>
      <c r="I26" s="1066"/>
      <c r="J26" s="73">
        <v>0</v>
      </c>
      <c r="K26" s="73">
        <v>0</v>
      </c>
      <c r="L26" s="73">
        <v>0</v>
      </c>
      <c r="M26" s="73">
        <v>0</v>
      </c>
      <c r="N26" s="73">
        <v>0</v>
      </c>
      <c r="O26" s="73">
        <v>0</v>
      </c>
      <c r="P26" s="73">
        <v>0</v>
      </c>
      <c r="Q26" s="73">
        <v>0</v>
      </c>
      <c r="R26" s="73">
        <v>9.6020000000000003</v>
      </c>
      <c r="S26" s="73">
        <v>3.1680000000000001</v>
      </c>
      <c r="T26" s="73">
        <v>7.4669999999999996</v>
      </c>
      <c r="U26" s="73">
        <v>0</v>
      </c>
      <c r="V26" s="73">
        <v>0</v>
      </c>
      <c r="W26" s="73">
        <v>5.5060000000000002</v>
      </c>
      <c r="X26" s="73">
        <v>0</v>
      </c>
      <c r="Y26" s="73">
        <v>23.661000000000001</v>
      </c>
      <c r="Z26" s="73">
        <v>0</v>
      </c>
      <c r="AA26" s="73">
        <v>12.962999999999999</v>
      </c>
      <c r="AB26" s="73">
        <v>0</v>
      </c>
      <c r="AC26" s="73">
        <v>0</v>
      </c>
      <c r="AD26" s="73">
        <v>25.744</v>
      </c>
      <c r="AE26" s="73">
        <v>194.03800000000001</v>
      </c>
      <c r="AF26" s="73">
        <v>51.101999999999997</v>
      </c>
      <c r="AG26" s="73">
        <v>14.878</v>
      </c>
      <c r="AH26" s="73">
        <v>54.264000000000003</v>
      </c>
      <c r="AI26" s="73">
        <v>0</v>
      </c>
      <c r="AJ26" s="73">
        <v>0</v>
      </c>
      <c r="AK26" s="73">
        <v>11.555</v>
      </c>
      <c r="AL26" s="73">
        <v>25.594999999999999</v>
      </c>
      <c r="AM26" s="73">
        <v>27.399000000000001</v>
      </c>
      <c r="AN26" s="73">
        <v>18.709</v>
      </c>
      <c r="AO26" s="73">
        <v>0</v>
      </c>
      <c r="AP26" s="73">
        <v>0</v>
      </c>
      <c r="AQ26" s="73">
        <v>0</v>
      </c>
      <c r="AR26" s="73">
        <v>0</v>
      </c>
      <c r="AS26" s="73">
        <v>0</v>
      </c>
      <c r="AT26" s="73">
        <v>44.503</v>
      </c>
      <c r="AU26" s="73">
        <v>0</v>
      </c>
      <c r="AV26" s="73">
        <v>4.1929999999999996</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3.5350000000000001</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3.1970000000000001</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9.6020000000000003</v>
      </c>
      <c r="DT26" s="73">
        <v>3.1680000000000001</v>
      </c>
      <c r="DU26" s="73">
        <v>7.4669999999999996</v>
      </c>
      <c r="DV26" s="73">
        <v>0</v>
      </c>
      <c r="DW26" s="73">
        <v>0</v>
      </c>
      <c r="DX26" s="73">
        <v>5.5060000000000002</v>
      </c>
      <c r="DY26" s="73">
        <v>0</v>
      </c>
      <c r="DZ26" s="73">
        <v>23.661000000000001</v>
      </c>
      <c r="EA26" s="73">
        <v>0</v>
      </c>
      <c r="EB26" s="73">
        <v>12.962999999999999</v>
      </c>
      <c r="EC26" s="73">
        <v>0</v>
      </c>
      <c r="ED26" s="73">
        <v>0</v>
      </c>
      <c r="EE26" s="73">
        <v>25.744</v>
      </c>
      <c r="EF26" s="73">
        <v>194.03800000000001</v>
      </c>
      <c r="EG26" s="73">
        <v>51.101999999999997</v>
      </c>
      <c r="EH26" s="73">
        <v>14.878</v>
      </c>
      <c r="EI26" s="73">
        <v>54.264000000000003</v>
      </c>
      <c r="EJ26" s="73">
        <v>0</v>
      </c>
      <c r="EK26" s="73">
        <v>0</v>
      </c>
      <c r="EL26" s="73">
        <v>11.555</v>
      </c>
      <c r="EM26" s="73">
        <v>25.594999999999999</v>
      </c>
      <c r="EN26" s="73">
        <v>27.399000000000001</v>
      </c>
      <c r="EO26" s="73">
        <v>18.709</v>
      </c>
      <c r="EP26" s="73">
        <v>0</v>
      </c>
      <c r="EQ26" s="73">
        <v>0</v>
      </c>
      <c r="ER26" s="73">
        <v>0</v>
      </c>
      <c r="ES26" s="73">
        <v>0</v>
      </c>
      <c r="ET26" s="73">
        <v>0</v>
      </c>
      <c r="EU26" s="73">
        <v>44.503</v>
      </c>
      <c r="EV26" s="73">
        <v>0</v>
      </c>
      <c r="EW26" s="73">
        <v>4.1929999999999996</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3.5350000000000001</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3.1970000000000001</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485.65100000000001</v>
      </c>
      <c r="HL26" s="73">
        <v>0</v>
      </c>
      <c r="HM26" s="73">
        <v>48.695999999999998</v>
      </c>
      <c r="HN26" s="73">
        <v>0</v>
      </c>
      <c r="HO26" s="73">
        <v>3.5350000000000001</v>
      </c>
      <c r="HP26" s="73">
        <v>0</v>
      </c>
      <c r="HQ26" s="73">
        <v>0</v>
      </c>
      <c r="HR26" s="73">
        <v>0</v>
      </c>
      <c r="HS26" s="73">
        <v>0</v>
      </c>
      <c r="HT26" s="73">
        <v>0</v>
      </c>
      <c r="HU26" s="73">
        <v>0</v>
      </c>
      <c r="HV26" s="73">
        <v>3.1970000000000001</v>
      </c>
      <c r="HW26" s="73">
        <v>0</v>
      </c>
      <c r="HX26" s="73">
        <v>0</v>
      </c>
      <c r="HY26" s="73">
        <v>0</v>
      </c>
      <c r="HZ26" s="73">
        <v>0</v>
      </c>
      <c r="IA26" s="73">
        <v>0</v>
      </c>
      <c r="IB26" s="73">
        <v>0</v>
      </c>
      <c r="IC26" s="73">
        <v>0</v>
      </c>
      <c r="ID26" s="73">
        <v>0</v>
      </c>
      <c r="IE26" s="73">
        <v>0</v>
      </c>
      <c r="IF26" s="73">
        <v>485.65100000000001</v>
      </c>
      <c r="IG26" s="73">
        <v>0</v>
      </c>
      <c r="IH26" s="73">
        <v>48.695999999999998</v>
      </c>
      <c r="II26" s="73">
        <v>0</v>
      </c>
      <c r="IJ26" s="73">
        <v>3.5350000000000001</v>
      </c>
      <c r="IK26" s="73">
        <v>0</v>
      </c>
      <c r="IL26" s="73">
        <v>0</v>
      </c>
      <c r="IM26" s="73">
        <v>0</v>
      </c>
      <c r="IN26" s="73">
        <v>0</v>
      </c>
      <c r="IO26" s="73">
        <v>0</v>
      </c>
      <c r="IP26" s="73">
        <v>0</v>
      </c>
      <c r="IQ26" s="73">
        <v>3.1970000000000001</v>
      </c>
      <c r="IR26" s="73">
        <v>0</v>
      </c>
      <c r="IS26" s="73">
        <v>0</v>
      </c>
      <c r="IT26" s="73">
        <v>0</v>
      </c>
      <c r="IU26" s="73">
        <v>0</v>
      </c>
      <c r="IV26" s="74">
        <v>0</v>
      </c>
      <c r="IW26" s="71">
        <v>0</v>
      </c>
      <c r="IX26" s="71">
        <v>0</v>
      </c>
      <c r="IY26" s="71">
        <v>0</v>
      </c>
      <c r="IZ26" s="71">
        <v>0</v>
      </c>
      <c r="JA26" s="71">
        <v>0</v>
      </c>
      <c r="JB26" s="71">
        <v>0</v>
      </c>
      <c r="JC26" s="71">
        <v>0</v>
      </c>
      <c r="JD26" s="71">
        <v>0</v>
      </c>
      <c r="JE26" s="71">
        <v>1</v>
      </c>
      <c r="JF26" s="71">
        <v>1</v>
      </c>
      <c r="JG26" s="71">
        <v>1</v>
      </c>
      <c r="JH26" s="71">
        <v>0</v>
      </c>
      <c r="JI26" s="71">
        <v>0</v>
      </c>
      <c r="JJ26" s="71">
        <v>1</v>
      </c>
      <c r="JK26" s="71">
        <v>0</v>
      </c>
      <c r="JL26" s="71">
        <v>1</v>
      </c>
      <c r="JM26" s="71">
        <v>0</v>
      </c>
      <c r="JN26" s="71">
        <v>2</v>
      </c>
      <c r="JO26" s="71">
        <v>0</v>
      </c>
      <c r="JP26" s="71">
        <v>0</v>
      </c>
      <c r="JQ26" s="71">
        <v>1</v>
      </c>
      <c r="JR26" s="71">
        <v>2</v>
      </c>
      <c r="JS26" s="71">
        <v>3</v>
      </c>
      <c r="JT26" s="71">
        <v>1</v>
      </c>
      <c r="JU26" s="71">
        <v>1</v>
      </c>
      <c r="JV26" s="71">
        <v>0</v>
      </c>
      <c r="JW26" s="71">
        <v>0</v>
      </c>
      <c r="JX26" s="71">
        <v>1</v>
      </c>
      <c r="JY26" s="71">
        <v>2</v>
      </c>
      <c r="JZ26" s="71">
        <v>2</v>
      </c>
      <c r="KA26" s="71">
        <v>3</v>
      </c>
      <c r="KB26" s="71">
        <v>0</v>
      </c>
      <c r="KC26" s="71">
        <v>0</v>
      </c>
      <c r="KD26" s="71">
        <v>0</v>
      </c>
      <c r="KE26" s="71">
        <v>0</v>
      </c>
      <c r="KF26" s="71">
        <v>0</v>
      </c>
      <c r="KG26" s="71">
        <v>1</v>
      </c>
      <c r="KH26" s="71">
        <v>0</v>
      </c>
      <c r="KI26" s="71">
        <v>1</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1</v>
      </c>
      <c r="NH26" s="71">
        <v>1</v>
      </c>
      <c r="NI26" s="71">
        <v>0</v>
      </c>
      <c r="NJ26" s="71">
        <v>0</v>
      </c>
      <c r="NK26" s="71">
        <v>1</v>
      </c>
      <c r="NL26" s="71">
        <v>0</v>
      </c>
      <c r="NM26" s="71">
        <v>1</v>
      </c>
      <c r="NN26" s="71">
        <v>0</v>
      </c>
      <c r="NO26" s="71">
        <v>2</v>
      </c>
      <c r="NP26" s="71">
        <v>0</v>
      </c>
      <c r="NQ26" s="71">
        <v>0</v>
      </c>
      <c r="NR26" s="71">
        <v>1</v>
      </c>
      <c r="NS26" s="71">
        <v>2</v>
      </c>
      <c r="NT26" s="71">
        <v>3</v>
      </c>
      <c r="NU26" s="71">
        <v>1</v>
      </c>
      <c r="NV26" s="71">
        <v>1</v>
      </c>
      <c r="NW26" s="71">
        <v>0</v>
      </c>
      <c r="NX26" s="71">
        <v>0</v>
      </c>
      <c r="NY26" s="71">
        <v>1</v>
      </c>
      <c r="NZ26" s="71">
        <v>2</v>
      </c>
      <c r="OA26" s="71">
        <v>2</v>
      </c>
      <c r="OB26" s="71">
        <v>3</v>
      </c>
      <c r="OC26" s="71">
        <v>0</v>
      </c>
      <c r="OD26" s="71">
        <v>0</v>
      </c>
      <c r="OE26" s="71">
        <v>0</v>
      </c>
      <c r="OF26" s="71">
        <v>0</v>
      </c>
      <c r="OG26" s="71">
        <v>0</v>
      </c>
      <c r="OH26" s="71">
        <v>1</v>
      </c>
      <c r="OI26" s="71">
        <v>0</v>
      </c>
      <c r="OJ26" s="71">
        <v>1</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23</v>
      </c>
      <c r="QY26" s="71">
        <v>0</v>
      </c>
      <c r="QZ26" s="71">
        <v>2</v>
      </c>
      <c r="RA26" s="71">
        <v>0</v>
      </c>
      <c r="RB26" s="71">
        <v>1</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23</v>
      </c>
      <c r="RT26" s="71">
        <v>0</v>
      </c>
      <c r="RU26" s="71">
        <v>2</v>
      </c>
      <c r="RV26" s="71">
        <v>0</v>
      </c>
      <c r="RW26" s="71">
        <v>1</v>
      </c>
      <c r="RX26" s="71">
        <v>0</v>
      </c>
      <c r="RY26" s="71">
        <v>0</v>
      </c>
      <c r="RZ26" s="71">
        <v>0</v>
      </c>
      <c r="SA26" s="71">
        <v>0</v>
      </c>
      <c r="SB26" s="71">
        <v>0</v>
      </c>
      <c r="SC26" s="71">
        <v>0</v>
      </c>
      <c r="SD26" s="71">
        <v>1</v>
      </c>
      <c r="SE26" s="71">
        <v>0</v>
      </c>
      <c r="SF26" s="71">
        <v>0</v>
      </c>
      <c r="SG26" s="71">
        <v>0</v>
      </c>
      <c r="SH26" s="71">
        <v>0</v>
      </c>
    </row>
    <row r="27" spans="1:502">
      <c r="A27" s="16" t="s">
        <v>1978</v>
      </c>
      <c r="B27" s="70">
        <v>19</v>
      </c>
      <c r="C27" s="70">
        <v>19</v>
      </c>
      <c r="D27" s="70">
        <v>1</v>
      </c>
      <c r="E27" s="70">
        <v>2022</v>
      </c>
      <c r="F27" s="70" t="s">
        <v>161</v>
      </c>
      <c r="G27" s="1073" t="s">
        <v>1959</v>
      </c>
      <c r="H27" s="70" t="s">
        <v>1960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1979</v>
      </c>
      <c r="B28" s="70">
        <v>20</v>
      </c>
      <c r="C28" s="70">
        <v>20</v>
      </c>
      <c r="D28" s="70">
        <v>1</v>
      </c>
      <c r="E28" s="70">
        <v>2023</v>
      </c>
      <c r="F28" s="70" t="s">
        <v>1539</v>
      </c>
      <c r="G28" s="1073" t="s">
        <v>1959</v>
      </c>
      <c r="H28" s="70" t="s">
        <v>1960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1980</v>
      </c>
      <c r="B29" s="70">
        <v>21</v>
      </c>
      <c r="C29" s="70">
        <v>21</v>
      </c>
      <c r="D29" s="70">
        <v>1</v>
      </c>
      <c r="E29" s="70">
        <v>2024</v>
      </c>
      <c r="F29" s="70" t="s">
        <v>1554</v>
      </c>
      <c r="G29" s="1073" t="s">
        <v>1959</v>
      </c>
      <c r="H29" s="70" t="s">
        <v>1960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1556</v>
      </c>
      <c r="G30" s="1073" t="s">
        <v>1959</v>
      </c>
      <c r="H30" s="70" t="s">
        <v>1960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1557</v>
      </c>
      <c r="G31" s="1073" t="s">
        <v>1959</v>
      </c>
      <c r="H31" s="70" t="s">
        <v>1960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1558</v>
      </c>
      <c r="G32" s="1073" t="s">
        <v>1959</v>
      </c>
      <c r="H32" s="70" t="s">
        <v>1960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1559</v>
      </c>
      <c r="G33" s="1073" t="s">
        <v>1959</v>
      </c>
      <c r="H33" s="70" t="s">
        <v>1960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1560</v>
      </c>
      <c r="G34" s="1073" t="s">
        <v>1959</v>
      </c>
      <c r="H34" s="70" t="s">
        <v>1960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1561</v>
      </c>
      <c r="G35" s="1073" t="s">
        <v>1959</v>
      </c>
      <c r="H35" s="70" t="s">
        <v>1960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2382</v>
      </c>
      <c r="B10" s="70">
        <v>2</v>
      </c>
      <c r="C10" s="70">
        <v>18</v>
      </c>
      <c r="D10" s="70">
        <v>2</v>
      </c>
      <c r="E10" s="70">
        <v>2024</v>
      </c>
      <c r="F10" s="70" t="s">
        <v>1554</v>
      </c>
      <c r="G10" s="1073" t="s">
        <v>2379</v>
      </c>
      <c r="H10" s="70" t="s">
        <v>2380</v>
      </c>
      <c r="I10" s="1066"/>
      <c r="J10" s="73">
        <v>716826</v>
      </c>
      <c r="K10" s="71">
        <v>1013732185.0000001</v>
      </c>
      <c r="L10" s="71">
        <v>127265</v>
      </c>
      <c r="M10" s="71">
        <v>178450432</v>
      </c>
      <c r="N10" s="71">
        <v>0</v>
      </c>
      <c r="O10" s="71">
        <v>0</v>
      </c>
      <c r="P10" s="71">
        <v>0</v>
      </c>
      <c r="Q10" s="71">
        <v>0</v>
      </c>
      <c r="R10" s="71">
        <v>0</v>
      </c>
      <c r="S10" s="71">
        <v>0</v>
      </c>
      <c r="T10" s="71">
        <v>0</v>
      </c>
      <c r="U10" s="71">
        <v>0</v>
      </c>
      <c r="V10" s="71">
        <v>0</v>
      </c>
      <c r="W10" s="71">
        <v>0</v>
      </c>
      <c r="X10" s="71">
        <v>0</v>
      </c>
      <c r="Y10" s="71">
        <v>0</v>
      </c>
      <c r="Z10" s="71">
        <v>1192182617</v>
      </c>
      <c r="AA10" s="71">
        <v>1597666295</v>
      </c>
      <c r="AB10" s="71">
        <v>8222585142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2322</v>
      </c>
      <c r="B11" s="70">
        <v>3</v>
      </c>
      <c r="C11" s="70">
        <v>18</v>
      </c>
      <c r="D11" s="70">
        <v>3</v>
      </c>
      <c r="E11" s="70">
        <v>2024</v>
      </c>
      <c r="F11" s="70" t="s">
        <v>1554</v>
      </c>
      <c r="G11" s="1073" t="s">
        <v>2319</v>
      </c>
      <c r="H11" s="70" t="s">
        <v>2320</v>
      </c>
      <c r="I11" s="1066"/>
      <c r="J11" s="73">
        <v>101084</v>
      </c>
      <c r="K11" s="71">
        <v>138200213</v>
      </c>
      <c r="L11" s="71">
        <v>407339</v>
      </c>
      <c r="M11" s="71">
        <v>553775188</v>
      </c>
      <c r="N11" s="71">
        <v>0</v>
      </c>
      <c r="O11" s="71">
        <v>0</v>
      </c>
      <c r="P11" s="71">
        <v>0</v>
      </c>
      <c r="Q11" s="71">
        <v>0</v>
      </c>
      <c r="R11" s="71">
        <v>0</v>
      </c>
      <c r="S11" s="71">
        <v>0</v>
      </c>
      <c r="T11" s="71">
        <v>0</v>
      </c>
      <c r="U11" s="71">
        <v>0</v>
      </c>
      <c r="V11" s="71">
        <v>0</v>
      </c>
      <c r="W11" s="71">
        <v>0</v>
      </c>
      <c r="X11" s="71">
        <v>0</v>
      </c>
      <c r="Y11" s="71">
        <v>0</v>
      </c>
      <c r="Z11" s="71">
        <v>691975401</v>
      </c>
      <c r="AA11" s="71">
        <v>185611494</v>
      </c>
      <c r="AB11" s="71">
        <v>974679931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1918604</v>
      </c>
      <c r="K12" s="71">
        <v>2581461792</v>
      </c>
      <c r="L12" s="71">
        <v>2013246</v>
      </c>
      <c r="M12" s="71">
        <v>2686668938.0000005</v>
      </c>
      <c r="N12" s="71">
        <v>4500</v>
      </c>
      <c r="O12" s="71">
        <v>7280805</v>
      </c>
      <c r="P12" s="71">
        <v>0</v>
      </c>
      <c r="Q12" s="71">
        <v>0</v>
      </c>
      <c r="R12" s="71">
        <v>373</v>
      </c>
      <c r="S12" s="71">
        <v>2588614</v>
      </c>
      <c r="T12" s="71">
        <v>0</v>
      </c>
      <c r="U12" s="71">
        <v>0</v>
      </c>
      <c r="V12" s="71">
        <v>367</v>
      </c>
      <c r="W12" s="71">
        <v>0</v>
      </c>
      <c r="X12" s="71">
        <v>0</v>
      </c>
      <c r="Y12" s="71">
        <v>2253142</v>
      </c>
      <c r="Z12" s="71">
        <v>5280253291.3505716</v>
      </c>
      <c r="AA12" s="71">
        <v>4325589347</v>
      </c>
      <c r="AB12" s="71">
        <v>18843928627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2342</v>
      </c>
      <c r="B13" s="70">
        <v>5</v>
      </c>
      <c r="C13" s="70">
        <v>18</v>
      </c>
      <c r="D13" s="70">
        <v>5</v>
      </c>
      <c r="E13" s="70">
        <v>2024</v>
      </c>
      <c r="F13" s="70" t="s">
        <v>1554</v>
      </c>
      <c r="G13" s="1073" t="s">
        <v>2339</v>
      </c>
      <c r="H13" s="70" t="s">
        <v>2340</v>
      </c>
      <c r="I13" s="1066"/>
      <c r="J13" s="73">
        <v>497527</v>
      </c>
      <c r="K13" s="71">
        <v>665232524</v>
      </c>
      <c r="L13" s="71">
        <v>2318025</v>
      </c>
      <c r="M13" s="71">
        <v>3084993850.0000005</v>
      </c>
      <c r="N13" s="71">
        <v>31900</v>
      </c>
      <c r="O13" s="71">
        <v>60295273</v>
      </c>
      <c r="P13" s="71">
        <v>0</v>
      </c>
      <c r="Q13" s="71">
        <v>0</v>
      </c>
      <c r="R13" s="71">
        <v>2220</v>
      </c>
      <c r="S13" s="71">
        <v>18487104</v>
      </c>
      <c r="T13" s="71">
        <v>0</v>
      </c>
      <c r="U13" s="71">
        <v>0</v>
      </c>
      <c r="V13" s="71">
        <v>1</v>
      </c>
      <c r="W13" s="71">
        <v>0</v>
      </c>
      <c r="X13" s="71">
        <v>0</v>
      </c>
      <c r="Y13" s="71">
        <v>7358</v>
      </c>
      <c r="Z13" s="71">
        <v>3829016108.60812</v>
      </c>
      <c r="AA13" s="71">
        <v>1007029514.0000001</v>
      </c>
      <c r="AB13" s="71">
        <v>4998216445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1980</v>
      </c>
      <c r="B14" s="70">
        <v>6</v>
      </c>
      <c r="C14" s="70">
        <v>18</v>
      </c>
      <c r="D14" s="70">
        <v>6</v>
      </c>
      <c r="E14" s="70">
        <v>2024</v>
      </c>
      <c r="F14" s="70" t="s">
        <v>1554</v>
      </c>
      <c r="G14" s="1073" t="s">
        <v>1959</v>
      </c>
      <c r="H14" s="70" t="s">
        <v>1960</v>
      </c>
      <c r="I14" s="1066"/>
      <c r="J14" s="73">
        <v>767996</v>
      </c>
      <c r="K14" s="71">
        <v>1049684595.9999999</v>
      </c>
      <c r="L14" s="71">
        <v>977776</v>
      </c>
      <c r="M14" s="71">
        <v>1326750116</v>
      </c>
      <c r="N14" s="71">
        <v>0</v>
      </c>
      <c r="O14" s="71">
        <v>0</v>
      </c>
      <c r="P14" s="71">
        <v>0</v>
      </c>
      <c r="Q14" s="71">
        <v>0</v>
      </c>
      <c r="R14" s="71">
        <v>7</v>
      </c>
      <c r="S14" s="71">
        <v>55156</v>
      </c>
      <c r="T14" s="71">
        <v>0</v>
      </c>
      <c r="U14" s="71">
        <v>0</v>
      </c>
      <c r="V14" s="71">
        <v>54</v>
      </c>
      <c r="W14" s="71">
        <v>0</v>
      </c>
      <c r="X14" s="71">
        <v>0</v>
      </c>
      <c r="Y14" s="71">
        <v>328185</v>
      </c>
      <c r="Z14" s="71">
        <v>2376818053.0407596</v>
      </c>
      <c r="AA14" s="71">
        <v>1676960877.0000002</v>
      </c>
      <c r="AB14" s="71">
        <v>7457066086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2370</v>
      </c>
      <c r="B15" s="70">
        <v>7</v>
      </c>
      <c r="C15" s="70">
        <v>18</v>
      </c>
      <c r="D15" s="70">
        <v>7</v>
      </c>
      <c r="E15" s="70">
        <v>2024</v>
      </c>
      <c r="F15" s="70" t="s">
        <v>1554</v>
      </c>
      <c r="G15" s="1073" t="s">
        <v>2367</v>
      </c>
      <c r="H15" s="70" t="s">
        <v>2368</v>
      </c>
      <c r="I15" s="1066"/>
      <c r="J15" s="73">
        <v>615494</v>
      </c>
      <c r="K15" s="71">
        <v>840865528.99999988</v>
      </c>
      <c r="L15" s="71">
        <v>1081666</v>
      </c>
      <c r="M15" s="71">
        <v>1467759502</v>
      </c>
      <c r="N15" s="71">
        <v>6000</v>
      </c>
      <c r="O15" s="71">
        <v>11417482</v>
      </c>
      <c r="P15" s="71">
        <v>3026</v>
      </c>
      <c r="Q15" s="71">
        <v>16324988.999999998</v>
      </c>
      <c r="R15" s="71">
        <v>207</v>
      </c>
      <c r="S15" s="71">
        <v>1040913.9999999999</v>
      </c>
      <c r="T15" s="71">
        <v>0</v>
      </c>
      <c r="U15" s="71">
        <v>0</v>
      </c>
      <c r="V15" s="71">
        <v>0</v>
      </c>
      <c r="W15" s="71">
        <v>0</v>
      </c>
      <c r="X15" s="71">
        <v>0</v>
      </c>
      <c r="Y15" s="71">
        <v>0</v>
      </c>
      <c r="Z15" s="71">
        <v>2337408416.4094205</v>
      </c>
      <c r="AA15" s="71">
        <v>1191033146</v>
      </c>
      <c r="AB15" s="71">
        <v>5466204544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2310</v>
      </c>
      <c r="B16" s="70">
        <v>8</v>
      </c>
      <c r="C16" s="70">
        <v>18</v>
      </c>
      <c r="D16" s="70">
        <v>8</v>
      </c>
      <c r="E16" s="70">
        <v>2024</v>
      </c>
      <c r="F16" s="70" t="s">
        <v>1554</v>
      </c>
      <c r="G16" s="1073" t="s">
        <v>2307</v>
      </c>
      <c r="H16" s="70" t="s">
        <v>2308</v>
      </c>
      <c r="I16" s="1066"/>
      <c r="J16" s="73">
        <v>203220</v>
      </c>
      <c r="K16" s="71">
        <v>279851146.99999994</v>
      </c>
      <c r="L16" s="71">
        <v>313266</v>
      </c>
      <c r="M16" s="71">
        <v>429140742.00000006</v>
      </c>
      <c r="N16" s="71">
        <v>0</v>
      </c>
      <c r="O16" s="71">
        <v>0</v>
      </c>
      <c r="P16" s="71">
        <v>0</v>
      </c>
      <c r="Q16" s="71">
        <v>0</v>
      </c>
      <c r="R16" s="71">
        <v>0</v>
      </c>
      <c r="S16" s="71">
        <v>0</v>
      </c>
      <c r="T16" s="71">
        <v>0</v>
      </c>
      <c r="U16" s="71">
        <v>0</v>
      </c>
      <c r="V16" s="71">
        <v>32</v>
      </c>
      <c r="W16" s="71">
        <v>0</v>
      </c>
      <c r="X16" s="71">
        <v>0</v>
      </c>
      <c r="Y16" s="71">
        <v>193771</v>
      </c>
      <c r="Z16" s="71">
        <v>709185660</v>
      </c>
      <c r="AA16" s="71">
        <v>371883131</v>
      </c>
      <c r="AB16" s="71">
        <v>1924139220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2346</v>
      </c>
      <c r="B17" s="70">
        <v>9</v>
      </c>
      <c r="C17" s="70">
        <v>18</v>
      </c>
      <c r="D17" s="70">
        <v>9</v>
      </c>
      <c r="E17" s="70">
        <v>2024</v>
      </c>
      <c r="F17" s="70" t="s">
        <v>1554</v>
      </c>
      <c r="G17" s="1073" t="s">
        <v>2343</v>
      </c>
      <c r="H17" s="70" t="s">
        <v>2344</v>
      </c>
      <c r="I17" s="1066"/>
      <c r="J17" s="73">
        <v>262125</v>
      </c>
      <c r="K17" s="71">
        <v>353557094.99999994</v>
      </c>
      <c r="L17" s="71">
        <v>933649</v>
      </c>
      <c r="M17" s="71">
        <v>1252486522.0000002</v>
      </c>
      <c r="N17" s="71">
        <v>0</v>
      </c>
      <c r="O17" s="71">
        <v>0</v>
      </c>
      <c r="P17" s="71">
        <v>0</v>
      </c>
      <c r="Q17" s="71">
        <v>0</v>
      </c>
      <c r="R17" s="71">
        <v>3293</v>
      </c>
      <c r="S17" s="71">
        <v>27422138.999999996</v>
      </c>
      <c r="T17" s="71">
        <v>0</v>
      </c>
      <c r="U17" s="71">
        <v>0</v>
      </c>
      <c r="V17" s="71">
        <v>0</v>
      </c>
      <c r="W17" s="71">
        <v>0</v>
      </c>
      <c r="X17" s="71">
        <v>0</v>
      </c>
      <c r="Y17" s="71">
        <v>0</v>
      </c>
      <c r="Z17" s="71">
        <v>1633465756.3534303</v>
      </c>
      <c r="AA17" s="71">
        <v>575935181</v>
      </c>
      <c r="AB17" s="71">
        <v>2422688987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2306</v>
      </c>
      <c r="B18" s="70">
        <v>10</v>
      </c>
      <c r="C18" s="70">
        <v>18</v>
      </c>
      <c r="D18" s="70">
        <v>10</v>
      </c>
      <c r="E18" s="70">
        <v>2024</v>
      </c>
      <c r="F18" s="70" t="s">
        <v>1554</v>
      </c>
      <c r="G18" s="1073" t="s">
        <v>2303</v>
      </c>
      <c r="H18" s="70" t="s">
        <v>2304</v>
      </c>
      <c r="I18" s="1066"/>
      <c r="J18" s="73">
        <v>658527</v>
      </c>
      <c r="K18" s="71">
        <v>926719035.00000012</v>
      </c>
      <c r="L18" s="71">
        <v>342394</v>
      </c>
      <c r="M18" s="71">
        <v>477548478</v>
      </c>
      <c r="N18" s="71">
        <v>200</v>
      </c>
      <c r="O18" s="71">
        <v>337915</v>
      </c>
      <c r="P18" s="71">
        <v>337</v>
      </c>
      <c r="Q18" s="71">
        <v>1817408</v>
      </c>
      <c r="R18" s="71">
        <v>27</v>
      </c>
      <c r="S18" s="71">
        <v>226577</v>
      </c>
      <c r="T18" s="71">
        <v>0</v>
      </c>
      <c r="U18" s="71">
        <v>0</v>
      </c>
      <c r="V18" s="71">
        <v>0</v>
      </c>
      <c r="W18" s="71">
        <v>0</v>
      </c>
      <c r="X18" s="71">
        <v>0</v>
      </c>
      <c r="Y18" s="71">
        <v>0</v>
      </c>
      <c r="Z18" s="71">
        <v>1406649412.5240297</v>
      </c>
      <c r="AA18" s="71">
        <v>1334264645</v>
      </c>
      <c r="AB18" s="71">
        <v>5821493960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2354</v>
      </c>
      <c r="B19" s="70">
        <v>11</v>
      </c>
      <c r="C19" s="70">
        <v>18</v>
      </c>
      <c r="D19" s="70">
        <v>11</v>
      </c>
      <c r="E19" s="70">
        <v>2024</v>
      </c>
      <c r="F19" s="70" t="s">
        <v>1554</v>
      </c>
      <c r="G19" s="1073" t="s">
        <v>2351</v>
      </c>
      <c r="H19" s="70" t="s">
        <v>2352</v>
      </c>
      <c r="I19" s="1066"/>
      <c r="J19" s="73">
        <v>101144</v>
      </c>
      <c r="K19" s="71">
        <v>136026805</v>
      </c>
      <c r="L19" s="71">
        <v>620881</v>
      </c>
      <c r="M19" s="71">
        <v>830429964.99999988</v>
      </c>
      <c r="N19" s="71">
        <v>82300</v>
      </c>
      <c r="O19" s="71">
        <v>169499317.00000003</v>
      </c>
      <c r="P19" s="71">
        <v>0</v>
      </c>
      <c r="Q19" s="71">
        <v>0</v>
      </c>
      <c r="R19" s="71">
        <v>18214</v>
      </c>
      <c r="S19" s="71">
        <v>151684027.99999997</v>
      </c>
      <c r="T19" s="71">
        <v>0</v>
      </c>
      <c r="U19" s="71">
        <v>0</v>
      </c>
      <c r="V19" s="71">
        <v>125</v>
      </c>
      <c r="W19" s="71">
        <v>0</v>
      </c>
      <c r="X19" s="71">
        <v>0</v>
      </c>
      <c r="Y19" s="71">
        <v>768953</v>
      </c>
      <c r="Z19" s="71">
        <v>1288409067.87128</v>
      </c>
      <c r="AA19" s="71">
        <v>48654351</v>
      </c>
      <c r="AB19" s="71">
        <v>582519208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2362</v>
      </c>
      <c r="B20" s="70">
        <v>12</v>
      </c>
      <c r="C20" s="70">
        <v>18</v>
      </c>
      <c r="D20" s="70">
        <v>12</v>
      </c>
      <c r="E20" s="70">
        <v>2024</v>
      </c>
      <c r="F20" s="70" t="s">
        <v>1554</v>
      </c>
      <c r="G20" s="1073" t="s">
        <v>2359</v>
      </c>
      <c r="H20" s="70" t="s">
        <v>2360</v>
      </c>
      <c r="I20" s="1066"/>
      <c r="J20" s="73">
        <v>284970</v>
      </c>
      <c r="K20" s="71">
        <v>391788419</v>
      </c>
      <c r="L20" s="71">
        <v>523231</v>
      </c>
      <c r="M20" s="71">
        <v>714466890</v>
      </c>
      <c r="N20" s="71">
        <v>0</v>
      </c>
      <c r="O20" s="71">
        <v>0</v>
      </c>
      <c r="P20" s="71">
        <v>0</v>
      </c>
      <c r="Q20" s="71">
        <v>0</v>
      </c>
      <c r="R20" s="71">
        <v>0</v>
      </c>
      <c r="S20" s="71">
        <v>0</v>
      </c>
      <c r="T20" s="71">
        <v>0</v>
      </c>
      <c r="U20" s="71">
        <v>0</v>
      </c>
      <c r="V20" s="71">
        <v>0</v>
      </c>
      <c r="W20" s="71">
        <v>0</v>
      </c>
      <c r="X20" s="71">
        <v>0</v>
      </c>
      <c r="Y20" s="71">
        <v>0</v>
      </c>
      <c r="Z20" s="71">
        <v>1106255309.0000002</v>
      </c>
      <c r="AA20" s="71">
        <v>666395302</v>
      </c>
      <c r="AB20" s="71">
        <v>3116718275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157245</v>
      </c>
      <c r="K21" s="71">
        <v>213669136.99999997</v>
      </c>
      <c r="L21" s="71">
        <v>640931</v>
      </c>
      <c r="M21" s="71">
        <v>865713297.99999988</v>
      </c>
      <c r="N21" s="71">
        <v>0</v>
      </c>
      <c r="O21" s="71">
        <v>0</v>
      </c>
      <c r="P21" s="71">
        <v>0</v>
      </c>
      <c r="Q21" s="71">
        <v>0</v>
      </c>
      <c r="R21" s="71">
        <v>1530</v>
      </c>
      <c r="S21" s="71">
        <v>12741156</v>
      </c>
      <c r="T21" s="71">
        <v>0</v>
      </c>
      <c r="U21" s="71">
        <v>0</v>
      </c>
      <c r="V21" s="71">
        <v>0</v>
      </c>
      <c r="W21" s="71">
        <v>0</v>
      </c>
      <c r="X21" s="71">
        <v>0</v>
      </c>
      <c r="Y21" s="71">
        <v>0</v>
      </c>
      <c r="Z21" s="71">
        <v>1092123590.7880301</v>
      </c>
      <c r="AA21" s="71">
        <v>123195790</v>
      </c>
      <c r="AB21" s="71">
        <v>1453918983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2298</v>
      </c>
      <c r="B22" s="70">
        <v>14</v>
      </c>
      <c r="C22" s="70">
        <v>18</v>
      </c>
      <c r="D22" s="70">
        <v>14</v>
      </c>
      <c r="E22" s="70">
        <v>2024</v>
      </c>
      <c r="F22" s="70" t="s">
        <v>1554</v>
      </c>
      <c r="G22" s="1073" t="s">
        <v>2277</v>
      </c>
      <c r="H22" s="70" t="s">
        <v>2278</v>
      </c>
      <c r="I22" s="1066"/>
      <c r="J22" s="73">
        <v>901954</v>
      </c>
      <c r="K22" s="71">
        <v>1254114832</v>
      </c>
      <c r="L22" s="71">
        <v>1267920</v>
      </c>
      <c r="M22" s="71">
        <v>1746939163</v>
      </c>
      <c r="N22" s="71">
        <v>0</v>
      </c>
      <c r="O22" s="71">
        <v>0</v>
      </c>
      <c r="P22" s="71">
        <v>0</v>
      </c>
      <c r="Q22" s="71">
        <v>0</v>
      </c>
      <c r="R22" s="71">
        <v>31</v>
      </c>
      <c r="S22" s="71">
        <v>255224</v>
      </c>
      <c r="T22" s="71">
        <v>0</v>
      </c>
      <c r="U22" s="71">
        <v>0</v>
      </c>
      <c r="V22" s="71">
        <v>0</v>
      </c>
      <c r="W22" s="71">
        <v>0</v>
      </c>
      <c r="X22" s="71">
        <v>0</v>
      </c>
      <c r="Y22" s="71">
        <v>0</v>
      </c>
      <c r="Z22" s="71">
        <v>3001309219.2535601</v>
      </c>
      <c r="AA22" s="71">
        <v>1627922166</v>
      </c>
      <c r="AB22" s="71">
        <v>7976082830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1554</v>
      </c>
      <c r="G23" s="1073" t="s">
        <v>2347</v>
      </c>
      <c r="H23" s="70" t="s">
        <v>2348</v>
      </c>
      <c r="I23" s="1066"/>
      <c r="J23" s="73">
        <v>152880</v>
      </c>
      <c r="K23" s="71">
        <v>207084896.99999997</v>
      </c>
      <c r="L23" s="71">
        <v>375248</v>
      </c>
      <c r="M23" s="71">
        <v>505623800.99999994</v>
      </c>
      <c r="N23" s="71">
        <v>12100</v>
      </c>
      <c r="O23" s="71">
        <v>21127395</v>
      </c>
      <c r="P23" s="71">
        <v>0</v>
      </c>
      <c r="Q23" s="71">
        <v>0</v>
      </c>
      <c r="R23" s="71">
        <v>529</v>
      </c>
      <c r="S23" s="71">
        <v>4409569</v>
      </c>
      <c r="T23" s="71">
        <v>0</v>
      </c>
      <c r="U23" s="71">
        <v>0</v>
      </c>
      <c r="V23" s="71">
        <v>0</v>
      </c>
      <c r="W23" s="71">
        <v>0</v>
      </c>
      <c r="X23" s="71">
        <v>0</v>
      </c>
      <c r="Y23" s="71">
        <v>0</v>
      </c>
      <c r="Z23" s="71">
        <v>738245661.85206985</v>
      </c>
      <c r="AA23" s="71">
        <v>77506206</v>
      </c>
      <c r="AB23" s="71">
        <v>919063867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2330</v>
      </c>
      <c r="B24" s="70">
        <v>16</v>
      </c>
      <c r="C24" s="70">
        <v>18</v>
      </c>
      <c r="D24" s="70">
        <v>16</v>
      </c>
      <c r="E24" s="70">
        <v>2024</v>
      </c>
      <c r="F24" s="70" t="s">
        <v>1554</v>
      </c>
      <c r="G24" s="1073" t="s">
        <v>2327</v>
      </c>
      <c r="H24" s="70" t="s">
        <v>2328</v>
      </c>
      <c r="I24" s="1066"/>
      <c r="J24" s="73">
        <v>219099</v>
      </c>
      <c r="K24" s="71">
        <v>294767059</v>
      </c>
      <c r="L24" s="71">
        <v>539124</v>
      </c>
      <c r="M24" s="71">
        <v>721216704.99999988</v>
      </c>
      <c r="N24" s="71">
        <v>500</v>
      </c>
      <c r="O24" s="71">
        <v>808978</v>
      </c>
      <c r="P24" s="71">
        <v>0</v>
      </c>
      <c r="Q24" s="71">
        <v>0</v>
      </c>
      <c r="R24" s="71">
        <v>128</v>
      </c>
      <c r="S24" s="71">
        <v>1064948</v>
      </c>
      <c r="T24" s="71">
        <v>0</v>
      </c>
      <c r="U24" s="71">
        <v>0</v>
      </c>
      <c r="V24" s="71">
        <v>0</v>
      </c>
      <c r="W24" s="71">
        <v>0</v>
      </c>
      <c r="X24" s="71">
        <v>0</v>
      </c>
      <c r="Y24" s="71">
        <v>0</v>
      </c>
      <c r="Z24" s="71">
        <v>1017857689.9635301</v>
      </c>
      <c r="AA24" s="71">
        <v>494709650</v>
      </c>
      <c r="AB24" s="71">
        <v>2216742151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2302</v>
      </c>
      <c r="B25" s="70">
        <v>17</v>
      </c>
      <c r="C25" s="70">
        <v>18</v>
      </c>
      <c r="D25" s="70">
        <v>17</v>
      </c>
      <c r="E25" s="70">
        <v>2024</v>
      </c>
      <c r="F25" s="70" t="s">
        <v>1554</v>
      </c>
      <c r="G25" s="1073" t="s">
        <v>2299</v>
      </c>
      <c r="H25" s="70" t="s">
        <v>2300</v>
      </c>
      <c r="I25" s="1066"/>
      <c r="J25" s="73">
        <v>666193</v>
      </c>
      <c r="K25" s="71">
        <v>882361945</v>
      </c>
      <c r="L25" s="71">
        <v>2439150</v>
      </c>
      <c r="M25" s="71">
        <v>3214930705</v>
      </c>
      <c r="N25" s="71">
        <v>332800</v>
      </c>
      <c r="O25" s="71">
        <v>1041342528.0000001</v>
      </c>
      <c r="P25" s="71">
        <v>53</v>
      </c>
      <c r="Q25" s="71">
        <v>268296</v>
      </c>
      <c r="R25" s="71">
        <v>320</v>
      </c>
      <c r="S25" s="71">
        <v>2668192</v>
      </c>
      <c r="T25" s="71">
        <v>0</v>
      </c>
      <c r="U25" s="71">
        <v>0</v>
      </c>
      <c r="V25" s="71">
        <v>300</v>
      </c>
      <c r="W25" s="71">
        <v>0</v>
      </c>
      <c r="X25" s="71">
        <v>0</v>
      </c>
      <c r="Y25" s="71">
        <v>1837637.9999999998</v>
      </c>
      <c r="Z25" s="71">
        <v>5143409304.1642113</v>
      </c>
      <c r="AA25" s="71">
        <v>1616174907</v>
      </c>
      <c r="AB25" s="71">
        <v>7043271034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2334</v>
      </c>
      <c r="B26" s="70">
        <v>18</v>
      </c>
      <c r="C26" s="70">
        <v>18</v>
      </c>
      <c r="D26" s="70">
        <v>18</v>
      </c>
      <c r="E26" s="70">
        <v>2024</v>
      </c>
      <c r="F26" s="70" t="s">
        <v>1554</v>
      </c>
      <c r="G26" s="1073" t="s">
        <v>2331</v>
      </c>
      <c r="H26" s="70" t="s">
        <v>2332</v>
      </c>
      <c r="I26" s="1066"/>
      <c r="J26" s="73">
        <v>332842</v>
      </c>
      <c r="K26" s="71">
        <v>445020887</v>
      </c>
      <c r="L26" s="71">
        <v>1295051</v>
      </c>
      <c r="M26" s="71">
        <v>1723291059</v>
      </c>
      <c r="N26" s="71">
        <v>134900</v>
      </c>
      <c r="O26" s="71">
        <v>391361603</v>
      </c>
      <c r="P26" s="71">
        <v>28</v>
      </c>
      <c r="Q26" s="71">
        <v>142678</v>
      </c>
      <c r="R26" s="71">
        <v>8</v>
      </c>
      <c r="S26" s="71">
        <v>70766.000000000015</v>
      </c>
      <c r="T26" s="71">
        <v>0</v>
      </c>
      <c r="U26" s="71">
        <v>0</v>
      </c>
      <c r="V26" s="71">
        <v>123</v>
      </c>
      <c r="W26" s="71">
        <v>0</v>
      </c>
      <c r="X26" s="71">
        <v>0</v>
      </c>
      <c r="Y26" s="71">
        <v>754236</v>
      </c>
      <c r="Z26" s="71">
        <v>2560641229.3265796</v>
      </c>
      <c r="AA26" s="71">
        <v>328768708</v>
      </c>
      <c r="AB26" s="71">
        <v>1725068900.9999998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1635</v>
      </c>
      <c r="B27" s="70">
        <v>19</v>
      </c>
      <c r="C27" s="70">
        <v>18</v>
      </c>
      <c r="D27" s="70">
        <v>19</v>
      </c>
      <c r="E27" s="70">
        <v>2024</v>
      </c>
      <c r="F27" s="70" t="s">
        <v>1554</v>
      </c>
      <c r="G27" s="1073" t="s">
        <v>1632</v>
      </c>
      <c r="H27" s="70" t="s">
        <v>1633</v>
      </c>
      <c r="I27" s="1066"/>
      <c r="J27" s="73">
        <v>534461</v>
      </c>
      <c r="K27" s="71">
        <v>701333301</v>
      </c>
      <c r="L27" s="71">
        <v>1189860</v>
      </c>
      <c r="M27" s="71">
        <v>1551642833</v>
      </c>
      <c r="N27" s="71">
        <v>399300</v>
      </c>
      <c r="O27" s="71">
        <v>950075942.99999988</v>
      </c>
      <c r="P27" s="71">
        <v>68707</v>
      </c>
      <c r="Q27" s="71">
        <v>429606072</v>
      </c>
      <c r="R27" s="71">
        <v>6594</v>
      </c>
      <c r="S27" s="71">
        <v>54911809.999999993</v>
      </c>
      <c r="T27" s="71">
        <v>0</v>
      </c>
      <c r="U27" s="71">
        <v>0</v>
      </c>
      <c r="V27" s="71">
        <v>1427</v>
      </c>
      <c r="W27" s="71">
        <v>0</v>
      </c>
      <c r="X27" s="71">
        <v>0</v>
      </c>
      <c r="Y27" s="71">
        <v>8749628.0000000019</v>
      </c>
      <c r="Z27" s="71">
        <v>3696319586.6118097</v>
      </c>
      <c r="AA27" s="71">
        <v>1245501636</v>
      </c>
      <c r="AB27" s="71">
        <v>5266553191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2326</v>
      </c>
      <c r="B28" s="70">
        <v>20</v>
      </c>
      <c r="C28" s="70">
        <v>18</v>
      </c>
      <c r="D28" s="70">
        <v>20</v>
      </c>
      <c r="E28" s="70">
        <v>2024</v>
      </c>
      <c r="F28" s="70" t="s">
        <v>1554</v>
      </c>
      <c r="G28" s="1073" t="s">
        <v>2323</v>
      </c>
      <c r="H28" s="70" t="s">
        <v>2324</v>
      </c>
      <c r="I28" s="1066"/>
      <c r="J28" s="73">
        <v>124792</v>
      </c>
      <c r="K28" s="71">
        <v>174608236</v>
      </c>
      <c r="L28" s="71">
        <v>183616</v>
      </c>
      <c r="M28" s="71">
        <v>254942138</v>
      </c>
      <c r="N28" s="71">
        <v>0</v>
      </c>
      <c r="O28" s="71">
        <v>0</v>
      </c>
      <c r="P28" s="71">
        <v>0</v>
      </c>
      <c r="Q28" s="71">
        <v>0</v>
      </c>
      <c r="R28" s="71">
        <v>0</v>
      </c>
      <c r="S28" s="71">
        <v>0</v>
      </c>
      <c r="T28" s="71">
        <v>0</v>
      </c>
      <c r="U28" s="71">
        <v>0</v>
      </c>
      <c r="V28" s="71">
        <v>0</v>
      </c>
      <c r="W28" s="71">
        <v>0</v>
      </c>
      <c r="X28" s="71">
        <v>0</v>
      </c>
      <c r="Y28" s="71">
        <v>0</v>
      </c>
      <c r="Z28" s="71">
        <v>429550374</v>
      </c>
      <c r="AA28" s="71">
        <v>274581367</v>
      </c>
      <c r="AB28" s="71">
        <v>1673304804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2338</v>
      </c>
      <c r="B29" s="70">
        <v>21</v>
      </c>
      <c r="C29" s="70">
        <v>18</v>
      </c>
      <c r="D29" s="70">
        <v>21</v>
      </c>
      <c r="E29" s="70">
        <v>2024</v>
      </c>
      <c r="F29" s="70" t="s">
        <v>1554</v>
      </c>
      <c r="G29" s="1073" t="s">
        <v>2335</v>
      </c>
      <c r="H29" s="70" t="s">
        <v>2336</v>
      </c>
      <c r="I29" s="1066"/>
      <c r="J29" s="73">
        <v>153114</v>
      </c>
      <c r="K29" s="71">
        <v>208953231</v>
      </c>
      <c r="L29" s="71">
        <v>652987</v>
      </c>
      <c r="M29" s="71">
        <v>887051566</v>
      </c>
      <c r="N29" s="71">
        <v>0</v>
      </c>
      <c r="O29" s="71">
        <v>0</v>
      </c>
      <c r="P29" s="71">
        <v>0</v>
      </c>
      <c r="Q29" s="71">
        <v>0</v>
      </c>
      <c r="R29" s="71">
        <v>0</v>
      </c>
      <c r="S29" s="71">
        <v>0</v>
      </c>
      <c r="T29" s="71">
        <v>0</v>
      </c>
      <c r="U29" s="71">
        <v>0</v>
      </c>
      <c r="V29" s="71">
        <v>4</v>
      </c>
      <c r="W29" s="71">
        <v>0</v>
      </c>
      <c r="X29" s="71">
        <v>0</v>
      </c>
      <c r="Y29" s="71">
        <v>26981</v>
      </c>
      <c r="Z29" s="71">
        <v>1096031778</v>
      </c>
      <c r="AA29" s="71">
        <v>297766506</v>
      </c>
      <c r="AB29" s="71">
        <v>1609791810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2358</v>
      </c>
      <c r="B30" s="70">
        <v>22</v>
      </c>
      <c r="C30" s="70">
        <v>18</v>
      </c>
      <c r="D30" s="70">
        <v>22</v>
      </c>
      <c r="E30" s="70">
        <v>2024</v>
      </c>
      <c r="F30" s="70" t="s">
        <v>1554</v>
      </c>
      <c r="G30" s="1073" t="s">
        <v>2355</v>
      </c>
      <c r="H30" s="70" t="s">
        <v>2356</v>
      </c>
      <c r="I30" s="1066"/>
      <c r="J30" s="73">
        <v>156873</v>
      </c>
      <c r="K30" s="71">
        <v>213828810</v>
      </c>
      <c r="L30" s="71">
        <v>381373</v>
      </c>
      <c r="M30" s="71">
        <v>516446013</v>
      </c>
      <c r="N30" s="71">
        <v>7600</v>
      </c>
      <c r="O30" s="71">
        <v>13818762.000000002</v>
      </c>
      <c r="P30" s="71">
        <v>0</v>
      </c>
      <c r="Q30" s="71">
        <v>0</v>
      </c>
      <c r="R30" s="71">
        <v>0</v>
      </c>
      <c r="S30" s="71">
        <v>0</v>
      </c>
      <c r="T30" s="71">
        <v>0</v>
      </c>
      <c r="U30" s="71">
        <v>0</v>
      </c>
      <c r="V30" s="71">
        <v>0</v>
      </c>
      <c r="W30" s="71">
        <v>0</v>
      </c>
      <c r="X30" s="71">
        <v>0</v>
      </c>
      <c r="Y30" s="71">
        <v>0</v>
      </c>
      <c r="Z30" s="71">
        <v>744093585</v>
      </c>
      <c r="AA30" s="71">
        <v>237282878</v>
      </c>
      <c r="AB30" s="71">
        <v>1477272384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2378</v>
      </c>
      <c r="B31" s="70">
        <v>23</v>
      </c>
      <c r="C31" s="70">
        <v>18</v>
      </c>
      <c r="D31" s="70">
        <v>23</v>
      </c>
      <c r="E31" s="70">
        <v>2024</v>
      </c>
      <c r="F31" s="70" t="s">
        <v>1554</v>
      </c>
      <c r="G31" s="1073" t="s">
        <v>2375</v>
      </c>
      <c r="H31" s="70" t="s">
        <v>2376</v>
      </c>
      <c r="I31" s="1066"/>
      <c r="J31" s="73">
        <v>209596</v>
      </c>
      <c r="K31" s="71">
        <v>290786853</v>
      </c>
      <c r="L31" s="71">
        <v>473486</v>
      </c>
      <c r="M31" s="71">
        <v>652361442</v>
      </c>
      <c r="N31" s="71">
        <v>0</v>
      </c>
      <c r="O31" s="71">
        <v>0</v>
      </c>
      <c r="P31" s="71">
        <v>0</v>
      </c>
      <c r="Q31" s="71">
        <v>0</v>
      </c>
      <c r="R31" s="71">
        <v>0</v>
      </c>
      <c r="S31" s="71">
        <v>0</v>
      </c>
      <c r="T31" s="71">
        <v>0</v>
      </c>
      <c r="U31" s="71">
        <v>0</v>
      </c>
      <c r="V31" s="71">
        <v>0</v>
      </c>
      <c r="W31" s="71">
        <v>0</v>
      </c>
      <c r="X31" s="71">
        <v>0</v>
      </c>
      <c r="Y31" s="71">
        <v>0</v>
      </c>
      <c r="Z31" s="71">
        <v>943148294.99999988</v>
      </c>
      <c r="AA31" s="71">
        <v>495243857</v>
      </c>
      <c r="AB31" s="71">
        <v>2191801328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2374</v>
      </c>
      <c r="B32" s="70">
        <v>24</v>
      </c>
      <c r="C32" s="70">
        <v>18</v>
      </c>
      <c r="D32" s="70">
        <v>24</v>
      </c>
      <c r="E32" s="70">
        <v>2024</v>
      </c>
      <c r="F32" s="70" t="s">
        <v>1554</v>
      </c>
      <c r="G32" s="1073" t="s">
        <v>2371</v>
      </c>
      <c r="H32" s="70" t="s">
        <v>2372</v>
      </c>
      <c r="I32" s="1066"/>
      <c r="J32" s="73">
        <v>517227</v>
      </c>
      <c r="K32" s="71">
        <v>706660806</v>
      </c>
      <c r="L32" s="71">
        <v>1056793</v>
      </c>
      <c r="M32" s="71">
        <v>1436025426</v>
      </c>
      <c r="N32" s="71">
        <v>600</v>
      </c>
      <c r="O32" s="71">
        <v>1056713</v>
      </c>
      <c r="P32" s="71">
        <v>0</v>
      </c>
      <c r="Q32" s="71">
        <v>0</v>
      </c>
      <c r="R32" s="71">
        <v>1877</v>
      </c>
      <c r="S32" s="71">
        <v>15631492</v>
      </c>
      <c r="T32" s="71">
        <v>0</v>
      </c>
      <c r="U32" s="71">
        <v>0</v>
      </c>
      <c r="V32" s="71">
        <v>207</v>
      </c>
      <c r="W32" s="71">
        <v>0</v>
      </c>
      <c r="X32" s="71">
        <v>0</v>
      </c>
      <c r="Y32" s="71">
        <v>1266626</v>
      </c>
      <c r="Z32" s="71">
        <v>2160641063.0887299</v>
      </c>
      <c r="AA32" s="71">
        <v>1084121677</v>
      </c>
      <c r="AB32" s="71">
        <v>4926375021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2318</v>
      </c>
      <c r="B33" s="70">
        <v>25</v>
      </c>
      <c r="C33" s="70">
        <v>18</v>
      </c>
      <c r="D33" s="70">
        <v>25</v>
      </c>
      <c r="E33" s="70">
        <v>2024</v>
      </c>
      <c r="F33" s="70" t="s">
        <v>1554</v>
      </c>
      <c r="G33" s="1073" t="s">
        <v>2315</v>
      </c>
      <c r="H33" s="70" t="s">
        <v>2316</v>
      </c>
      <c r="I33" s="1066"/>
      <c r="J33" s="73">
        <v>130316</v>
      </c>
      <c r="K33" s="71">
        <v>177298498</v>
      </c>
      <c r="L33" s="71">
        <v>229803</v>
      </c>
      <c r="M33" s="71">
        <v>310683115</v>
      </c>
      <c r="N33" s="71">
        <v>24200</v>
      </c>
      <c r="O33" s="71">
        <v>46463267</v>
      </c>
      <c r="P33" s="71">
        <v>0</v>
      </c>
      <c r="Q33" s="71">
        <v>0</v>
      </c>
      <c r="R33" s="71">
        <v>0</v>
      </c>
      <c r="S33" s="71">
        <v>0</v>
      </c>
      <c r="T33" s="71">
        <v>0</v>
      </c>
      <c r="U33" s="71">
        <v>0</v>
      </c>
      <c r="V33" s="71">
        <v>0</v>
      </c>
      <c r="W33" s="71">
        <v>0</v>
      </c>
      <c r="X33" s="71">
        <v>0</v>
      </c>
      <c r="Y33" s="71">
        <v>0</v>
      </c>
      <c r="Z33" s="71">
        <v>534444880</v>
      </c>
      <c r="AA33" s="71">
        <v>72655448</v>
      </c>
      <c r="AB33" s="71">
        <v>714069691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2314</v>
      </c>
      <c r="B34" s="70">
        <v>26</v>
      </c>
      <c r="C34" s="70">
        <v>18</v>
      </c>
      <c r="D34" s="70">
        <v>26</v>
      </c>
      <c r="E34" s="70">
        <v>2024</v>
      </c>
      <c r="F34" s="70" t="s">
        <v>1554</v>
      </c>
      <c r="G34" s="1073" t="s">
        <v>2311</v>
      </c>
      <c r="H34" s="70" t="s">
        <v>2312</v>
      </c>
      <c r="I34" s="1066"/>
      <c r="J34" s="73">
        <v>205309</v>
      </c>
      <c r="K34" s="71">
        <v>275005260</v>
      </c>
      <c r="L34" s="71">
        <v>626393</v>
      </c>
      <c r="M34" s="71">
        <v>834565125</v>
      </c>
      <c r="N34" s="71">
        <v>206700</v>
      </c>
      <c r="O34" s="71">
        <v>614251873</v>
      </c>
      <c r="P34" s="71">
        <v>10</v>
      </c>
      <c r="Q34" s="71">
        <v>49260</v>
      </c>
      <c r="R34" s="71">
        <v>295</v>
      </c>
      <c r="S34" s="71">
        <v>2458154</v>
      </c>
      <c r="T34" s="71">
        <v>0</v>
      </c>
      <c r="U34" s="71">
        <v>0</v>
      </c>
      <c r="V34" s="71">
        <v>116</v>
      </c>
      <c r="W34" s="71">
        <v>0</v>
      </c>
      <c r="X34" s="71">
        <v>0</v>
      </c>
      <c r="Y34" s="71">
        <v>710331</v>
      </c>
      <c r="Z34" s="71">
        <v>1727040002.6990902</v>
      </c>
      <c r="AA34" s="71">
        <v>387738951</v>
      </c>
      <c r="AB34" s="71">
        <v>1853640155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2381</v>
      </c>
      <c r="B190" s="70">
        <v>182</v>
      </c>
      <c r="C190" s="70">
        <v>16</v>
      </c>
      <c r="D190" s="70">
        <v>2</v>
      </c>
      <c r="E190" s="70">
        <v>2022</v>
      </c>
      <c r="F190" s="70" t="s">
        <v>161</v>
      </c>
      <c r="G190" s="1073" t="s">
        <v>2379</v>
      </c>
      <c r="H190" s="70" t="s">
        <v>2380</v>
      </c>
      <c r="I190" s="1066"/>
      <c r="J190" s="73"/>
      <c r="K190" s="71"/>
      <c r="L190" s="71"/>
      <c r="M190" s="71"/>
      <c r="N190" s="71"/>
      <c r="O190" s="71"/>
      <c r="P190" s="71"/>
      <c r="Q190" s="71"/>
      <c r="R190" s="71"/>
      <c r="S190" s="71"/>
      <c r="T190" s="71"/>
      <c r="U190" s="71"/>
      <c r="V190" s="71"/>
      <c r="W190" s="71"/>
      <c r="X190" s="71"/>
      <c r="Y190" s="71"/>
      <c r="Z190" s="71"/>
      <c r="AA190" s="71"/>
      <c r="AB190" s="71"/>
      <c r="AC190" s="72"/>
      <c r="AD190" s="71">
        <v>254440149.01675716</v>
      </c>
      <c r="AE190" s="71">
        <v>5630029.3149986751</v>
      </c>
      <c r="AF190" s="71">
        <v>1640622.5657956288</v>
      </c>
      <c r="AG190" s="71">
        <v>278567401.90926647</v>
      </c>
      <c r="AH190" s="71">
        <v>340526829.956622</v>
      </c>
      <c r="AI190" s="71">
        <v>0</v>
      </c>
      <c r="AJ190" s="71">
        <v>0</v>
      </c>
      <c r="AK190" s="71">
        <v>18401930.725958038</v>
      </c>
      <c r="AL190" s="71">
        <v>0</v>
      </c>
      <c r="AM190" s="71">
        <v>0</v>
      </c>
      <c r="AN190" s="71">
        <v>899206963.489398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2321</v>
      </c>
      <c r="B191" s="70">
        <v>183</v>
      </c>
      <c r="C191" s="70">
        <v>16</v>
      </c>
      <c r="D191" s="70">
        <v>3</v>
      </c>
      <c r="E191" s="70">
        <v>2022</v>
      </c>
      <c r="F191" s="70" t="s">
        <v>161</v>
      </c>
      <c r="G191" s="1073" t="s">
        <v>2319</v>
      </c>
      <c r="H191" s="70" t="s">
        <v>2320</v>
      </c>
      <c r="I191" s="1066"/>
      <c r="J191" s="73"/>
      <c r="K191" s="71"/>
      <c r="L191" s="71"/>
      <c r="M191" s="71"/>
      <c r="N191" s="71"/>
      <c r="O191" s="71"/>
      <c r="P191" s="71"/>
      <c r="Q191" s="71"/>
      <c r="R191" s="71"/>
      <c r="S191" s="71"/>
      <c r="T191" s="71"/>
      <c r="U191" s="71"/>
      <c r="V191" s="71"/>
      <c r="W191" s="71"/>
      <c r="X191" s="71"/>
      <c r="Y191" s="71"/>
      <c r="Z191" s="71"/>
      <c r="AA191" s="71"/>
      <c r="AB191" s="71"/>
      <c r="AC191" s="72"/>
      <c r="AD191" s="71">
        <v>77560884.450412512</v>
      </c>
      <c r="AE191" s="71">
        <v>392441.7216889158</v>
      </c>
      <c r="AF191" s="71">
        <v>2746660.2506016707</v>
      </c>
      <c r="AG191" s="71">
        <v>13394383.238643764</v>
      </c>
      <c r="AH191" s="71">
        <v>22871468.280073274</v>
      </c>
      <c r="AI191" s="71">
        <v>0</v>
      </c>
      <c r="AJ191" s="71">
        <v>0</v>
      </c>
      <c r="AK191" s="71">
        <v>1471663.7743578961</v>
      </c>
      <c r="AL191" s="71">
        <v>0</v>
      </c>
      <c r="AM191" s="71">
        <v>0</v>
      </c>
      <c r="AN191" s="71">
        <v>118437501.71577804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1461034073.6119709</v>
      </c>
      <c r="AE192" s="71">
        <v>30568946.032710638</v>
      </c>
      <c r="AF192" s="71">
        <v>10673263.658378305</v>
      </c>
      <c r="AG192" s="71">
        <v>1349543194.7673495</v>
      </c>
      <c r="AH192" s="71">
        <v>1221491637.804883</v>
      </c>
      <c r="AI192" s="71">
        <v>0</v>
      </c>
      <c r="AJ192" s="71">
        <v>0</v>
      </c>
      <c r="AK192" s="71">
        <v>66822987.473799087</v>
      </c>
      <c r="AL192" s="71">
        <v>0</v>
      </c>
      <c r="AM192" s="71">
        <v>0</v>
      </c>
      <c r="AN192" s="71">
        <v>4140134103.3490915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2341</v>
      </c>
      <c r="B193" s="70">
        <v>185</v>
      </c>
      <c r="C193" s="70">
        <v>16</v>
      </c>
      <c r="D193" s="70">
        <v>5</v>
      </c>
      <c r="E193" s="70">
        <v>2022</v>
      </c>
      <c r="F193" s="70" t="s">
        <v>161</v>
      </c>
      <c r="G193" s="1073" t="s">
        <v>2339</v>
      </c>
      <c r="H193" s="70" t="s">
        <v>2340</v>
      </c>
      <c r="I193" s="1066"/>
      <c r="J193" s="73"/>
      <c r="K193" s="71"/>
      <c r="L193" s="71"/>
      <c r="M193" s="71"/>
      <c r="N193" s="71"/>
      <c r="O193" s="71"/>
      <c r="P193" s="71"/>
      <c r="Q193" s="71"/>
      <c r="R193" s="71"/>
      <c r="S193" s="71"/>
      <c r="T193" s="71"/>
      <c r="U193" s="71"/>
      <c r="V193" s="71"/>
      <c r="W193" s="71"/>
      <c r="X193" s="71"/>
      <c r="Y193" s="71"/>
      <c r="Z193" s="71"/>
      <c r="AA193" s="71"/>
      <c r="AB193" s="71"/>
      <c r="AC193" s="72"/>
      <c r="AD193" s="71">
        <v>410407964.38617444</v>
      </c>
      <c r="AE193" s="71">
        <v>4228182.2033887506</v>
      </c>
      <c r="AF193" s="71">
        <v>6258329.8998608543</v>
      </c>
      <c r="AG193" s="71">
        <v>133445614.98414186</v>
      </c>
      <c r="AH193" s="71">
        <v>149833821.17635486</v>
      </c>
      <c r="AI193" s="71">
        <v>0</v>
      </c>
      <c r="AJ193" s="71">
        <v>0</v>
      </c>
      <c r="AK193" s="71">
        <v>8968536.2330462113</v>
      </c>
      <c r="AL193" s="71">
        <v>0</v>
      </c>
      <c r="AM193" s="71">
        <v>0</v>
      </c>
      <c r="AN193" s="71">
        <v>713142448.882967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1978</v>
      </c>
      <c r="B194" s="70">
        <v>186</v>
      </c>
      <c r="C194" s="70">
        <v>16</v>
      </c>
      <c r="D194" s="70">
        <v>6</v>
      </c>
      <c r="E194" s="70">
        <v>2022</v>
      </c>
      <c r="F194" s="70" t="s">
        <v>161</v>
      </c>
      <c r="G194" s="1073" t="s">
        <v>1959</v>
      </c>
      <c r="H194" s="70" t="s">
        <v>1960</v>
      </c>
      <c r="I194" s="1066"/>
      <c r="J194" s="73"/>
      <c r="K194" s="71"/>
      <c r="L194" s="71"/>
      <c r="M194" s="71"/>
      <c r="N194" s="71"/>
      <c r="O194" s="71"/>
      <c r="P194" s="71"/>
      <c r="Q194" s="71"/>
      <c r="R194" s="71"/>
      <c r="S194" s="71"/>
      <c r="T194" s="71"/>
      <c r="U194" s="71"/>
      <c r="V194" s="71"/>
      <c r="W194" s="71"/>
      <c r="X194" s="71"/>
      <c r="Y194" s="71"/>
      <c r="Z194" s="71"/>
      <c r="AA194" s="71"/>
      <c r="AB194" s="71"/>
      <c r="AC194" s="72"/>
      <c r="AD194" s="71">
        <v>743480813.58329952</v>
      </c>
      <c r="AE194" s="71">
        <v>8607303.5305040088</v>
      </c>
      <c r="AF194" s="71">
        <v>6156943.1120869666</v>
      </c>
      <c r="AG194" s="71">
        <v>394000541.57963848</v>
      </c>
      <c r="AH194" s="71">
        <v>380645139.2359044</v>
      </c>
      <c r="AI194" s="71">
        <v>0</v>
      </c>
      <c r="AJ194" s="71">
        <v>0</v>
      </c>
      <c r="AK194" s="71">
        <v>21600026.426539071</v>
      </c>
      <c r="AL194" s="71">
        <v>0</v>
      </c>
      <c r="AM194" s="71">
        <v>0</v>
      </c>
      <c r="AN194" s="71">
        <v>1554490767.4679728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2369</v>
      </c>
      <c r="B195" s="70">
        <v>187</v>
      </c>
      <c r="C195" s="70">
        <v>16</v>
      </c>
      <c r="D195" s="70">
        <v>7</v>
      </c>
      <c r="E195" s="70">
        <v>2022</v>
      </c>
      <c r="F195" s="70" t="s">
        <v>161</v>
      </c>
      <c r="G195" s="1073" t="s">
        <v>2367</v>
      </c>
      <c r="H195" s="70" t="s">
        <v>2368</v>
      </c>
      <c r="I195" s="1066"/>
      <c r="J195" s="73"/>
      <c r="K195" s="71"/>
      <c r="L195" s="71"/>
      <c r="M195" s="71"/>
      <c r="N195" s="71"/>
      <c r="O195" s="71"/>
      <c r="P195" s="71"/>
      <c r="Q195" s="71"/>
      <c r="R195" s="71"/>
      <c r="S195" s="71"/>
      <c r="T195" s="71"/>
      <c r="U195" s="71"/>
      <c r="V195" s="71"/>
      <c r="W195" s="71"/>
      <c r="X195" s="71"/>
      <c r="Y195" s="71"/>
      <c r="Z195" s="71"/>
      <c r="AA195" s="71"/>
      <c r="AB195" s="71"/>
      <c r="AC195" s="72"/>
      <c r="AD195" s="71">
        <v>328551033.60702384</v>
      </c>
      <c r="AE195" s="71">
        <v>5488523.8865050767</v>
      </c>
      <c r="AF195" s="71">
        <v>4562405.4498249227</v>
      </c>
      <c r="AG195" s="71">
        <v>182852174.0451383</v>
      </c>
      <c r="AH195" s="71">
        <v>203555059.69493154</v>
      </c>
      <c r="AI195" s="71">
        <v>0</v>
      </c>
      <c r="AJ195" s="71">
        <v>0</v>
      </c>
      <c r="AK195" s="71">
        <v>12216216.814679574</v>
      </c>
      <c r="AL195" s="71">
        <v>0</v>
      </c>
      <c r="AM195" s="71">
        <v>0</v>
      </c>
      <c r="AN195" s="71">
        <v>737225413.49810326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2309</v>
      </c>
      <c r="B196" s="70">
        <v>188</v>
      </c>
      <c r="C196" s="70">
        <v>16</v>
      </c>
      <c r="D196" s="70">
        <v>8</v>
      </c>
      <c r="E196" s="70">
        <v>2022</v>
      </c>
      <c r="F196" s="70" t="s">
        <v>161</v>
      </c>
      <c r="G196" s="1073" t="s">
        <v>2307</v>
      </c>
      <c r="H196" s="70" t="s">
        <v>2308</v>
      </c>
      <c r="I196" s="1066"/>
      <c r="J196" s="73"/>
      <c r="K196" s="71"/>
      <c r="L196" s="71"/>
      <c r="M196" s="71"/>
      <c r="N196" s="71"/>
      <c r="O196" s="71"/>
      <c r="P196" s="71"/>
      <c r="Q196" s="71"/>
      <c r="R196" s="71"/>
      <c r="S196" s="71"/>
      <c r="T196" s="71"/>
      <c r="U196" s="71"/>
      <c r="V196" s="71"/>
      <c r="W196" s="71"/>
      <c r="X196" s="71"/>
      <c r="Y196" s="71"/>
      <c r="Z196" s="71"/>
      <c r="AA196" s="71"/>
      <c r="AB196" s="71"/>
      <c r="AC196" s="72"/>
      <c r="AD196" s="71">
        <v>247771013.58322221</v>
      </c>
      <c r="AE196" s="71">
        <v>1988622.9550967175</v>
      </c>
      <c r="AF196" s="71">
        <v>1428632.0095411376</v>
      </c>
      <c r="AG196" s="71">
        <v>60622838.015244611</v>
      </c>
      <c r="AH196" s="71">
        <v>62163219.428475924</v>
      </c>
      <c r="AI196" s="71">
        <v>0</v>
      </c>
      <c r="AJ196" s="71">
        <v>0</v>
      </c>
      <c r="AK196" s="71">
        <v>3988225.6150581716</v>
      </c>
      <c r="AL196" s="71">
        <v>0</v>
      </c>
      <c r="AM196" s="71">
        <v>0</v>
      </c>
      <c r="AN196" s="71">
        <v>377962551.60663879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2345</v>
      </c>
      <c r="B197" s="70">
        <v>189</v>
      </c>
      <c r="C197" s="70">
        <v>16</v>
      </c>
      <c r="D197" s="70">
        <v>9</v>
      </c>
      <c r="E197" s="70">
        <v>2022</v>
      </c>
      <c r="F197" s="70" t="s">
        <v>161</v>
      </c>
      <c r="G197" s="1073" t="s">
        <v>2343</v>
      </c>
      <c r="H197" s="70" t="s">
        <v>2344</v>
      </c>
      <c r="I197" s="1066"/>
      <c r="J197" s="73"/>
      <c r="K197" s="71"/>
      <c r="L197" s="71"/>
      <c r="M197" s="71"/>
      <c r="N197" s="71"/>
      <c r="O197" s="71"/>
      <c r="P197" s="71"/>
      <c r="Q197" s="71"/>
      <c r="R197" s="71"/>
      <c r="S197" s="71"/>
      <c r="T197" s="71"/>
      <c r="U197" s="71"/>
      <c r="V197" s="71"/>
      <c r="W197" s="71"/>
      <c r="X197" s="71"/>
      <c r="Y197" s="71"/>
      <c r="Z197" s="71"/>
      <c r="AA197" s="71"/>
      <c r="AB197" s="71"/>
      <c r="AC197" s="72"/>
      <c r="AD197" s="71">
        <v>185964699.58721244</v>
      </c>
      <c r="AE197" s="71">
        <v>1839570.5704167925</v>
      </c>
      <c r="AF197" s="71">
        <v>2672924.4049479347</v>
      </c>
      <c r="AG197" s="71">
        <v>76048415.278632626</v>
      </c>
      <c r="AH197" s="71">
        <v>91475793.143087238</v>
      </c>
      <c r="AI197" s="71">
        <v>0</v>
      </c>
      <c r="AJ197" s="71">
        <v>0</v>
      </c>
      <c r="AK197" s="71">
        <v>5679534.9172025714</v>
      </c>
      <c r="AL197" s="71">
        <v>0</v>
      </c>
      <c r="AM197" s="71">
        <v>0</v>
      </c>
      <c r="AN197" s="71">
        <v>363680937.90149963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2305</v>
      </c>
      <c r="B198" s="70">
        <v>190</v>
      </c>
      <c r="C198" s="70">
        <v>16</v>
      </c>
      <c r="D198" s="70">
        <v>10</v>
      </c>
      <c r="E198" s="70">
        <v>2022</v>
      </c>
      <c r="F198" s="70" t="s">
        <v>161</v>
      </c>
      <c r="G198" s="1073" t="s">
        <v>2303</v>
      </c>
      <c r="H198" s="70" t="s">
        <v>2304</v>
      </c>
      <c r="I198" s="1066"/>
      <c r="J198" s="73"/>
      <c r="K198" s="71"/>
      <c r="L198" s="71"/>
      <c r="M198" s="71"/>
      <c r="N198" s="71"/>
      <c r="O198" s="71"/>
      <c r="P198" s="71"/>
      <c r="Q198" s="71"/>
      <c r="R198" s="71"/>
      <c r="S198" s="71"/>
      <c r="T198" s="71"/>
      <c r="U198" s="71"/>
      <c r="V198" s="71"/>
      <c r="W198" s="71"/>
      <c r="X198" s="71"/>
      <c r="Y198" s="71"/>
      <c r="Z198" s="71"/>
      <c r="AA198" s="71"/>
      <c r="AB198" s="71"/>
      <c r="AC198" s="72"/>
      <c r="AD198" s="71">
        <v>318924722.09908652</v>
      </c>
      <c r="AE198" s="71">
        <v>6313028.8498611161</v>
      </c>
      <c r="AF198" s="71">
        <v>1972433.8712374414</v>
      </c>
      <c r="AG198" s="71">
        <v>246368505.43525445</v>
      </c>
      <c r="AH198" s="71">
        <v>264967320.82157165</v>
      </c>
      <c r="AI198" s="71">
        <v>0</v>
      </c>
      <c r="AJ198" s="71">
        <v>0</v>
      </c>
      <c r="AK198" s="71">
        <v>14861002.058726117</v>
      </c>
      <c r="AL198" s="71">
        <v>0</v>
      </c>
      <c r="AM198" s="71">
        <v>0</v>
      </c>
      <c r="AN198" s="71">
        <v>853407013.13573718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2353</v>
      </c>
      <c r="B199" s="70">
        <v>191</v>
      </c>
      <c r="C199" s="70">
        <v>16</v>
      </c>
      <c r="D199" s="70">
        <v>11</v>
      </c>
      <c r="E199" s="70">
        <v>2022</v>
      </c>
      <c r="F199" s="70" t="s">
        <v>161</v>
      </c>
      <c r="G199" s="1073" t="s">
        <v>2351</v>
      </c>
      <c r="H199" s="70" t="s">
        <v>2352</v>
      </c>
      <c r="I199" s="1066"/>
      <c r="J199" s="73"/>
      <c r="K199" s="71"/>
      <c r="L199" s="71"/>
      <c r="M199" s="71"/>
      <c r="N199" s="71"/>
      <c r="O199" s="71"/>
      <c r="P199" s="71"/>
      <c r="Q199" s="71"/>
      <c r="R199" s="71"/>
      <c r="S199" s="71"/>
      <c r="T199" s="71"/>
      <c r="U199" s="71"/>
      <c r="V199" s="71"/>
      <c r="W199" s="71"/>
      <c r="X199" s="71"/>
      <c r="Y199" s="71"/>
      <c r="Z199" s="71"/>
      <c r="AA199" s="71"/>
      <c r="AB199" s="71"/>
      <c r="AC199" s="72"/>
      <c r="AD199" s="71">
        <v>23258790.921491198</v>
      </c>
      <c r="AE199" s="71">
        <v>684886.27390902129</v>
      </c>
      <c r="AF199" s="71">
        <v>774226.37936422939</v>
      </c>
      <c r="AG199" s="71">
        <v>12225488.564026782</v>
      </c>
      <c r="AH199" s="71">
        <v>20321234.046993263</v>
      </c>
      <c r="AI199" s="71">
        <v>0</v>
      </c>
      <c r="AJ199" s="71">
        <v>0</v>
      </c>
      <c r="AK199" s="71">
        <v>1332851.9328702469</v>
      </c>
      <c r="AL199" s="71">
        <v>0</v>
      </c>
      <c r="AM199" s="71">
        <v>0</v>
      </c>
      <c r="AN199" s="71">
        <v>58597478.118654743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2361</v>
      </c>
      <c r="B200" s="70">
        <v>192</v>
      </c>
      <c r="C200" s="70">
        <v>16</v>
      </c>
      <c r="D200" s="70">
        <v>12</v>
      </c>
      <c r="E200" s="70">
        <v>2022</v>
      </c>
      <c r="F200" s="70" t="s">
        <v>161</v>
      </c>
      <c r="G200" s="1073" t="s">
        <v>2359</v>
      </c>
      <c r="H200" s="70" t="s">
        <v>2360</v>
      </c>
      <c r="I200" s="1066"/>
      <c r="J200" s="73"/>
      <c r="K200" s="71"/>
      <c r="L200" s="71"/>
      <c r="M200" s="71"/>
      <c r="N200" s="71"/>
      <c r="O200" s="71"/>
      <c r="P200" s="71"/>
      <c r="Q200" s="71"/>
      <c r="R200" s="71"/>
      <c r="S200" s="71"/>
      <c r="T200" s="71"/>
      <c r="U200" s="71"/>
      <c r="V200" s="71"/>
      <c r="W200" s="71"/>
      <c r="X200" s="71"/>
      <c r="Y200" s="71"/>
      <c r="Z200" s="71"/>
      <c r="AA200" s="71"/>
      <c r="AB200" s="71"/>
      <c r="AC200" s="72"/>
      <c r="AD200" s="71">
        <v>105229348.54558238</v>
      </c>
      <c r="AE200" s="71">
        <v>2671622.4899591575</v>
      </c>
      <c r="AF200" s="71">
        <v>2525452.7136404621</v>
      </c>
      <c r="AG200" s="71">
        <v>121788605.25093974</v>
      </c>
      <c r="AH200" s="71">
        <v>127541951.58561794</v>
      </c>
      <c r="AI200" s="71">
        <v>0</v>
      </c>
      <c r="AJ200" s="71">
        <v>0</v>
      </c>
      <c r="AK200" s="71">
        <v>7765715.4856439298</v>
      </c>
      <c r="AL200" s="71">
        <v>0</v>
      </c>
      <c r="AM200" s="71">
        <v>0</v>
      </c>
      <c r="AN200" s="71">
        <v>367522696.0713836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10271247.082338169</v>
      </c>
      <c r="AE201" s="71">
        <v>1132043.4279487955</v>
      </c>
      <c r="AF201" s="71">
        <v>2184424.4274919331</v>
      </c>
      <c r="AG201" s="71">
        <v>45880712.829364873</v>
      </c>
      <c r="AH201" s="71">
        <v>64123774.995013721</v>
      </c>
      <c r="AI201" s="71">
        <v>0</v>
      </c>
      <c r="AJ201" s="71">
        <v>0</v>
      </c>
      <c r="AK201" s="71">
        <v>3754246.957592478</v>
      </c>
      <c r="AL201" s="71">
        <v>0</v>
      </c>
      <c r="AM201" s="71">
        <v>0</v>
      </c>
      <c r="AN201" s="71">
        <v>127346449.71974997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2296</v>
      </c>
      <c r="B202" s="70">
        <v>194</v>
      </c>
      <c r="C202" s="70">
        <v>16</v>
      </c>
      <c r="D202" s="70">
        <v>14</v>
      </c>
      <c r="E202" s="70">
        <v>2022</v>
      </c>
      <c r="F202" s="70" t="s">
        <v>161</v>
      </c>
      <c r="G202" s="1073" t="s">
        <v>2277</v>
      </c>
      <c r="H202" s="70" t="s">
        <v>2278</v>
      </c>
      <c r="I202" s="1066"/>
      <c r="J202" s="73"/>
      <c r="K202" s="71"/>
      <c r="L202" s="71"/>
      <c r="M202" s="71"/>
      <c r="N202" s="71"/>
      <c r="O202" s="71"/>
      <c r="P202" s="71"/>
      <c r="Q202" s="71"/>
      <c r="R202" s="71"/>
      <c r="S202" s="71"/>
      <c r="T202" s="71"/>
      <c r="U202" s="71"/>
      <c r="V202" s="71"/>
      <c r="W202" s="71"/>
      <c r="X202" s="71"/>
      <c r="Y202" s="71"/>
      <c r="Z202" s="71"/>
      <c r="AA202" s="71"/>
      <c r="AB202" s="71"/>
      <c r="AC202" s="72"/>
      <c r="AD202" s="71">
        <v>619448150.66068172</v>
      </c>
      <c r="AE202" s="71">
        <v>8516740.0562681034</v>
      </c>
      <c r="AF202" s="71">
        <v>7161594.0091191214</v>
      </c>
      <c r="AG202" s="71">
        <v>290505457.35658413</v>
      </c>
      <c r="AH202" s="71">
        <v>335471721.38788837</v>
      </c>
      <c r="AI202" s="71">
        <v>0</v>
      </c>
      <c r="AJ202" s="71">
        <v>0</v>
      </c>
      <c r="AK202" s="71">
        <v>20101116.793061271</v>
      </c>
      <c r="AL202" s="71">
        <v>0</v>
      </c>
      <c r="AM202" s="71">
        <v>0</v>
      </c>
      <c r="AN202" s="71">
        <v>1281204780.2636027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31976729.409743585</v>
      </c>
      <c r="AE203" s="71">
        <v>894314.30807954841</v>
      </c>
      <c r="AF203" s="71">
        <v>1336462.2024739673</v>
      </c>
      <c r="AG203" s="71">
        <v>23492866.739023253</v>
      </c>
      <c r="AH203" s="71">
        <v>29952652.267182782</v>
      </c>
      <c r="AI203" s="71">
        <v>0</v>
      </c>
      <c r="AJ203" s="71">
        <v>0</v>
      </c>
      <c r="AK203" s="71">
        <v>1919477.2313617726</v>
      </c>
      <c r="AL203" s="71">
        <v>0</v>
      </c>
      <c r="AM203" s="71">
        <v>0</v>
      </c>
      <c r="AN203" s="71">
        <v>89572502.157864913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2329</v>
      </c>
      <c r="B204" s="70">
        <v>196</v>
      </c>
      <c r="C204" s="70">
        <v>16</v>
      </c>
      <c r="D204" s="70">
        <v>16</v>
      </c>
      <c r="E204" s="70">
        <v>2022</v>
      </c>
      <c r="F204" s="70" t="s">
        <v>161</v>
      </c>
      <c r="G204" s="1073" t="s">
        <v>2327</v>
      </c>
      <c r="H204" s="70" t="s">
        <v>2328</v>
      </c>
      <c r="I204" s="1066"/>
      <c r="J204" s="73"/>
      <c r="K204" s="71"/>
      <c r="L204" s="71"/>
      <c r="M204" s="71"/>
      <c r="N204" s="71"/>
      <c r="O204" s="71"/>
      <c r="P204" s="71"/>
      <c r="Q204" s="71"/>
      <c r="R204" s="71"/>
      <c r="S204" s="71"/>
      <c r="T204" s="71"/>
      <c r="U204" s="71"/>
      <c r="V204" s="71"/>
      <c r="W204" s="71"/>
      <c r="X204" s="71"/>
      <c r="Y204" s="71"/>
      <c r="Z204" s="71"/>
      <c r="AA204" s="71"/>
      <c r="AB204" s="71"/>
      <c r="AC204" s="72"/>
      <c r="AD204" s="71">
        <v>72098168.05764316</v>
      </c>
      <c r="AE204" s="71">
        <v>1392413.4163770182</v>
      </c>
      <c r="AF204" s="71">
        <v>783443.36007094639</v>
      </c>
      <c r="AG204" s="71">
        <v>39359174.781365216</v>
      </c>
      <c r="AH204" s="71">
        <v>52305001.721154787</v>
      </c>
      <c r="AI204" s="71">
        <v>0</v>
      </c>
      <c r="AJ204" s="71">
        <v>0</v>
      </c>
      <c r="AK204" s="71">
        <v>3176660.56970945</v>
      </c>
      <c r="AL204" s="71">
        <v>0</v>
      </c>
      <c r="AM204" s="71">
        <v>0</v>
      </c>
      <c r="AN204" s="71">
        <v>169114861.90632057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2301</v>
      </c>
      <c r="B205" s="70">
        <v>197</v>
      </c>
      <c r="C205" s="70">
        <v>16</v>
      </c>
      <c r="D205" s="70">
        <v>17</v>
      </c>
      <c r="E205" s="70">
        <v>2022</v>
      </c>
      <c r="F205" s="70" t="s">
        <v>161</v>
      </c>
      <c r="G205" s="1073" t="s">
        <v>2299</v>
      </c>
      <c r="H205" s="70" t="s">
        <v>2300</v>
      </c>
      <c r="I205" s="1066"/>
      <c r="J205" s="73"/>
      <c r="K205" s="71"/>
      <c r="L205" s="71"/>
      <c r="M205" s="71"/>
      <c r="N205" s="71"/>
      <c r="O205" s="71"/>
      <c r="P205" s="71"/>
      <c r="Q205" s="71"/>
      <c r="R205" s="71"/>
      <c r="S205" s="71"/>
      <c r="T205" s="71"/>
      <c r="U205" s="71"/>
      <c r="V205" s="71"/>
      <c r="W205" s="71"/>
      <c r="X205" s="71"/>
      <c r="Y205" s="71"/>
      <c r="Z205" s="71"/>
      <c r="AA205" s="71"/>
      <c r="AB205" s="71"/>
      <c r="AC205" s="72"/>
      <c r="AD205" s="71">
        <v>287345262.06118548</v>
      </c>
      <c r="AE205" s="71">
        <v>6545097.752590619</v>
      </c>
      <c r="AF205" s="71">
        <v>6230678.9577407027</v>
      </c>
      <c r="AG205" s="71">
        <v>242414703.22985604</v>
      </c>
      <c r="AH205" s="71">
        <v>263082365.08407778</v>
      </c>
      <c r="AI205" s="71">
        <v>0</v>
      </c>
      <c r="AJ205" s="71">
        <v>0</v>
      </c>
      <c r="AK205" s="71">
        <v>15073416.458025822</v>
      </c>
      <c r="AL205" s="71">
        <v>0</v>
      </c>
      <c r="AM205" s="71">
        <v>0</v>
      </c>
      <c r="AN205" s="71">
        <v>820691523.54347646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2333</v>
      </c>
      <c r="B206" s="70">
        <v>198</v>
      </c>
      <c r="C206" s="70">
        <v>16</v>
      </c>
      <c r="D206" s="70">
        <v>18</v>
      </c>
      <c r="E206" s="70">
        <v>2022</v>
      </c>
      <c r="F206" s="70" t="s">
        <v>161</v>
      </c>
      <c r="G206" s="1073" t="s">
        <v>2331</v>
      </c>
      <c r="H206" s="70" t="s">
        <v>2332</v>
      </c>
      <c r="I206" s="1066"/>
      <c r="J206" s="73"/>
      <c r="K206" s="71"/>
      <c r="L206" s="71"/>
      <c r="M206" s="71"/>
      <c r="N206" s="71"/>
      <c r="O206" s="71"/>
      <c r="P206" s="71"/>
      <c r="Q206" s="71"/>
      <c r="R206" s="71"/>
      <c r="S206" s="71"/>
      <c r="T206" s="71"/>
      <c r="U206" s="71"/>
      <c r="V206" s="71"/>
      <c r="W206" s="71"/>
      <c r="X206" s="71"/>
      <c r="Y206" s="71"/>
      <c r="Z206" s="71"/>
      <c r="AA206" s="71"/>
      <c r="AB206" s="71"/>
      <c r="AC206" s="72"/>
      <c r="AD206" s="71">
        <v>28771316.697369888</v>
      </c>
      <c r="AE206" s="71">
        <v>1462222.7611005274</v>
      </c>
      <c r="AF206" s="71">
        <v>5060122.4079876421</v>
      </c>
      <c r="AG206" s="71">
        <v>58815203.081274092</v>
      </c>
      <c r="AH206" s="71">
        <v>53625478.735121123</v>
      </c>
      <c r="AI206" s="71">
        <v>0</v>
      </c>
      <c r="AJ206" s="71">
        <v>0</v>
      </c>
      <c r="AK206" s="71">
        <v>3135339.835499173</v>
      </c>
      <c r="AL206" s="71">
        <v>0</v>
      </c>
      <c r="AM206" s="71">
        <v>0</v>
      </c>
      <c r="AN206" s="71">
        <v>150869683.51835245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1634</v>
      </c>
      <c r="B207" s="70">
        <v>199</v>
      </c>
      <c r="C207" s="70">
        <v>16</v>
      </c>
      <c r="D207" s="70">
        <v>19</v>
      </c>
      <c r="E207" s="70">
        <v>2022</v>
      </c>
      <c r="F207" s="70" t="s">
        <v>161</v>
      </c>
      <c r="G207" s="1073" t="s">
        <v>1632</v>
      </c>
      <c r="H207" s="70" t="s">
        <v>1633</v>
      </c>
      <c r="I207" s="1066"/>
      <c r="J207" s="73"/>
      <c r="K207" s="71"/>
      <c r="L207" s="71"/>
      <c r="M207" s="71"/>
      <c r="N207" s="71"/>
      <c r="O207" s="71"/>
      <c r="P207" s="71"/>
      <c r="Q207" s="71"/>
      <c r="R207" s="71"/>
      <c r="S207" s="71"/>
      <c r="T207" s="71"/>
      <c r="U207" s="71"/>
      <c r="V207" s="71"/>
      <c r="W207" s="71"/>
      <c r="X207" s="71"/>
      <c r="Y207" s="71"/>
      <c r="Z207" s="71"/>
      <c r="AA207" s="71"/>
      <c r="AB207" s="71"/>
      <c r="AC207" s="72"/>
      <c r="AD207" s="71">
        <v>174826073.04827932</v>
      </c>
      <c r="AE207" s="71">
        <v>4394215.2394879078</v>
      </c>
      <c r="AF207" s="71">
        <v>6249112.9191541374</v>
      </c>
      <c r="AG207" s="71">
        <v>170671397.29926625</v>
      </c>
      <c r="AH207" s="71">
        <v>183475745.10087866</v>
      </c>
      <c r="AI207" s="71">
        <v>0</v>
      </c>
      <c r="AJ207" s="71">
        <v>0</v>
      </c>
      <c r="AK207" s="71">
        <v>10013305.172094183</v>
      </c>
      <c r="AL207" s="71">
        <v>0</v>
      </c>
      <c r="AM207" s="71">
        <v>0</v>
      </c>
      <c r="AN207" s="71">
        <v>549629848.7791605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2325</v>
      </c>
      <c r="B208" s="70">
        <v>200</v>
      </c>
      <c r="C208" s="70">
        <v>16</v>
      </c>
      <c r="D208" s="70">
        <v>20</v>
      </c>
      <c r="E208" s="70">
        <v>2022</v>
      </c>
      <c r="F208" s="70" t="s">
        <v>161</v>
      </c>
      <c r="G208" s="1073" t="s">
        <v>2323</v>
      </c>
      <c r="H208" s="70" t="s">
        <v>2324</v>
      </c>
      <c r="I208" s="1066"/>
      <c r="J208" s="73"/>
      <c r="K208" s="71"/>
      <c r="L208" s="71"/>
      <c r="M208" s="71"/>
      <c r="N208" s="71"/>
      <c r="O208" s="71"/>
      <c r="P208" s="71"/>
      <c r="Q208" s="71"/>
      <c r="R208" s="71"/>
      <c r="S208" s="71"/>
      <c r="T208" s="71"/>
      <c r="U208" s="71"/>
      <c r="V208" s="71"/>
      <c r="W208" s="71"/>
      <c r="X208" s="71"/>
      <c r="Y208" s="71"/>
      <c r="Z208" s="71"/>
      <c r="AA208" s="71"/>
      <c r="AB208" s="71"/>
      <c r="AC208" s="72"/>
      <c r="AD208" s="71">
        <v>96365890.687025294</v>
      </c>
      <c r="AE208" s="71">
        <v>782996.70433125016</v>
      </c>
      <c r="AF208" s="71">
        <v>700490.53371049324</v>
      </c>
      <c r="AG208" s="71">
        <v>32422455.564785764</v>
      </c>
      <c r="AH208" s="71">
        <v>55233235.099454165</v>
      </c>
      <c r="AI208" s="71">
        <v>0</v>
      </c>
      <c r="AJ208" s="71">
        <v>0</v>
      </c>
      <c r="AK208" s="71">
        <v>3249359.2364606559</v>
      </c>
      <c r="AL208" s="71">
        <v>0</v>
      </c>
      <c r="AM208" s="71">
        <v>0</v>
      </c>
      <c r="AN208" s="71">
        <v>188754427.82576761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2337</v>
      </c>
      <c r="B209" s="70">
        <v>201</v>
      </c>
      <c r="C209" s="70">
        <v>16</v>
      </c>
      <c r="D209" s="70">
        <v>21</v>
      </c>
      <c r="E209" s="70">
        <v>2022</v>
      </c>
      <c r="F209" s="70" t="s">
        <v>161</v>
      </c>
      <c r="G209" s="1073" t="s">
        <v>2335</v>
      </c>
      <c r="H209" s="70" t="s">
        <v>2336</v>
      </c>
      <c r="I209" s="1066"/>
      <c r="J209" s="73"/>
      <c r="K209" s="71"/>
      <c r="L209" s="71"/>
      <c r="M209" s="71"/>
      <c r="N209" s="71"/>
      <c r="O209" s="71"/>
      <c r="P209" s="71"/>
      <c r="Q209" s="71"/>
      <c r="R209" s="71"/>
      <c r="S209" s="71"/>
      <c r="T209" s="71"/>
      <c r="U209" s="71"/>
      <c r="V209" s="71"/>
      <c r="W209" s="71"/>
      <c r="X209" s="71"/>
      <c r="Y209" s="71"/>
      <c r="Z209" s="71"/>
      <c r="AA209" s="71"/>
      <c r="AB209" s="71"/>
      <c r="AC209" s="72"/>
      <c r="AD209" s="71">
        <v>56008790.909123182</v>
      </c>
      <c r="AE209" s="71">
        <v>971670.60898938274</v>
      </c>
      <c r="AF209" s="71">
        <v>1880264.0641702712</v>
      </c>
      <c r="AG209" s="71">
        <v>82819062.027780175</v>
      </c>
      <c r="AH209" s="71">
        <v>29494013.304316614</v>
      </c>
      <c r="AI209" s="71">
        <v>0</v>
      </c>
      <c r="AJ209" s="71">
        <v>0</v>
      </c>
      <c r="AK209" s="71">
        <v>2007800.3007362399</v>
      </c>
      <c r="AL209" s="71">
        <v>0</v>
      </c>
      <c r="AM209" s="71">
        <v>0</v>
      </c>
      <c r="AN209" s="71">
        <v>173181601.21511588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2357</v>
      </c>
      <c r="B210" s="70">
        <v>202</v>
      </c>
      <c r="C210" s="70">
        <v>16</v>
      </c>
      <c r="D210" s="70">
        <v>22</v>
      </c>
      <c r="E210" s="70">
        <v>2022</v>
      </c>
      <c r="F210" s="70" t="s">
        <v>161</v>
      </c>
      <c r="G210" s="1073" t="s">
        <v>2355</v>
      </c>
      <c r="H210" s="70" t="s">
        <v>2356</v>
      </c>
      <c r="I210" s="1066"/>
      <c r="J210" s="73"/>
      <c r="K210" s="71"/>
      <c r="L210" s="71"/>
      <c r="M210" s="71"/>
      <c r="N210" s="71"/>
      <c r="O210" s="71"/>
      <c r="P210" s="71"/>
      <c r="Q210" s="71"/>
      <c r="R210" s="71"/>
      <c r="S210" s="71"/>
      <c r="T210" s="71"/>
      <c r="U210" s="71"/>
      <c r="V210" s="71"/>
      <c r="W210" s="71"/>
      <c r="X210" s="71"/>
      <c r="Y210" s="71"/>
      <c r="Z210" s="71"/>
      <c r="AA210" s="71"/>
      <c r="AB210" s="71"/>
      <c r="AC210" s="72"/>
      <c r="AD210" s="71">
        <v>11988290.08662156</v>
      </c>
      <c r="AE210" s="71">
        <v>1141477.1231817021</v>
      </c>
      <c r="AF210" s="71">
        <v>1207424.472579929</v>
      </c>
      <c r="AG210" s="71">
        <v>28277031.281581275</v>
      </c>
      <c r="AH210" s="71">
        <v>44452699.477797762</v>
      </c>
      <c r="AI210" s="71">
        <v>0</v>
      </c>
      <c r="AJ210" s="71">
        <v>0</v>
      </c>
      <c r="AK210" s="71">
        <v>2824788.69245006</v>
      </c>
      <c r="AL210" s="71">
        <v>0</v>
      </c>
      <c r="AM210" s="71">
        <v>0</v>
      </c>
      <c r="AN210" s="71">
        <v>89891711.134212285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2377</v>
      </c>
      <c r="B211" s="70">
        <v>203</v>
      </c>
      <c r="C211" s="70">
        <v>16</v>
      </c>
      <c r="D211" s="70">
        <v>23</v>
      </c>
      <c r="E211" s="70">
        <v>2022</v>
      </c>
      <c r="F211" s="70" t="s">
        <v>161</v>
      </c>
      <c r="G211" s="1073" t="s">
        <v>2375</v>
      </c>
      <c r="H211" s="70" t="s">
        <v>2376</v>
      </c>
      <c r="I211" s="1066"/>
      <c r="J211" s="73"/>
      <c r="K211" s="71"/>
      <c r="L211" s="71"/>
      <c r="M211" s="71"/>
      <c r="N211" s="71"/>
      <c r="O211" s="71"/>
      <c r="P211" s="71"/>
      <c r="Q211" s="71"/>
      <c r="R211" s="71"/>
      <c r="S211" s="71"/>
      <c r="T211" s="71"/>
      <c r="U211" s="71"/>
      <c r="V211" s="71"/>
      <c r="W211" s="71"/>
      <c r="X211" s="71"/>
      <c r="Y211" s="71"/>
      <c r="Z211" s="71"/>
      <c r="AA211" s="71"/>
      <c r="AB211" s="71"/>
      <c r="AC211" s="72"/>
      <c r="AD211" s="71">
        <v>121121167.05680108</v>
      </c>
      <c r="AE211" s="71">
        <v>1892399.2637210698</v>
      </c>
      <c r="AF211" s="71">
        <v>654405.6301769081</v>
      </c>
      <c r="AG211" s="71">
        <v>76706317.745766789</v>
      </c>
      <c r="AH211" s="71">
        <v>82388693.692013621</v>
      </c>
      <c r="AI211" s="71">
        <v>0</v>
      </c>
      <c r="AJ211" s="71">
        <v>0</v>
      </c>
      <c r="AK211" s="71">
        <v>4984313.564114661</v>
      </c>
      <c r="AL211" s="71">
        <v>0</v>
      </c>
      <c r="AM211" s="71">
        <v>0</v>
      </c>
      <c r="AN211" s="71">
        <v>287747296.95259416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2373</v>
      </c>
      <c r="B212" s="70">
        <v>204</v>
      </c>
      <c r="C212" s="70">
        <v>16</v>
      </c>
      <c r="D212" s="70">
        <v>24</v>
      </c>
      <c r="E212" s="70">
        <v>2022</v>
      </c>
      <c r="F212" s="70" t="s">
        <v>161</v>
      </c>
      <c r="G212" s="1073" t="s">
        <v>2371</v>
      </c>
      <c r="H212" s="70" t="s">
        <v>2372</v>
      </c>
      <c r="I212" s="1066"/>
      <c r="J212" s="73"/>
      <c r="K212" s="71"/>
      <c r="L212" s="71"/>
      <c r="M212" s="71"/>
      <c r="N212" s="71"/>
      <c r="O212" s="71"/>
      <c r="P212" s="71"/>
      <c r="Q212" s="71"/>
      <c r="R212" s="71"/>
      <c r="S212" s="71"/>
      <c r="T212" s="71"/>
      <c r="U212" s="71"/>
      <c r="V212" s="71"/>
      <c r="W212" s="71"/>
      <c r="X212" s="71"/>
      <c r="Y212" s="71"/>
      <c r="Z212" s="71"/>
      <c r="AA212" s="71"/>
      <c r="AB212" s="71"/>
      <c r="AC212" s="72"/>
      <c r="AD212" s="71">
        <v>440662205.72632855</v>
      </c>
      <c r="AE212" s="71">
        <v>4348933.5023699561</v>
      </c>
      <c r="AF212" s="71">
        <v>5272112.9642421333</v>
      </c>
      <c r="AG212" s="71">
        <v>134601734.85357177</v>
      </c>
      <c r="AH212" s="71">
        <v>164938667.01932085</v>
      </c>
      <c r="AI212" s="71">
        <v>0</v>
      </c>
      <c r="AJ212" s="71">
        <v>0</v>
      </c>
      <c r="AK212" s="71">
        <v>10251545.030275311</v>
      </c>
      <c r="AL212" s="71">
        <v>0</v>
      </c>
      <c r="AM212" s="71">
        <v>0</v>
      </c>
      <c r="AN212" s="71">
        <v>760075199.09610856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2317</v>
      </c>
      <c r="B213" s="70">
        <v>205</v>
      </c>
      <c r="C213" s="70">
        <v>16</v>
      </c>
      <c r="D213" s="70">
        <v>25</v>
      </c>
      <c r="E213" s="70">
        <v>2022</v>
      </c>
      <c r="F213" s="70" t="s">
        <v>161</v>
      </c>
      <c r="G213" s="1073" t="s">
        <v>2315</v>
      </c>
      <c r="H213" s="70" t="s">
        <v>2316</v>
      </c>
      <c r="I213" s="1066"/>
      <c r="J213" s="73"/>
      <c r="K213" s="71"/>
      <c r="L213" s="71"/>
      <c r="M213" s="71"/>
      <c r="N213" s="71"/>
      <c r="O213" s="71"/>
      <c r="P213" s="71"/>
      <c r="Q213" s="71"/>
      <c r="R213" s="71"/>
      <c r="S213" s="71"/>
      <c r="T213" s="71"/>
      <c r="U213" s="71"/>
      <c r="V213" s="71"/>
      <c r="W213" s="71"/>
      <c r="X213" s="71"/>
      <c r="Y213" s="71"/>
      <c r="Z213" s="71"/>
      <c r="AA213" s="71"/>
      <c r="AB213" s="71"/>
      <c r="AC213" s="72"/>
      <c r="AD213" s="71">
        <v>5443704.0397423394</v>
      </c>
      <c r="AE213" s="71">
        <v>443383.67594661156</v>
      </c>
      <c r="AF213" s="71">
        <v>1308811.2603538162</v>
      </c>
      <c r="AG213" s="71">
        <v>18491530.508285023</v>
      </c>
      <c r="AH213" s="71">
        <v>25043703.36793391</v>
      </c>
      <c r="AI213" s="71">
        <v>0</v>
      </c>
      <c r="AJ213" s="71">
        <v>0</v>
      </c>
      <c r="AK213" s="71">
        <v>1546557.605114023</v>
      </c>
      <c r="AL213" s="71">
        <v>0</v>
      </c>
      <c r="AM213" s="71">
        <v>0</v>
      </c>
      <c r="AN213" s="71">
        <v>52277690.45737572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2313</v>
      </c>
      <c r="B214" s="70">
        <v>206</v>
      </c>
      <c r="C214" s="70">
        <v>16</v>
      </c>
      <c r="D214" s="70">
        <v>26</v>
      </c>
      <c r="E214" s="70">
        <v>2022</v>
      </c>
      <c r="F214" s="70" t="s">
        <v>161</v>
      </c>
      <c r="G214" s="1073" t="s">
        <v>2311</v>
      </c>
      <c r="H214" s="70" t="s">
        <v>2312</v>
      </c>
      <c r="I214" s="1066"/>
      <c r="J214" s="73"/>
      <c r="K214" s="71"/>
      <c r="L214" s="71"/>
      <c r="M214" s="71"/>
      <c r="N214" s="71"/>
      <c r="O214" s="71"/>
      <c r="P214" s="71"/>
      <c r="Q214" s="71"/>
      <c r="R214" s="71"/>
      <c r="S214" s="71"/>
      <c r="T214" s="71"/>
      <c r="U214" s="71"/>
      <c r="V214" s="71"/>
      <c r="W214" s="71"/>
      <c r="X214" s="71"/>
      <c r="Y214" s="71"/>
      <c r="Z214" s="71"/>
      <c r="AA214" s="71"/>
      <c r="AB214" s="71"/>
      <c r="AC214" s="72"/>
      <c r="AD214" s="71">
        <v>31107042.282614145</v>
      </c>
      <c r="AE214" s="71">
        <v>1703725.3590629371</v>
      </c>
      <c r="AF214" s="71">
        <v>2165990.4660784989</v>
      </c>
      <c r="AG214" s="71">
        <v>67233799.699553773</v>
      </c>
      <c r="AH214" s="71">
        <v>66991528.510077998</v>
      </c>
      <c r="AI214" s="71">
        <v>0</v>
      </c>
      <c r="AJ214" s="71">
        <v>0</v>
      </c>
      <c r="AK214" s="71">
        <v>3995973.2527225981</v>
      </c>
      <c r="AL214" s="71">
        <v>0</v>
      </c>
      <c r="AM214" s="71">
        <v>0</v>
      </c>
      <c r="AN214" s="71">
        <v>173198059.57010993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1959</v>
      </c>
      <c r="H6" s="77" t="s">
        <v>1960</v>
      </c>
      <c r="I6" s="77" t="s">
        <v>2388</v>
      </c>
      <c r="J6" s="77" t="s">
        <v>2389</v>
      </c>
      <c r="K6" s="1080">
        <v>6</v>
      </c>
      <c r="L6" s="1081">
        <v>12</v>
      </c>
      <c r="M6" s="1044"/>
      <c r="N6" s="988">
        <v>1</v>
      </c>
      <c r="O6" s="77" t="s">
        <v>1637</v>
      </c>
      <c r="P6" s="77" t="s">
        <v>1638</v>
      </c>
      <c r="Q6" s="77" t="s">
        <v>1501</v>
      </c>
      <c r="R6" s="16"/>
      <c r="S6" s="77">
        <v>1</v>
      </c>
      <c r="T6" s="77" t="s">
        <v>1959</v>
      </c>
      <c r="U6" s="77" t="s">
        <v>1960</v>
      </c>
      <c r="V6" s="77" t="s">
        <v>1501</v>
      </c>
      <c r="W6" s="16"/>
      <c r="X6" s="77">
        <v>1</v>
      </c>
      <c r="Y6" s="692" t="s">
        <v>1637</v>
      </c>
      <c r="Z6" s="77" t="s">
        <v>1638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2379</v>
      </c>
      <c r="AE7" s="77" t="s">
        <v>2380</v>
      </c>
      <c r="AF7" s="77" t="s">
        <v>1501</v>
      </c>
    </row>
    <row r="8" spans="1:32" ht="12">
      <c r="A8" s="16"/>
      <c r="B8" s="16"/>
      <c r="C8" s="16"/>
      <c r="D8" s="16"/>
      <c r="F8" s="16"/>
      <c r="G8" s="16"/>
      <c r="H8" s="16"/>
      <c r="I8" s="16"/>
      <c r="J8" s="16"/>
      <c r="K8" s="1044"/>
      <c r="L8" s="1044"/>
      <c r="M8" s="1044"/>
      <c r="N8" s="988">
        <v>3</v>
      </c>
      <c r="O8" s="77" t="s">
        <v>1683</v>
      </c>
      <c r="P8" s="77" t="s">
        <v>1684</v>
      </c>
      <c r="Q8" s="77" t="s">
        <v>1501</v>
      </c>
      <c r="R8" s="16"/>
      <c r="S8" s="16"/>
      <c r="T8" s="16"/>
      <c r="U8" s="16"/>
      <c r="V8" s="16"/>
      <c r="W8" s="16"/>
      <c r="X8" s="77">
        <v>3</v>
      </c>
      <c r="Y8" s="692" t="s">
        <v>1683</v>
      </c>
      <c r="Z8" s="77" t="s">
        <v>1684</v>
      </c>
      <c r="AA8" s="77" t="s">
        <v>1501</v>
      </c>
      <c r="AB8" s="16"/>
      <c r="AC8" s="77">
        <v>3</v>
      </c>
      <c r="AD8" s="77" t="s">
        <v>2319</v>
      </c>
      <c r="AE8" s="77" t="s">
        <v>2320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1706</v>
      </c>
      <c r="P9" s="77" t="s">
        <v>1707</v>
      </c>
      <c r="Q9" s="77" t="s">
        <v>1501</v>
      </c>
      <c r="R9" s="16"/>
      <c r="S9" s="16"/>
      <c r="T9" s="16"/>
      <c r="U9" s="16"/>
      <c r="V9" s="16"/>
      <c r="W9" s="16"/>
      <c r="X9" s="77">
        <v>4</v>
      </c>
      <c r="Y9" s="692" t="s">
        <v>1706</v>
      </c>
      <c r="Z9" s="77" t="s">
        <v>1707</v>
      </c>
      <c r="AA9" s="77" t="s">
        <v>1501</v>
      </c>
      <c r="AB9" s="16"/>
      <c r="AC9" s="77">
        <v>4</v>
      </c>
      <c r="AD9" s="77" t="s">
        <v>2383</v>
      </c>
      <c r="AE9" s="77" t="s">
        <v>2384</v>
      </c>
      <c r="AF9" s="77" t="s">
        <v>1501</v>
      </c>
    </row>
    <row r="10" spans="1:32" ht="12">
      <c r="A10" s="16"/>
      <c r="B10" s="16"/>
      <c r="C10" s="16"/>
      <c r="D10" s="16"/>
      <c r="F10" s="75" t="s">
        <v>1501</v>
      </c>
      <c r="G10" s="76" t="s">
        <v>1959</v>
      </c>
      <c r="H10" s="77" t="s">
        <v>1960</v>
      </c>
      <c r="I10" s="77" t="s">
        <v>2388</v>
      </c>
      <c r="J10" s="77" t="s">
        <v>2389</v>
      </c>
      <c r="K10" s="1079">
        <v>6</v>
      </c>
      <c r="L10" s="1045">
        <v>12</v>
      </c>
      <c r="M10" s="1044"/>
      <c r="N10" s="988">
        <v>5</v>
      </c>
      <c r="O10" s="77" t="s">
        <v>1729</v>
      </c>
      <c r="P10" s="77" t="s">
        <v>1730</v>
      </c>
      <c r="Q10" s="77" t="s">
        <v>1501</v>
      </c>
      <c r="R10" s="16"/>
      <c r="S10" s="16"/>
      <c r="T10" s="16"/>
      <c r="U10" s="16"/>
      <c r="V10" s="16"/>
      <c r="W10" s="16"/>
      <c r="X10" s="77">
        <v>5</v>
      </c>
      <c r="Y10" s="692" t="s">
        <v>1729</v>
      </c>
      <c r="Z10" s="77" t="s">
        <v>1730</v>
      </c>
      <c r="AA10" s="77" t="s">
        <v>1501</v>
      </c>
      <c r="AB10" s="16"/>
      <c r="AC10" s="77">
        <v>5</v>
      </c>
      <c r="AD10" s="77" t="s">
        <v>2339</v>
      </c>
      <c r="AE10" s="77" t="s">
        <v>2340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1752</v>
      </c>
      <c r="P11" s="77" t="s">
        <v>1753</v>
      </c>
      <c r="Q11" s="77" t="s">
        <v>1501</v>
      </c>
      <c r="R11" s="16"/>
      <c r="S11" s="16"/>
      <c r="T11" s="16"/>
      <c r="U11" s="16"/>
      <c r="V11" s="16"/>
      <c r="W11" s="16"/>
      <c r="X11" s="77">
        <v>6</v>
      </c>
      <c r="Y11" s="692" t="s">
        <v>1752</v>
      </c>
      <c r="Z11" s="77" t="s">
        <v>1753</v>
      </c>
      <c r="AA11" s="77" t="s">
        <v>1501</v>
      </c>
      <c r="AB11" s="16"/>
      <c r="AC11" s="77">
        <v>6</v>
      </c>
      <c r="AD11" s="77" t="s">
        <v>1959</v>
      </c>
      <c r="AE11" s="77" t="s">
        <v>1960</v>
      </c>
      <c r="AF11" s="77" t="s">
        <v>1501</v>
      </c>
    </row>
    <row r="12" spans="1:32" ht="12">
      <c r="A12" s="16"/>
      <c r="B12" s="16"/>
      <c r="C12" s="16"/>
      <c r="D12" s="16"/>
      <c r="F12" s="75" t="s">
        <v>1505</v>
      </c>
      <c r="G12" s="76" t="s">
        <v>1959</v>
      </c>
      <c r="H12" s="77"/>
      <c r="I12" s="77" t="s">
        <v>1959</v>
      </c>
      <c r="J12" s="77"/>
      <c r="K12" s="1079" t="s">
        <v>1544</v>
      </c>
      <c r="L12" s="1045"/>
      <c r="M12" s="1044"/>
      <c r="N12" s="988">
        <v>7</v>
      </c>
      <c r="O12" s="77" t="s">
        <v>1775</v>
      </c>
      <c r="P12" s="77" t="s">
        <v>1776</v>
      </c>
      <c r="Q12" s="77" t="s">
        <v>1501</v>
      </c>
      <c r="R12" s="16"/>
      <c r="S12" s="16"/>
      <c r="T12" s="16"/>
      <c r="U12" s="16"/>
      <c r="V12" s="16"/>
      <c r="W12" s="16"/>
      <c r="X12" s="77">
        <v>7</v>
      </c>
      <c r="Y12" s="692" t="s">
        <v>1775</v>
      </c>
      <c r="Z12" s="77" t="s">
        <v>1776</v>
      </c>
      <c r="AA12" s="77" t="s">
        <v>1501</v>
      </c>
      <c r="AB12" s="16"/>
      <c r="AC12" s="77">
        <v>7</v>
      </c>
      <c r="AD12" s="77" t="s">
        <v>2367</v>
      </c>
      <c r="AE12" s="77" t="s">
        <v>2368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1798</v>
      </c>
      <c r="P13" s="77" t="s">
        <v>1799</v>
      </c>
      <c r="Q13" s="77" t="s">
        <v>1501</v>
      </c>
      <c r="R13" s="16"/>
      <c r="S13" s="16"/>
      <c r="T13" s="16"/>
      <c r="U13" s="16"/>
      <c r="V13" s="16"/>
      <c r="W13" s="16"/>
      <c r="X13" s="77">
        <v>8</v>
      </c>
      <c r="Y13" s="692" t="s">
        <v>1798</v>
      </c>
      <c r="Z13" s="77" t="s">
        <v>1799</v>
      </c>
      <c r="AA13" s="77" t="s">
        <v>1501</v>
      </c>
      <c r="AB13" s="16"/>
      <c r="AC13" s="77">
        <v>8</v>
      </c>
      <c r="AD13" s="77" t="s">
        <v>2307</v>
      </c>
      <c r="AE13" s="77" t="s">
        <v>2308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1821</v>
      </c>
      <c r="P14" s="77" t="s">
        <v>1822</v>
      </c>
      <c r="Q14" s="77" t="s">
        <v>1501</v>
      </c>
      <c r="R14" s="16"/>
      <c r="S14" s="16"/>
      <c r="T14" s="16"/>
      <c r="U14" s="16"/>
      <c r="V14" s="16"/>
      <c r="W14" s="16"/>
      <c r="X14" s="77">
        <v>9</v>
      </c>
      <c r="Y14" s="692" t="s">
        <v>1821</v>
      </c>
      <c r="Z14" s="77" t="s">
        <v>1822</v>
      </c>
      <c r="AA14" s="77" t="s">
        <v>1501</v>
      </c>
      <c r="AB14" s="16"/>
      <c r="AC14" s="77">
        <v>9</v>
      </c>
      <c r="AD14" s="77" t="s">
        <v>2343</v>
      </c>
      <c r="AE14" s="77" t="s">
        <v>2344</v>
      </c>
      <c r="AF14" s="77" t="s">
        <v>1501</v>
      </c>
    </row>
    <row r="15" spans="1:32" ht="12">
      <c r="A15" s="16"/>
      <c r="B15" s="16"/>
      <c r="C15" s="16"/>
      <c r="D15" s="16"/>
      <c r="E15" s="16"/>
      <c r="F15" s="16"/>
      <c r="G15" s="16"/>
      <c r="H15" s="16"/>
      <c r="I15" s="16"/>
      <c r="J15" s="16"/>
      <c r="K15" s="1044"/>
      <c r="L15" s="1044"/>
      <c r="M15" s="1044"/>
      <c r="N15" s="988">
        <v>10</v>
      </c>
      <c r="O15" s="77" t="s">
        <v>1844</v>
      </c>
      <c r="P15" s="77" t="s">
        <v>1845</v>
      </c>
      <c r="Q15" s="77" t="s">
        <v>1501</v>
      </c>
      <c r="R15" s="16"/>
      <c r="S15" s="16"/>
      <c r="T15" s="16"/>
      <c r="U15" s="16"/>
      <c r="V15" s="16"/>
      <c r="W15" s="16"/>
      <c r="X15" s="77">
        <v>10</v>
      </c>
      <c r="Y15" s="692" t="s">
        <v>1844</v>
      </c>
      <c r="Z15" s="77" t="s">
        <v>1845</v>
      </c>
      <c r="AA15" s="77" t="s">
        <v>1501</v>
      </c>
      <c r="AB15" s="16"/>
      <c r="AC15" s="77">
        <v>10</v>
      </c>
      <c r="AD15" s="77" t="s">
        <v>2303</v>
      </c>
      <c r="AE15" s="77" t="s">
        <v>2304</v>
      </c>
      <c r="AF15" s="77" t="s">
        <v>1501</v>
      </c>
    </row>
    <row r="16" spans="1:32" ht="12">
      <c r="A16" s="16"/>
      <c r="B16" s="16"/>
      <c r="C16" s="16"/>
      <c r="D16" s="16"/>
      <c r="E16" s="16"/>
      <c r="F16" s="16"/>
      <c r="G16" s="16"/>
      <c r="H16" s="16"/>
      <c r="I16" s="16"/>
      <c r="J16" s="16"/>
      <c r="K16" s="1044"/>
      <c r="L16" s="1044"/>
      <c r="M16" s="1044"/>
      <c r="N16" s="988">
        <v>11</v>
      </c>
      <c r="O16" s="77" t="s">
        <v>1867</v>
      </c>
      <c r="P16" s="77" t="s">
        <v>1868</v>
      </c>
      <c r="Q16" s="77" t="s">
        <v>1501</v>
      </c>
      <c r="R16" s="16"/>
      <c r="S16" s="16"/>
      <c r="T16" s="16"/>
      <c r="U16" s="16"/>
      <c r="V16" s="16"/>
      <c r="W16" s="16"/>
      <c r="X16" s="77">
        <v>11</v>
      </c>
      <c r="Y16" s="692" t="s">
        <v>1867</v>
      </c>
      <c r="Z16" s="77" t="s">
        <v>1868</v>
      </c>
      <c r="AA16" s="77" t="s">
        <v>1501</v>
      </c>
      <c r="AB16" s="16"/>
      <c r="AC16" s="77">
        <v>11</v>
      </c>
      <c r="AD16" s="77" t="s">
        <v>2351</v>
      </c>
      <c r="AE16" s="77" t="s">
        <v>2352</v>
      </c>
      <c r="AF16" s="77" t="s">
        <v>1501</v>
      </c>
    </row>
    <row r="17" spans="1:32" ht="12">
      <c r="A17" s="16"/>
      <c r="B17" s="16"/>
      <c r="C17" s="16"/>
      <c r="D17" s="16"/>
      <c r="E17" s="16"/>
      <c r="F17" s="16"/>
      <c r="G17" s="16"/>
      <c r="H17" s="16"/>
      <c r="I17" s="16"/>
      <c r="J17" s="16"/>
      <c r="K17" s="1044"/>
      <c r="L17" s="1044"/>
      <c r="M17" s="1044"/>
      <c r="N17" s="988">
        <v>12</v>
      </c>
      <c r="O17" s="77" t="s">
        <v>1890</v>
      </c>
      <c r="P17" s="77" t="s">
        <v>1891</v>
      </c>
      <c r="Q17" s="77" t="s">
        <v>1501</v>
      </c>
      <c r="R17" s="16"/>
      <c r="S17" s="16"/>
      <c r="T17" s="16"/>
      <c r="U17" s="16"/>
      <c r="V17" s="16"/>
      <c r="W17" s="16"/>
      <c r="X17" s="77">
        <v>12</v>
      </c>
      <c r="Y17" s="692" t="s">
        <v>1890</v>
      </c>
      <c r="Z17" s="77" t="s">
        <v>1891</v>
      </c>
      <c r="AA17" s="77" t="s">
        <v>1501</v>
      </c>
      <c r="AB17" s="16"/>
      <c r="AC17" s="77">
        <v>12</v>
      </c>
      <c r="AD17" s="77" t="s">
        <v>2359</v>
      </c>
      <c r="AE17" s="77" t="s">
        <v>2360</v>
      </c>
      <c r="AF17" s="77" t="s">
        <v>1501</v>
      </c>
    </row>
    <row r="18" spans="1:32" ht="12">
      <c r="A18" s="16"/>
      <c r="B18" s="16"/>
      <c r="C18" s="16"/>
      <c r="D18" s="16"/>
      <c r="E18" s="16"/>
      <c r="F18" s="16"/>
      <c r="G18" s="16"/>
      <c r="H18" s="16"/>
      <c r="I18" s="16"/>
      <c r="J18" s="16"/>
      <c r="K18" s="1044"/>
      <c r="L18" s="1044"/>
      <c r="M18" s="1044"/>
      <c r="N18" s="988">
        <v>13</v>
      </c>
      <c r="O18" s="77" t="s">
        <v>1913</v>
      </c>
      <c r="P18" s="77" t="s">
        <v>1914</v>
      </c>
      <c r="Q18" s="77" t="s">
        <v>1501</v>
      </c>
      <c r="R18" s="16"/>
      <c r="S18" s="16"/>
      <c r="T18" s="16"/>
      <c r="U18" s="16"/>
      <c r="V18" s="16"/>
      <c r="W18" s="16"/>
      <c r="X18" s="77">
        <v>13</v>
      </c>
      <c r="Y18" s="692" t="s">
        <v>1913</v>
      </c>
      <c r="Z18" s="77" t="s">
        <v>1914</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2277</v>
      </c>
      <c r="AE19" s="77" t="s">
        <v>2278</v>
      </c>
      <c r="AF19" s="77" t="s">
        <v>1501</v>
      </c>
    </row>
    <row r="20" spans="1:32" ht="12">
      <c r="A20" s="16"/>
      <c r="B20" s="16"/>
      <c r="C20" s="16"/>
      <c r="D20" s="16"/>
      <c r="E20" s="16"/>
      <c r="F20" s="16"/>
      <c r="G20" s="16"/>
      <c r="H20" s="16"/>
      <c r="I20" s="16"/>
      <c r="J20" s="16"/>
      <c r="K20" s="1044"/>
      <c r="L20" s="1044"/>
      <c r="M20" s="1044"/>
      <c r="N20" s="988">
        <v>15</v>
      </c>
      <c r="O20" s="77" t="s">
        <v>1959</v>
      </c>
      <c r="P20" s="77" t="s">
        <v>1960</v>
      </c>
      <c r="Q20" s="77" t="s">
        <v>1501</v>
      </c>
      <c r="R20" s="16"/>
      <c r="S20" s="16"/>
      <c r="T20" s="16"/>
      <c r="U20" s="16"/>
      <c r="V20" s="16"/>
      <c r="W20" s="16"/>
      <c r="X20" s="77">
        <v>15</v>
      </c>
      <c r="Y20" s="692" t="s">
        <v>1959</v>
      </c>
      <c r="Z20" s="77" t="s">
        <v>1960</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1629</v>
      </c>
      <c r="P21" s="77" t="s">
        <v>1630</v>
      </c>
      <c r="Q21" s="77" t="s">
        <v>1501</v>
      </c>
      <c r="R21" s="16"/>
      <c r="S21" s="16"/>
      <c r="T21" s="16"/>
      <c r="U21" s="16"/>
      <c r="V21" s="16"/>
      <c r="W21" s="16"/>
      <c r="X21" s="77">
        <v>16</v>
      </c>
      <c r="Y21" s="692" t="s">
        <v>1629</v>
      </c>
      <c r="Z21" s="77" t="s">
        <v>1630</v>
      </c>
      <c r="AA21" s="77" t="s">
        <v>1501</v>
      </c>
      <c r="AB21" s="16"/>
      <c r="AC21" s="77">
        <v>16</v>
      </c>
      <c r="AD21" s="77" t="s">
        <v>2327</v>
      </c>
      <c r="AE21" s="77" t="s">
        <v>2328</v>
      </c>
      <c r="AF21" s="77" t="s">
        <v>1501</v>
      </c>
    </row>
    <row r="22" spans="1:32" ht="12">
      <c r="A22" s="16"/>
      <c r="B22" s="16"/>
      <c r="C22" s="16"/>
      <c r="D22" s="16"/>
      <c r="E22" s="16"/>
      <c r="F22" s="16"/>
      <c r="G22" s="16"/>
      <c r="H22" s="16"/>
      <c r="I22" s="16"/>
      <c r="J22" s="16"/>
      <c r="K22" s="1044"/>
      <c r="L22" s="1044"/>
      <c r="M22" s="1044"/>
      <c r="N22" s="988">
        <v>17</v>
      </c>
      <c r="O22" s="77" t="s">
        <v>2001</v>
      </c>
      <c r="P22" s="77" t="s">
        <v>2002</v>
      </c>
      <c r="Q22" s="77" t="s">
        <v>1501</v>
      </c>
      <c r="R22" s="16"/>
      <c r="S22" s="16"/>
      <c r="T22" s="16"/>
      <c r="U22" s="16"/>
      <c r="V22" s="16"/>
      <c r="W22" s="16"/>
      <c r="X22" s="77">
        <v>17</v>
      </c>
      <c r="Y22" s="692" t="s">
        <v>2001</v>
      </c>
      <c r="Z22" s="77" t="s">
        <v>2002</v>
      </c>
      <c r="AA22" s="77" t="s">
        <v>1501</v>
      </c>
      <c r="AB22" s="16"/>
      <c r="AC22" s="77">
        <v>17</v>
      </c>
      <c r="AD22" s="77" t="s">
        <v>2299</v>
      </c>
      <c r="AE22" s="77" t="s">
        <v>2300</v>
      </c>
      <c r="AF22" s="77" t="s">
        <v>1501</v>
      </c>
    </row>
    <row r="23" spans="1:32" ht="12">
      <c r="A23" s="16"/>
      <c r="B23" s="16"/>
      <c r="C23" s="16"/>
      <c r="D23" s="16"/>
      <c r="E23" s="16"/>
      <c r="F23" s="16"/>
      <c r="G23" s="16"/>
      <c r="H23" s="16"/>
      <c r="I23" s="16"/>
      <c r="J23" s="16"/>
      <c r="K23" s="1044"/>
      <c r="L23" s="1044"/>
      <c r="M23" s="1044"/>
      <c r="N23" s="988">
        <v>18</v>
      </c>
      <c r="O23" s="77" t="s">
        <v>2024</v>
      </c>
      <c r="P23" s="77" t="s">
        <v>2025</v>
      </c>
      <c r="Q23" s="77" t="s">
        <v>1501</v>
      </c>
      <c r="R23" s="16"/>
      <c r="S23" s="16"/>
      <c r="T23" s="16"/>
      <c r="U23" s="16"/>
      <c r="V23" s="16"/>
      <c r="W23" s="16"/>
      <c r="X23" s="77">
        <v>18</v>
      </c>
      <c r="Y23" s="692" t="s">
        <v>2024</v>
      </c>
      <c r="Z23" s="77" t="s">
        <v>2025</v>
      </c>
      <c r="AA23" s="77" t="s">
        <v>1501</v>
      </c>
      <c r="AB23" s="16"/>
      <c r="AC23" s="77">
        <v>18</v>
      </c>
      <c r="AD23" s="77" t="s">
        <v>2331</v>
      </c>
      <c r="AE23" s="77" t="s">
        <v>2332</v>
      </c>
      <c r="AF23" s="77" t="s">
        <v>1501</v>
      </c>
    </row>
    <row r="24" spans="1:32" ht="12">
      <c r="A24" s="16"/>
      <c r="B24" s="16"/>
      <c r="C24" s="16"/>
      <c r="D24" s="16"/>
      <c r="E24" s="16"/>
      <c r="F24" s="16"/>
      <c r="G24" s="16"/>
      <c r="H24" s="16"/>
      <c r="I24" s="16"/>
      <c r="J24" s="16"/>
      <c r="K24" s="1044"/>
      <c r="L24" s="1044"/>
      <c r="M24" s="1044"/>
      <c r="N24" s="988">
        <v>19</v>
      </c>
      <c r="O24" s="77" t="s">
        <v>2047</v>
      </c>
      <c r="P24" s="77" t="s">
        <v>2048</v>
      </c>
      <c r="Q24" s="77" t="s">
        <v>1501</v>
      </c>
      <c r="R24" s="16"/>
      <c r="S24" s="16"/>
      <c r="T24" s="16"/>
      <c r="U24" s="16"/>
      <c r="V24" s="16"/>
      <c r="W24" s="16"/>
      <c r="X24" s="77">
        <v>19</v>
      </c>
      <c r="Y24" s="692" t="s">
        <v>2047</v>
      </c>
      <c r="Z24" s="77" t="s">
        <v>2048</v>
      </c>
      <c r="AA24" s="77" t="s">
        <v>1501</v>
      </c>
      <c r="AB24" s="16"/>
      <c r="AC24" s="77">
        <v>19</v>
      </c>
      <c r="AD24" s="77" t="s">
        <v>1632</v>
      </c>
      <c r="AE24" s="77" t="s">
        <v>1633</v>
      </c>
      <c r="AF24" s="77" t="s">
        <v>1501</v>
      </c>
    </row>
    <row r="25" spans="1:32" ht="12">
      <c r="A25" s="16"/>
      <c r="B25" s="16"/>
      <c r="C25" s="16"/>
      <c r="D25" s="16"/>
      <c r="E25" s="16"/>
      <c r="F25" s="16"/>
      <c r="G25" s="16"/>
      <c r="H25" s="16"/>
      <c r="I25" s="16"/>
      <c r="J25" s="16"/>
      <c r="K25" s="1044"/>
      <c r="L25" s="1044"/>
      <c r="M25" s="1044"/>
      <c r="N25" s="988">
        <v>20</v>
      </c>
      <c r="O25" s="77" t="s">
        <v>2070</v>
      </c>
      <c r="P25" s="77" t="s">
        <v>2071</v>
      </c>
      <c r="Q25" s="77" t="s">
        <v>1501</v>
      </c>
      <c r="R25" s="16"/>
      <c r="S25" s="16"/>
      <c r="T25" s="16"/>
      <c r="U25" s="16"/>
      <c r="V25" s="16"/>
      <c r="W25" s="16"/>
      <c r="X25" s="77">
        <v>20</v>
      </c>
      <c r="Y25" s="692" t="s">
        <v>2070</v>
      </c>
      <c r="Z25" s="77" t="s">
        <v>2071</v>
      </c>
      <c r="AA25" s="77" t="s">
        <v>1501</v>
      </c>
      <c r="AB25" s="16"/>
      <c r="AC25" s="77">
        <v>20</v>
      </c>
      <c r="AD25" s="77" t="s">
        <v>2323</v>
      </c>
      <c r="AE25" s="77" t="s">
        <v>2324</v>
      </c>
      <c r="AF25" s="77" t="s">
        <v>1501</v>
      </c>
    </row>
    <row r="26" spans="1:32" ht="12">
      <c r="A26" s="16"/>
      <c r="B26" s="16"/>
      <c r="C26" s="16"/>
      <c r="D26" s="16"/>
      <c r="E26" s="16"/>
      <c r="F26" s="16"/>
      <c r="G26" s="16"/>
      <c r="H26" s="16"/>
      <c r="I26" s="16"/>
      <c r="J26" s="16"/>
      <c r="K26" s="1044"/>
      <c r="L26" s="1044"/>
      <c r="M26" s="1044"/>
      <c r="N26" s="988">
        <v>21</v>
      </c>
      <c r="O26" s="77" t="s">
        <v>2093</v>
      </c>
      <c r="P26" s="77" t="s">
        <v>2094</v>
      </c>
      <c r="Q26" s="77" t="s">
        <v>1501</v>
      </c>
      <c r="R26" s="16"/>
      <c r="S26" s="16"/>
      <c r="T26" s="16"/>
      <c r="U26" s="16"/>
      <c r="V26" s="16"/>
      <c r="W26" s="16"/>
      <c r="X26" s="77">
        <v>21</v>
      </c>
      <c r="Y26" s="692" t="s">
        <v>2093</v>
      </c>
      <c r="Z26" s="77" t="s">
        <v>2094</v>
      </c>
      <c r="AA26" s="77" t="s">
        <v>1501</v>
      </c>
      <c r="AB26" s="16"/>
      <c r="AC26" s="77">
        <v>21</v>
      </c>
      <c r="AD26" s="77" t="s">
        <v>2335</v>
      </c>
      <c r="AE26" s="77" t="s">
        <v>2336</v>
      </c>
      <c r="AF26" s="77" t="s">
        <v>1501</v>
      </c>
    </row>
    <row r="27" spans="1:32" ht="12">
      <c r="A27" s="16"/>
      <c r="B27" s="16"/>
      <c r="C27" s="16"/>
      <c r="D27" s="16"/>
      <c r="E27" s="16"/>
      <c r="F27" s="16"/>
      <c r="G27" s="16"/>
      <c r="H27" s="16"/>
      <c r="I27" s="16"/>
      <c r="J27" s="16"/>
      <c r="K27" s="1044"/>
      <c r="L27" s="1044"/>
      <c r="M27" s="1044"/>
      <c r="N27" s="988">
        <v>22</v>
      </c>
      <c r="O27" s="77" t="s">
        <v>2116</v>
      </c>
      <c r="P27" s="77" t="s">
        <v>2117</v>
      </c>
      <c r="Q27" s="77" t="s">
        <v>1501</v>
      </c>
      <c r="R27" s="16"/>
      <c r="S27" s="16"/>
      <c r="T27" s="16"/>
      <c r="U27" s="16"/>
      <c r="V27" s="16"/>
      <c r="W27" s="16"/>
      <c r="X27" s="77">
        <v>22</v>
      </c>
      <c r="Y27" s="692" t="s">
        <v>2116</v>
      </c>
      <c r="Z27" s="77" t="s">
        <v>2117</v>
      </c>
      <c r="AA27" s="77" t="s">
        <v>1501</v>
      </c>
      <c r="AB27" s="16"/>
      <c r="AC27" s="77">
        <v>22</v>
      </c>
      <c r="AD27" s="77" t="s">
        <v>2355</v>
      </c>
      <c r="AE27" s="77" t="s">
        <v>2356</v>
      </c>
      <c r="AF27" s="77" t="s">
        <v>1501</v>
      </c>
    </row>
    <row r="28" spans="1:32" ht="12">
      <c r="A28" s="16"/>
      <c r="B28" s="16"/>
      <c r="C28" s="16"/>
      <c r="D28" s="16"/>
      <c r="E28" s="16"/>
      <c r="F28" s="16"/>
      <c r="G28" s="16"/>
      <c r="H28" s="16"/>
      <c r="I28" s="16"/>
      <c r="J28" s="16"/>
      <c r="K28" s="1044"/>
      <c r="L28" s="1044"/>
      <c r="M28" s="1044"/>
      <c r="N28" s="988">
        <v>23</v>
      </c>
      <c r="O28" s="77" t="s">
        <v>2139</v>
      </c>
      <c r="P28" s="77" t="s">
        <v>2140</v>
      </c>
      <c r="Q28" s="77" t="s">
        <v>1501</v>
      </c>
      <c r="R28" s="16"/>
      <c r="S28" s="16"/>
      <c r="T28" s="16"/>
      <c r="U28" s="16"/>
      <c r="V28" s="16"/>
      <c r="W28" s="16"/>
      <c r="X28" s="77">
        <v>23</v>
      </c>
      <c r="Y28" s="692" t="s">
        <v>2139</v>
      </c>
      <c r="Z28" s="77" t="s">
        <v>2140</v>
      </c>
      <c r="AA28" s="77" t="s">
        <v>1501</v>
      </c>
      <c r="AB28" s="16"/>
      <c r="AC28" s="77">
        <v>23</v>
      </c>
      <c r="AD28" s="77" t="s">
        <v>2375</v>
      </c>
      <c r="AE28" s="77" t="s">
        <v>2376</v>
      </c>
      <c r="AF28" s="77" t="s">
        <v>1501</v>
      </c>
    </row>
    <row r="29" spans="1:32" ht="12">
      <c r="A29" s="16"/>
      <c r="B29" s="16"/>
      <c r="C29" s="16"/>
      <c r="D29" s="16"/>
      <c r="E29" s="16"/>
      <c r="F29" s="16"/>
      <c r="G29" s="16"/>
      <c r="H29" s="16"/>
      <c r="I29" s="16"/>
      <c r="J29" s="16"/>
      <c r="K29" s="1044"/>
      <c r="L29" s="1044"/>
      <c r="M29" s="1044"/>
      <c r="N29" s="988">
        <v>24</v>
      </c>
      <c r="O29" s="77" t="s">
        <v>2162</v>
      </c>
      <c r="P29" s="77" t="s">
        <v>2163</v>
      </c>
      <c r="Q29" s="77" t="s">
        <v>1501</v>
      </c>
      <c r="R29" s="16"/>
      <c r="S29" s="16"/>
      <c r="T29" s="16"/>
      <c r="U29" s="16"/>
      <c r="V29" s="16"/>
      <c r="W29" s="16"/>
      <c r="X29" s="77">
        <v>24</v>
      </c>
      <c r="Y29" s="692" t="s">
        <v>2162</v>
      </c>
      <c r="Z29" s="77" t="s">
        <v>2163</v>
      </c>
      <c r="AA29" s="77" t="s">
        <v>1501</v>
      </c>
      <c r="AB29" s="16"/>
      <c r="AC29" s="77">
        <v>24</v>
      </c>
      <c r="AD29" s="77" t="s">
        <v>2371</v>
      </c>
      <c r="AE29" s="77" t="s">
        <v>2372</v>
      </c>
      <c r="AF29" s="77" t="s">
        <v>1501</v>
      </c>
    </row>
    <row r="30" spans="1:32" ht="12">
      <c r="A30" s="16"/>
      <c r="B30" s="16"/>
      <c r="C30" s="16"/>
      <c r="D30" s="16"/>
      <c r="E30" s="16"/>
      <c r="F30" s="16"/>
      <c r="G30" s="16"/>
      <c r="H30" s="16"/>
      <c r="I30" s="16"/>
      <c r="J30" s="16"/>
      <c r="K30" s="1044"/>
      <c r="L30" s="1044"/>
      <c r="M30" s="1044"/>
      <c r="N30" s="988">
        <v>25</v>
      </c>
      <c r="O30" s="77" t="s">
        <v>2185</v>
      </c>
      <c r="P30" s="77" t="s">
        <v>2186</v>
      </c>
      <c r="Q30" s="77" t="s">
        <v>1501</v>
      </c>
      <c r="R30" s="16"/>
      <c r="S30" s="16"/>
      <c r="T30" s="16"/>
      <c r="U30" s="16"/>
      <c r="V30" s="16"/>
      <c r="W30" s="16"/>
      <c r="X30" s="77">
        <v>25</v>
      </c>
      <c r="Y30" s="692" t="s">
        <v>2185</v>
      </c>
      <c r="Z30" s="77" t="s">
        <v>2186</v>
      </c>
      <c r="AA30" s="77" t="s">
        <v>1501</v>
      </c>
      <c r="AB30" s="16"/>
      <c r="AC30" s="77">
        <v>25</v>
      </c>
      <c r="AD30" s="77" t="s">
        <v>2315</v>
      </c>
      <c r="AE30" s="77" t="s">
        <v>2316</v>
      </c>
      <c r="AF30" s="77" t="s">
        <v>1501</v>
      </c>
    </row>
    <row r="31" spans="1:32" ht="12">
      <c r="A31" s="16"/>
      <c r="B31" s="16"/>
      <c r="C31" s="16"/>
      <c r="D31" s="16"/>
      <c r="E31" s="16"/>
      <c r="F31" s="16"/>
      <c r="G31" s="16"/>
      <c r="H31" s="16"/>
      <c r="I31" s="16"/>
      <c r="J31" s="16"/>
      <c r="K31" s="1044"/>
      <c r="L31" s="1044"/>
      <c r="M31" s="1044"/>
      <c r="N31" s="988">
        <v>26</v>
      </c>
      <c r="O31" s="77" t="s">
        <v>2208</v>
      </c>
      <c r="P31" s="77" t="s">
        <v>2209</v>
      </c>
      <c r="Q31" s="77" t="s">
        <v>1501</v>
      </c>
      <c r="R31" s="16"/>
      <c r="S31" s="16"/>
      <c r="T31" s="16"/>
      <c r="U31" s="16"/>
      <c r="V31" s="16"/>
      <c r="W31" s="16"/>
      <c r="X31" s="77">
        <v>26</v>
      </c>
      <c r="Y31" s="692" t="s">
        <v>2208</v>
      </c>
      <c r="Z31" s="77" t="s">
        <v>2209</v>
      </c>
      <c r="AA31" s="77" t="s">
        <v>1501</v>
      </c>
      <c r="AB31" s="16"/>
      <c r="AC31" s="77">
        <v>26</v>
      </c>
      <c r="AD31" s="77" t="s">
        <v>2311</v>
      </c>
      <c r="AE31" s="77" t="s">
        <v>2312</v>
      </c>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2388</v>
      </c>
      <c r="P36" s="77" t="s">
        <v>2389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09</v>
      </c>
      <c r="I4" s="70" t="str">
        <f>HLOOKUP(I3,比較地域マスタ!$E$5:$L$6,2,0)</f>
        <v>栃木県</v>
      </c>
      <c r="J4" s="70" t="str">
        <f>HLOOKUP(J3,比較地域マスタ!$E$5:$L$6,2,0)</f>
        <v>小山市</v>
      </c>
      <c r="K4" s="70" t="str">
        <f>HLOOKUP(K3,比較地域マスタ!$E$5:$L$6,2,0)</f>
        <v>09208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480.70732851012838</v>
      </c>
      <c r="BB5" s="29"/>
      <c r="BC5" s="17"/>
      <c r="BD5" s="1005">
        <f>SUM(BC6:BC8)</f>
        <v>521.6488012714608</v>
      </c>
      <c r="BE5" s="29"/>
      <c r="BF5" s="17"/>
      <c r="BG5" s="1005">
        <f>AK35</f>
        <v>571.59226883547376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449.51569402942391</v>
      </c>
      <c r="BA6" s="17"/>
      <c r="BB6" s="29"/>
      <c r="BC6" s="1005">
        <f>O32</f>
        <v>494.73012557529933</v>
      </c>
      <c r="BD6" s="17"/>
      <c r="BE6" s="29"/>
      <c r="BF6" s="1005">
        <f>AK36</f>
        <v>538.02029639262264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15.74367211715041</v>
      </c>
      <c r="BA7" s="17"/>
      <c r="BB7" s="29"/>
      <c r="BC7" s="1005">
        <f>O33</f>
        <v>12.259007390426181</v>
      </c>
      <c r="BD7" s="17"/>
      <c r="BE7" s="29"/>
      <c r="BF7" s="1005">
        <f t="shared" ref="BF7:BF8" si="0">AK37</f>
        <v>11.43265916551065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15.44796236355405</v>
      </c>
      <c r="BA8" s="17"/>
      <c r="BB8" s="29"/>
      <c r="BC8" s="1005">
        <f>O34</f>
        <v>14.65966830573524</v>
      </c>
      <c r="BD8" s="17"/>
      <c r="BE8" s="29"/>
      <c r="BF8" s="1005">
        <f t="shared" si="0"/>
        <v>22.139313277340442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1281.7411375494009</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246.6181435791716</v>
      </c>
      <c r="BA9" s="1005">
        <f>AZ9</f>
        <v>246.6181435791716</v>
      </c>
      <c r="BB9" s="29"/>
      <c r="BC9" s="1005">
        <f>O35</f>
        <v>297.91050507413559</v>
      </c>
      <c r="BD9" s="1005">
        <f>BC9</f>
        <v>297.91050507413559</v>
      </c>
      <c r="BE9" s="29"/>
      <c r="BF9" s="1005">
        <f>AK39</f>
        <v>245.54282242123867</v>
      </c>
      <c r="BG9" s="1005">
        <f>AK39</f>
        <v>245.54282242123867</v>
      </c>
      <c r="BH9" s="29"/>
    </row>
    <row r="10" spans="1:62" ht="17.100000000000001" customHeight="1" thickBot="1">
      <c r="B10" s="323"/>
      <c r="C10" s="324"/>
      <c r="D10" s="326"/>
      <c r="E10" s="326"/>
      <c r="F10" s="326"/>
      <c r="G10" s="325"/>
      <c r="H10" s="325"/>
      <c r="I10" s="326"/>
      <c r="J10" s="327"/>
      <c r="K10" s="334"/>
      <c r="L10" s="246" t="s">
        <v>114</v>
      </c>
      <c r="M10" s="246"/>
      <c r="N10" s="563"/>
      <c r="O10" s="906">
        <f>SUM(O11:O13)</f>
        <v>480.70732851012838</v>
      </c>
      <c r="P10" s="453">
        <f t="shared" ref="P10:P22" si="1">O10/$O$9</f>
        <v>0.37504244377238843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220.37498886901031</v>
      </c>
      <c r="BA10" s="1005">
        <f>AZ10</f>
        <v>220.37498886901031</v>
      </c>
      <c r="BB10" s="29"/>
      <c r="BC10" s="1005">
        <f>O36</f>
        <v>276.21691105286482</v>
      </c>
      <c r="BD10" s="1005">
        <f>BC10</f>
        <v>276.21691105286482</v>
      </c>
      <c r="BE10" s="29"/>
      <c r="BF10" s="1005">
        <f>AK40</f>
        <v>241.91356649393467</v>
      </c>
      <c r="BG10" s="1005">
        <f>AK40</f>
        <v>241.91356649393467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449.51569402942391</v>
      </c>
      <c r="P11" s="454">
        <f t="shared" si="1"/>
        <v>0.35070708184405031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326.84968345226332</v>
      </c>
      <c r="BB11" s="29"/>
      <c r="BC11" s="1005"/>
      <c r="BD11" s="1005">
        <f>SUM(BC12:BC14)</f>
        <v>314.47969180038109</v>
      </c>
      <c r="BE11" s="29"/>
      <c r="BF11" s="17"/>
      <c r="BG11" s="1005">
        <f>AK41</f>
        <v>280.11994579776751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15.74367211715041</v>
      </c>
      <c r="P12" s="454">
        <f t="shared" si="1"/>
        <v>1.2283035673842228E-2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317.66859412889329</v>
      </c>
      <c r="BA12" s="17"/>
      <c r="BB12" s="29"/>
      <c r="BC12" s="1005">
        <f>O38</f>
        <v>301.68016429809478</v>
      </c>
      <c r="BD12" s="17"/>
      <c r="BE12" s="29"/>
      <c r="BF12" s="1005">
        <f>AK42</f>
        <v>270.27237515270997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15.44796236355405</v>
      </c>
      <c r="P13" s="454">
        <f t="shared" si="1"/>
        <v>1.2052326254495871E-2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9.1810893233700401</v>
      </c>
      <c r="BA13" s="17"/>
      <c r="BB13" s="29"/>
      <c r="BC13" s="1005">
        <f>O41</f>
        <v>12.799527502286301</v>
      </c>
      <c r="BD13" s="17"/>
      <c r="BE13" s="29"/>
      <c r="BF13" s="1005">
        <f>AK45</f>
        <v>9.8475706450575338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246.6181435791716</v>
      </c>
      <c r="P14" s="453">
        <f t="shared" si="1"/>
        <v>0.19240869810162151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220.37498886901031</v>
      </c>
      <c r="P15" s="453">
        <f t="shared" si="1"/>
        <v>0.17193408435836882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7.1909931388275012</v>
      </c>
      <c r="BA15" s="1005">
        <f>AZ15</f>
        <v>7.1909931388275012</v>
      </c>
      <c r="BB15" s="29"/>
      <c r="BC15" s="1005">
        <f>O43</f>
        <v>6.1797363396283602</v>
      </c>
      <c r="BD15" s="1005">
        <f>BC15</f>
        <v>6.1797363396283602</v>
      </c>
      <c r="BE15" s="29"/>
      <c r="BF15" s="1005">
        <f>AK47</f>
        <v>19.991981592283501</v>
      </c>
      <c r="BG15" s="1005">
        <f>AK47</f>
        <v>19.991981592283501</v>
      </c>
      <c r="BH15" s="29"/>
    </row>
    <row r="16" spans="1:62" ht="17.100000000000001" customHeight="1" thickBot="1">
      <c r="B16" s="323"/>
      <c r="C16" s="324"/>
      <c r="D16" s="326"/>
      <c r="E16" s="326"/>
      <c r="F16" s="326"/>
      <c r="G16" s="325"/>
      <c r="H16" s="325"/>
      <c r="I16" s="326"/>
      <c r="J16" s="327"/>
      <c r="K16" s="335"/>
      <c r="L16" s="246" t="s">
        <v>128</v>
      </c>
      <c r="M16" s="344"/>
      <c r="N16" s="345"/>
      <c r="O16" s="906">
        <f>SUM(O18:O21)</f>
        <v>326.84968345226332</v>
      </c>
      <c r="P16" s="453">
        <f t="shared" si="1"/>
        <v>0.25500444190874372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317.66859412889329</v>
      </c>
      <c r="P17" s="454">
        <f t="shared" si="1"/>
        <v>0.24784145941999905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191.982178409086</v>
      </c>
      <c r="P18" s="454">
        <f t="shared" si="1"/>
        <v>0.14978233340949207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125.6864157198073</v>
      </c>
      <c r="P19" s="454">
        <f t="shared" si="1"/>
        <v>9.8059126010507008E-2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9.1810893233700401</v>
      </c>
      <c r="P20" s="454">
        <f t="shared" si="1"/>
        <v>7.1629824887446758E-3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7.1909931388275012</v>
      </c>
      <c r="P22" s="612">
        <f t="shared" si="1"/>
        <v>5.6103318588776631E-3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333.77329927392765</v>
      </c>
      <c r="AZ22" s="1005">
        <f t="shared" si="3"/>
        <v>397.78029946690907</v>
      </c>
      <c r="BA22" s="1005">
        <f t="shared" si="3"/>
        <v>534.76816352817957</v>
      </c>
      <c r="BB22" s="1005">
        <f t="shared" si="3"/>
        <v>559.22095854077565</v>
      </c>
      <c r="BC22" s="1005">
        <f t="shared" si="3"/>
        <v>521.6488012714608</v>
      </c>
      <c r="BD22" s="1005">
        <f t="shared" si="3"/>
        <v>541.20522746636004</v>
      </c>
      <c r="BE22" s="1005">
        <f t="shared" si="3"/>
        <v>440.471037235425</v>
      </c>
      <c r="BF22" s="1005">
        <f t="shared" si="3"/>
        <v>490.80621681010433</v>
      </c>
      <c r="BG22" s="1005">
        <f t="shared" si="3"/>
        <v>535.68248822965859</v>
      </c>
      <c r="BH22" s="1005">
        <f t="shared" si="3"/>
        <v>554.83657621880377</v>
      </c>
      <c r="BI22" s="1005">
        <f t="shared" si="3"/>
        <v>487.90644259862739</v>
      </c>
      <c r="BJ22" s="1005">
        <f t="shared" si="3"/>
        <v>509.63402129545574</v>
      </c>
      <c r="BK22" s="1005">
        <f t="shared" si="3"/>
        <v>575.51528158400174</v>
      </c>
      <c r="BL22" s="1005">
        <f t="shared" si="3"/>
        <v>571.59226883547376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244.98583630015031</v>
      </c>
      <c r="AZ23" s="1005">
        <f t="shared" ref="AZ23:BL23" si="4">Y39</f>
        <v>245.94092272257521</v>
      </c>
      <c r="BA23" s="1005">
        <f t="shared" si="4"/>
        <v>315.33760394150278</v>
      </c>
      <c r="BB23" s="1005">
        <f t="shared" si="4"/>
        <v>299.21667018623702</v>
      </c>
      <c r="BC23" s="1005">
        <f t="shared" si="4"/>
        <v>297.91050507413559</v>
      </c>
      <c r="BD23" s="1005">
        <f t="shared" si="4"/>
        <v>284.08150856546757</v>
      </c>
      <c r="BE23" s="1005">
        <f t="shared" si="4"/>
        <v>254.28992596130439</v>
      </c>
      <c r="BF23" s="1005">
        <f t="shared" si="4"/>
        <v>234.16539551289461</v>
      </c>
      <c r="BG23" s="1005">
        <f t="shared" si="4"/>
        <v>230.37039459830308</v>
      </c>
      <c r="BH23" s="1005">
        <f t="shared" si="4"/>
        <v>227.26068442649628</v>
      </c>
      <c r="BI23" s="1005">
        <f t="shared" si="4"/>
        <v>220.3499803036363</v>
      </c>
      <c r="BJ23" s="1005">
        <f t="shared" si="4"/>
        <v>232.04901020414786</v>
      </c>
      <c r="BK23" s="1005">
        <f t="shared" si="4"/>
        <v>258.4500340396026</v>
      </c>
      <c r="BL23" s="1005">
        <f t="shared" si="4"/>
        <v>245.54282242123867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196.6597904263179</v>
      </c>
      <c r="AZ24" s="1005">
        <f t="shared" ref="AZ24:BL24" si="5">Y40</f>
        <v>234.5442869949965</v>
      </c>
      <c r="BA24" s="1005">
        <f t="shared" si="5"/>
        <v>236.6255623151674</v>
      </c>
      <c r="BB24" s="1005">
        <f t="shared" si="5"/>
        <v>238.1387502575424</v>
      </c>
      <c r="BC24" s="1005">
        <f t="shared" si="5"/>
        <v>276.21691105286482</v>
      </c>
      <c r="BD24" s="1005">
        <f t="shared" si="5"/>
        <v>255.668456894157</v>
      </c>
      <c r="BE24" s="1005">
        <f t="shared" si="5"/>
        <v>234.58605040802939</v>
      </c>
      <c r="BF24" s="1005">
        <f t="shared" si="5"/>
        <v>249.66331140581661</v>
      </c>
      <c r="BG24" s="1005">
        <f t="shared" si="5"/>
        <v>250.69615593471732</v>
      </c>
      <c r="BH24" s="1005">
        <f t="shared" si="5"/>
        <v>222.25138143224905</v>
      </c>
      <c r="BI24" s="1005">
        <f t="shared" si="5"/>
        <v>230.65501180609979</v>
      </c>
      <c r="BJ24" s="1005">
        <f t="shared" si="5"/>
        <v>220.87210596387985</v>
      </c>
      <c r="BK24" s="1005">
        <f t="shared" si="5"/>
        <v>212.98723042989607</v>
      </c>
      <c r="BL24" s="1005">
        <f t="shared" si="5"/>
        <v>241.91356649393467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313.60605413744787</v>
      </c>
      <c r="AZ25" s="1005">
        <f t="shared" ref="AZ25:BL25" si="6">Y41</f>
        <v>318.24414970007393</v>
      </c>
      <c r="BA25" s="1005">
        <f t="shared" si="6"/>
        <v>314.90220561332001</v>
      </c>
      <c r="BB25" s="1005">
        <f t="shared" si="6"/>
        <v>318.38771873679366</v>
      </c>
      <c r="BC25" s="1005">
        <f t="shared" si="6"/>
        <v>314.47969180038109</v>
      </c>
      <c r="BD25" s="1005">
        <f t="shared" si="6"/>
        <v>307.43103144529459</v>
      </c>
      <c r="BE25" s="1005">
        <f t="shared" si="6"/>
        <v>308.8657048925478</v>
      </c>
      <c r="BF25" s="1005">
        <f t="shared" si="6"/>
        <v>305.81038526314387</v>
      </c>
      <c r="BG25" s="1005">
        <f t="shared" si="6"/>
        <v>304.716501303369</v>
      </c>
      <c r="BH25" s="1005">
        <f t="shared" si="6"/>
        <v>302.34078645143973</v>
      </c>
      <c r="BI25" s="1005">
        <f t="shared" si="6"/>
        <v>297.60523469331946</v>
      </c>
      <c r="BJ25" s="1005">
        <f t="shared" si="6"/>
        <v>271.18400353943485</v>
      </c>
      <c r="BK25" s="1005">
        <f t="shared" si="6"/>
        <v>271.0870357597168</v>
      </c>
      <c r="BL25" s="1005">
        <f t="shared" si="6"/>
        <v>280.11994579776751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8.9464584142671733</v>
      </c>
      <c r="AZ26" s="1005">
        <f t="shared" si="7"/>
        <v>9.896139623216138</v>
      </c>
      <c r="BA26" s="1005">
        <f t="shared" si="7"/>
        <v>6.7816044298331226</v>
      </c>
      <c r="BB26" s="1005">
        <f t="shared" si="7"/>
        <v>7.1687858667542903</v>
      </c>
      <c r="BC26" s="1005">
        <f t="shared" si="7"/>
        <v>6.1797363396283602</v>
      </c>
      <c r="BD26" s="1005">
        <f t="shared" si="7"/>
        <v>11.282780521248901</v>
      </c>
      <c r="BE26" s="1005">
        <f t="shared" si="7"/>
        <v>8.5546689435508441</v>
      </c>
      <c r="BF26" s="1005">
        <f t="shared" si="7"/>
        <v>14.666177100630717</v>
      </c>
      <c r="BG26" s="1005">
        <f t="shared" si="7"/>
        <v>21.657838667474675</v>
      </c>
      <c r="BH26" s="1005">
        <f t="shared" si="7"/>
        <v>23.419873390767798</v>
      </c>
      <c r="BI26" s="1005">
        <f t="shared" si="7"/>
        <v>20.869092957087165</v>
      </c>
      <c r="BJ26" s="1005">
        <f t="shared" si="7"/>
        <v>20.06095086457643</v>
      </c>
      <c r="BK26" s="1005">
        <f t="shared" si="7"/>
        <v>21.741836876684221</v>
      </c>
      <c r="BL26" s="1005">
        <f t="shared" si="7"/>
        <v>19.991981592283501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1097.9714385521111</v>
      </c>
      <c r="AZ27" s="1005">
        <f t="shared" si="8"/>
        <v>1206.4057985077709</v>
      </c>
      <c r="BA27" s="1005">
        <f t="shared" si="8"/>
        <v>1408.415139828003</v>
      </c>
      <c r="BB27" s="1005">
        <f t="shared" si="8"/>
        <v>1422.1328835881029</v>
      </c>
      <c r="BC27" s="1005">
        <f t="shared" si="8"/>
        <v>1416.4356455384705</v>
      </c>
      <c r="BD27" s="1005">
        <f t="shared" si="8"/>
        <v>1399.6690048925282</v>
      </c>
      <c r="BE27" s="1005">
        <f t="shared" si="8"/>
        <v>1246.7673874408574</v>
      </c>
      <c r="BF27" s="1005">
        <f t="shared" si="8"/>
        <v>1295.11148609259</v>
      </c>
      <c r="BG27" s="1005">
        <f t="shared" si="8"/>
        <v>1343.1233787335227</v>
      </c>
      <c r="BH27" s="1005">
        <f t="shared" si="8"/>
        <v>1330.1093019197567</v>
      </c>
      <c r="BI27" s="1005">
        <f t="shared" si="8"/>
        <v>1257.3857623587701</v>
      </c>
      <c r="BJ27" s="1005">
        <f t="shared" si="8"/>
        <v>1253.8000918674948</v>
      </c>
      <c r="BK27" s="1005">
        <f t="shared" si="8"/>
        <v>1339.7814186899013</v>
      </c>
      <c r="BL27" s="1005">
        <f t="shared" si="8"/>
        <v>1359.1605851406982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1416.4356455384705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521.6488012714608</v>
      </c>
      <c r="P31" s="453">
        <f t="shared" ref="P31:P43" si="9">O31/$O$30</f>
        <v>0.36828274049341042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494.73012557529933</v>
      </c>
      <c r="P32" s="454">
        <f t="shared" si="9"/>
        <v>0.34927822321728097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12.259007390426181</v>
      </c>
      <c r="P33" s="454">
        <f t="shared" si="9"/>
        <v>8.6548283566852853E-3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14.65966830573524</v>
      </c>
      <c r="P34" s="454">
        <f t="shared" si="9"/>
        <v>1.0349688919444157E-2</v>
      </c>
      <c r="Q34" s="328"/>
      <c r="R34" s="13"/>
      <c r="S34" s="323"/>
      <c r="T34" s="563" t="s">
        <v>112</v>
      </c>
      <c r="U34" s="332"/>
      <c r="V34" s="332"/>
      <c r="W34" s="332"/>
      <c r="X34" s="893">
        <f>X35+X39+X40+X41+X47</f>
        <v>1097.9714385521111</v>
      </c>
      <c r="Y34" s="894">
        <f t="shared" ref="Y34:AK34" si="10">Y35+Y39+Y40+Y41+Y47</f>
        <v>1206.4057985077709</v>
      </c>
      <c r="Z34" s="894">
        <f t="shared" si="10"/>
        <v>1408.415139828003</v>
      </c>
      <c r="AA34" s="894">
        <f t="shared" si="10"/>
        <v>1422.1328835881029</v>
      </c>
      <c r="AB34" s="894">
        <f t="shared" si="10"/>
        <v>1416.4356455384705</v>
      </c>
      <c r="AC34" s="894">
        <f t="shared" si="10"/>
        <v>1399.6690048925282</v>
      </c>
      <c r="AD34" s="894">
        <f t="shared" si="10"/>
        <v>1246.7673874408574</v>
      </c>
      <c r="AE34" s="894">
        <f t="shared" si="10"/>
        <v>1295.11148609259</v>
      </c>
      <c r="AF34" s="894">
        <f t="shared" si="10"/>
        <v>1343.1233787335227</v>
      </c>
      <c r="AG34" s="894">
        <f t="shared" si="10"/>
        <v>1330.1093019197567</v>
      </c>
      <c r="AH34" s="894">
        <f t="shared" si="10"/>
        <v>1257.3857623587701</v>
      </c>
      <c r="AI34" s="894">
        <f t="shared" si="10"/>
        <v>1253.8000918674948</v>
      </c>
      <c r="AJ34" s="894">
        <f t="shared" si="10"/>
        <v>1339.7814186899013</v>
      </c>
      <c r="AK34" s="895">
        <f t="shared" si="10"/>
        <v>1359.1605851406982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297.91050507413559</v>
      </c>
      <c r="P35" s="453">
        <f t="shared" si="9"/>
        <v>0.2103240666192655</v>
      </c>
      <c r="Q35" s="328"/>
      <c r="R35" s="13"/>
      <c r="S35" s="323"/>
      <c r="T35" s="334"/>
      <c r="U35" s="246" t="s">
        <v>114</v>
      </c>
      <c r="V35" s="344"/>
      <c r="W35" s="344"/>
      <c r="X35" s="896">
        <f>SUM(X36:X38)</f>
        <v>333.77329927392765</v>
      </c>
      <c r="Y35" s="897">
        <f t="shared" ref="Y35:AK35" si="11">SUM(Y36:Y38)</f>
        <v>397.78029946690907</v>
      </c>
      <c r="Z35" s="897">
        <f t="shared" si="11"/>
        <v>534.76816352817957</v>
      </c>
      <c r="AA35" s="897">
        <f t="shared" si="11"/>
        <v>559.22095854077565</v>
      </c>
      <c r="AB35" s="897">
        <f t="shared" si="11"/>
        <v>521.6488012714608</v>
      </c>
      <c r="AC35" s="897">
        <f t="shared" si="11"/>
        <v>541.20522746636004</v>
      </c>
      <c r="AD35" s="897">
        <f t="shared" si="11"/>
        <v>440.471037235425</v>
      </c>
      <c r="AE35" s="897">
        <f t="shared" si="11"/>
        <v>490.80621681010433</v>
      </c>
      <c r="AF35" s="897">
        <f t="shared" si="11"/>
        <v>535.68248822965859</v>
      </c>
      <c r="AG35" s="897">
        <f t="shared" si="11"/>
        <v>554.83657621880377</v>
      </c>
      <c r="AH35" s="897">
        <f t="shared" si="11"/>
        <v>487.90644259862739</v>
      </c>
      <c r="AI35" s="897">
        <f t="shared" si="11"/>
        <v>509.63402129545574</v>
      </c>
      <c r="AJ35" s="897">
        <f t="shared" si="11"/>
        <v>575.51528158400174</v>
      </c>
      <c r="AK35" s="898">
        <f t="shared" si="11"/>
        <v>571.59226883547376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276.21691105286482</v>
      </c>
      <c r="P36" s="453">
        <f t="shared" si="9"/>
        <v>0.19500844385193267</v>
      </c>
      <c r="Q36" s="328"/>
      <c r="R36" s="13"/>
      <c r="S36" s="356" t="s">
        <v>184</v>
      </c>
      <c r="T36" s="335"/>
      <c r="U36" s="346"/>
      <c r="V36" s="336" t="s">
        <v>184</v>
      </c>
      <c r="W36" s="357"/>
      <c r="X36" s="899">
        <f>VLOOKUP(年度マスタ!$K$4&amp;"_"&amp;X$33,データシート1!$A:$BT,MATCH("aa_"&amp;$S36,データシート1!$A$1:$BT$1,0),0)</f>
        <v>303.03412507424042</v>
      </c>
      <c r="Y36" s="900">
        <f>VLOOKUP(年度マスタ!$K$4&amp;"_"&amp;Y$33,データシート1!$A:$BT,MATCH("aa_"&amp;$S36,データシート1!$A$1:$BT$1,0),0)</f>
        <v>369.48232189437817</v>
      </c>
      <c r="Z36" s="900">
        <f>VLOOKUP(年度マスタ!$K$4&amp;"_"&amp;Z$33,データシート1!$A:$BT,MATCH("aa_"&amp;$S36,データシート1!$A$1:$BT$1,0),0)</f>
        <v>502.92909303751748</v>
      </c>
      <c r="AA36" s="900">
        <f>VLOOKUP(年度マスタ!$K$4&amp;"_"&amp;AA$33,データシート1!$A:$BT,MATCH("aa_"&amp;$S36,データシート1!$A$1:$BT$1,0),0)</f>
        <v>529.32552199514316</v>
      </c>
      <c r="AB36" s="900">
        <f>VLOOKUP(年度マスタ!$K$4&amp;"_"&amp;AB$33,データシート1!$A:$BT,MATCH("aa_"&amp;$S36,データシート1!$A$1:$BT$1,0),0)</f>
        <v>494.73012557529933</v>
      </c>
      <c r="AC36" s="900">
        <f>VLOOKUP(年度マスタ!$K$4&amp;"_"&amp;AC$33,データシート1!$A:$BT,MATCH("aa_"&amp;$S36,データシート1!$A$1:$BT$1,0),0)</f>
        <v>517.30375738473219</v>
      </c>
      <c r="AD36" s="900">
        <f>VLOOKUP(年度マスタ!$K$4&amp;"_"&amp;AD$33,データシート1!$A:$BT,MATCH("aa_"&amp;$S36,データシート1!$A$1:$BT$1,0),0)</f>
        <v>417.42563446341688</v>
      </c>
      <c r="AE36" s="900">
        <f>VLOOKUP(年度マスタ!$K$4&amp;"_"&amp;AE$33,データシート1!$A:$BT,MATCH("aa_"&amp;$S36,データシート1!$A$1:$BT$1,0),0)</f>
        <v>466.2457213410687</v>
      </c>
      <c r="AF36" s="900">
        <f>VLOOKUP(年度マスタ!$K$4&amp;"_"&amp;AF$33,データシート1!$A:$BT,MATCH("aa_"&amp;$S36,データシート1!$A$1:$BT$1,0),0)</f>
        <v>509.60965044827321</v>
      </c>
      <c r="AG36" s="900">
        <f>VLOOKUP(年度マスタ!$K$4&amp;"_"&amp;AG$33,データシート1!$A:$BT,MATCH("aa_"&amp;$S36,データシート1!$A$1:$BT$1,0),0)</f>
        <v>531.00751687310765</v>
      </c>
      <c r="AH36" s="900">
        <f>VLOOKUP(年度マスタ!$K$4&amp;"_"&amp;AH$33,データシート1!$A:$BT,MATCH("aa_"&amp;$S36,データシート1!$A$1:$BT$1,0),0)</f>
        <v>464.89991552420116</v>
      </c>
      <c r="AI36" s="900">
        <f>VLOOKUP(年度マスタ!$K$4&amp;"_"&amp;AI$33,データシート1!$A:$BT,MATCH("aa_"&amp;$S36,データシート1!$A$1:$BT$1,0),0)</f>
        <v>474.06698751576249</v>
      </c>
      <c r="AJ36" s="900">
        <f>VLOOKUP(年度マスタ!$K$4&amp;"_"&amp;AJ$33,データシート1!$A:$BT,MATCH("aa_"&amp;$S36,データシート1!$A$1:$BT$1,0),0)</f>
        <v>541.94500781401803</v>
      </c>
      <c r="AK36" s="901">
        <f>VLOOKUP(年度マスタ!$K$4&amp;"_"&amp;AK$33,データシート1!$A:$BT,MATCH("aa_"&amp;$S36,データシート1!$A$1:$BT$1,0),0)</f>
        <v>538.02029639262264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314.47969180038109</v>
      </c>
      <c r="P37" s="453">
        <f t="shared" si="9"/>
        <v>0.22202187073654792</v>
      </c>
      <c r="Q37" s="328"/>
      <c r="R37" s="13"/>
      <c r="S37" s="356" t="s">
        <v>187</v>
      </c>
      <c r="T37" s="335"/>
      <c r="U37" s="346"/>
      <c r="V37" s="336" t="s">
        <v>194</v>
      </c>
      <c r="W37" s="357"/>
      <c r="X37" s="899">
        <f>VLOOKUP(年度マスタ!$K$4&amp;"_"&amp;X$33,データシート1!$A:$BT,MATCH("aa_"&amp;$S37,データシート1!$A$1:$BT$1,0),0)</f>
        <v>12.418610647638991</v>
      </c>
      <c r="Y37" s="900">
        <f>VLOOKUP(年度マスタ!$K$4&amp;"_"&amp;Y$33,データシート1!$A:$BT,MATCH("aa_"&amp;$S37,データシート1!$A$1:$BT$1,0),0)</f>
        <v>12.0880970218637</v>
      </c>
      <c r="Z37" s="900">
        <f>VLOOKUP(年度マスタ!$K$4&amp;"_"&amp;Z$33,データシート1!$A:$BT,MATCH("aa_"&amp;$S37,データシート1!$A$1:$BT$1,0),0)</f>
        <v>16.267108474266578</v>
      </c>
      <c r="AA37" s="900">
        <f>VLOOKUP(年度マスタ!$K$4&amp;"_"&amp;AA$33,データシート1!$A:$BT,MATCH("aa_"&amp;$S37,データシート1!$A$1:$BT$1,0),0)</f>
        <v>14.451300355131981</v>
      </c>
      <c r="AB37" s="900">
        <f>VLOOKUP(年度マスタ!$K$4&amp;"_"&amp;AB$33,データシート1!$A:$BT,MATCH("aa_"&amp;$S37,データシート1!$A$1:$BT$1,0),0)</f>
        <v>12.259007390426181</v>
      </c>
      <c r="AC37" s="900">
        <f>VLOOKUP(年度マスタ!$K$4&amp;"_"&amp;AC$33,データシート1!$A:$BT,MATCH("aa_"&amp;$S37,データシート1!$A$1:$BT$1,0),0)</f>
        <v>12.387653321632669</v>
      </c>
      <c r="AD37" s="900">
        <f>VLOOKUP(年度マスタ!$K$4&amp;"_"&amp;AD$33,データシート1!$A:$BT,MATCH("aa_"&amp;$S37,データシート1!$A$1:$BT$1,0),0)</f>
        <v>12.307673659082029</v>
      </c>
      <c r="AE37" s="900">
        <f>VLOOKUP(年度マスタ!$K$4&amp;"_"&amp;AE$33,データシート1!$A:$BT,MATCH("aa_"&amp;$S37,データシート1!$A$1:$BT$1,0),0)</f>
        <v>13.519247490566656</v>
      </c>
      <c r="AF37" s="900">
        <f>VLOOKUP(年度マスタ!$K$4&amp;"_"&amp;AF$33,データシート1!$A:$BT,MATCH("aa_"&amp;$S37,データシート1!$A$1:$BT$1,0),0)</f>
        <v>13.385918344218776</v>
      </c>
      <c r="AG37" s="900">
        <f>VLOOKUP(年度マスタ!$K$4&amp;"_"&amp;AG$33,データシート1!$A:$BT,MATCH("aa_"&amp;$S37,データシート1!$A$1:$BT$1,0),0)</f>
        <v>12.07387364433905</v>
      </c>
      <c r="AH37" s="900">
        <f>VLOOKUP(年度マスタ!$K$4&amp;"_"&amp;AH$33,データシート1!$A:$BT,MATCH("aa_"&amp;$S37,データシート1!$A$1:$BT$1,0),0)</f>
        <v>11.151749436837562</v>
      </c>
      <c r="AI37" s="900">
        <f>VLOOKUP(年度マスタ!$K$4&amp;"_"&amp;AI$33,データシート1!$A:$BT,MATCH("aa_"&amp;$S37,データシート1!$A$1:$BT$1,0),0)</f>
        <v>12.188523338094411</v>
      </c>
      <c r="AJ37" s="900">
        <f>VLOOKUP(年度マスタ!$K$4&amp;"_"&amp;AJ$33,データシート1!$A:$BT,MATCH("aa_"&amp;$S37,データシート1!$A$1:$BT$1,0),0)</f>
        <v>13.963474121886163</v>
      </c>
      <c r="AK37" s="901">
        <f>VLOOKUP(年度マスタ!$K$4&amp;"_"&amp;AK$33,データシート1!$A:$BT,MATCH("aa_"&amp;$S37,データシート1!$A$1:$BT$1,0),0)</f>
        <v>11.43265916551065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301.68016429809478</v>
      </c>
      <c r="P38" s="454">
        <f t="shared" si="9"/>
        <v>0.21298543654160046</v>
      </c>
      <c r="Q38" s="328"/>
      <c r="R38" s="13"/>
      <c r="S38" s="356" t="s">
        <v>188</v>
      </c>
      <c r="T38" s="335"/>
      <c r="U38" s="348"/>
      <c r="V38" s="358" t="s">
        <v>197</v>
      </c>
      <c r="W38" s="358"/>
      <c r="X38" s="899">
        <f>VLOOKUP(年度マスタ!$K$4&amp;"_"&amp;X$33,データシート1!$A:$BT,MATCH("aa_"&amp;$S38,データシート1!$A$1:$BT$1,0),0)</f>
        <v>18.320563552048199</v>
      </c>
      <c r="Y38" s="900">
        <f>VLOOKUP(年度マスタ!$K$4&amp;"_"&amp;Y$33,データシート1!$A:$BT,MATCH("aa_"&amp;$S38,データシート1!$A$1:$BT$1,0),0)</f>
        <v>16.209880550667229</v>
      </c>
      <c r="Z38" s="900">
        <f>VLOOKUP(年度マスタ!$K$4&amp;"_"&amp;Z$33,データシート1!$A:$BT,MATCH("aa_"&amp;$S38,データシート1!$A$1:$BT$1,0),0)</f>
        <v>15.571962016395579</v>
      </c>
      <c r="AA38" s="900">
        <f>VLOOKUP(年度マスタ!$K$4&amp;"_"&amp;AA$33,データシート1!$A:$BT,MATCH("aa_"&amp;$S38,データシート1!$A$1:$BT$1,0),0)</f>
        <v>15.44413619050057</v>
      </c>
      <c r="AB38" s="900">
        <f>VLOOKUP(年度マスタ!$K$4&amp;"_"&amp;AB$33,データシート1!$A:$BT,MATCH("aa_"&amp;$S38,データシート1!$A$1:$BT$1,0),0)</f>
        <v>14.65966830573524</v>
      </c>
      <c r="AC38" s="900">
        <f>VLOOKUP(年度マスタ!$K$4&amp;"_"&amp;AC$33,データシート1!$A:$BT,MATCH("aa_"&amp;$S38,データシート1!$A$1:$BT$1,0),0)</f>
        <v>11.513816759995221</v>
      </c>
      <c r="AD38" s="900">
        <f>VLOOKUP(年度マスタ!$K$4&amp;"_"&amp;AD$33,データシート1!$A:$BT,MATCH("aa_"&amp;$S38,データシート1!$A$1:$BT$1,0),0)</f>
        <v>10.73772911292612</v>
      </c>
      <c r="AE38" s="900">
        <f>VLOOKUP(年度マスタ!$K$4&amp;"_"&amp;AE$33,データシート1!$A:$BT,MATCH("aa_"&amp;$S38,データシート1!$A$1:$BT$1,0),0)</f>
        <v>11.041247978468956</v>
      </c>
      <c r="AF38" s="900">
        <f>VLOOKUP(年度マスタ!$K$4&amp;"_"&amp;AF$33,データシート1!$A:$BT,MATCH("aa_"&amp;$S38,データシート1!$A$1:$BT$1,0),0)</f>
        <v>12.686919437166566</v>
      </c>
      <c r="AG38" s="900">
        <f>VLOOKUP(年度マスタ!$K$4&amp;"_"&amp;AG$33,データシート1!$A:$BT,MATCH("aa_"&amp;$S38,データシート1!$A$1:$BT$1,0),0)</f>
        <v>11.755185701357073</v>
      </c>
      <c r="AH38" s="900">
        <f>VLOOKUP(年度マスタ!$K$4&amp;"_"&amp;AH$33,データシート1!$A:$BT,MATCH("aa_"&amp;$S38,データシート1!$A$1:$BT$1,0),0)</f>
        <v>11.854777637588665</v>
      </c>
      <c r="AI38" s="900">
        <f>VLOOKUP(年度マスタ!$K$4&amp;"_"&amp;AI$33,データシート1!$A:$BT,MATCH("aa_"&amp;$S38,データシート1!$A$1:$BT$1,0),0)</f>
        <v>23.378510441598838</v>
      </c>
      <c r="AJ38" s="900">
        <f>VLOOKUP(年度マスタ!$K$4&amp;"_"&amp;AJ$33,データシート1!$A:$BT,MATCH("aa_"&amp;$S38,データシート1!$A$1:$BT$1,0),0)</f>
        <v>19.6067996480975</v>
      </c>
      <c r="AK38" s="901">
        <f>VLOOKUP(年度マスタ!$K$4&amp;"_"&amp;AK$33,データシート1!$A:$BT,MATCH("aa_"&amp;$S38,データシート1!$A$1:$BT$1,0),0)</f>
        <v>22.139313277340442</v>
      </c>
      <c r="AL38" s="330"/>
      <c r="AW38" s="17" t="str">
        <f>年度マスタ!H4</f>
        <v>09</v>
      </c>
      <c r="AX38" s="17" t="s">
        <v>198</v>
      </c>
      <c r="AY38" s="17">
        <f>VLOOKUP($AW38&amp;"_"&amp;$AY$34,データシート1!$A:$BT,MATCH($AY$31&amp;"_"&amp;AY$36,データシート1!$A$1:$BT$1,0),0)</f>
        <v>4446.1505846484979</v>
      </c>
      <c r="AZ38" s="17">
        <f>VLOOKUP($AW38&amp;"_"&amp;$AY$34,データシート1!$A:$BT,MATCH($AY$31&amp;"_"&amp;AZ$36,データシート1!$A$1:$BT$1,0),0)</f>
        <v>138.18431091325238</v>
      </c>
      <c r="BA38" s="17">
        <f>VLOOKUP($AW38&amp;"_"&amp;$AY$34,データシート1!$A:$BT,MATCH($AY$31&amp;"_"&amp;BA$36,データシート1!$A$1:$BT$1,0),0)</f>
        <v>300.6372915250825</v>
      </c>
      <c r="BB38" s="17">
        <f>VLOOKUP($AW38&amp;"_"&amp;$AY$34,データシート1!$A:$BT,MATCH($AY$31&amp;"_"&amp;BB$36,データシート1!$A$1:$BT$1,0),0)</f>
        <v>2605.3357715433217</v>
      </c>
      <c r="BC38" s="17">
        <f>VLOOKUP($AW38&amp;"_"&amp;$AY$34,データシート1!$A:$BT,MATCH($AY$31&amp;"_"&amp;BC$36,データシート1!$A$1:$BT$1,0),0)</f>
        <v>2755.6653829151001</v>
      </c>
      <c r="BD38" s="17">
        <f>VLOOKUP($AW38&amp;"_"&amp;$AY$34,データシート1!$A:$BT,MATCH($AY$31&amp;"_"&amp;BD$36,データシート1!$A$1:$BT$1,0),0)</f>
        <v>1994.4095881208068</v>
      </c>
      <c r="BE38" s="17">
        <f>VLOOKUP($AW38&amp;"_"&amp;$AY$34,データシート1!$A:$BT,MATCH($AY$31&amp;"_"&amp;BE$36,データシート1!$A$1:$BT$1,0),0)</f>
        <v>1447.2787627669748</v>
      </c>
      <c r="BF38" s="17">
        <f>VLOOKUP($AW38&amp;"_"&amp;$AY$34,データシート1!$A:$BT,MATCH($AY$31&amp;"_"&amp;BF$36,データシート1!$A$1:$BT$1,0),0)</f>
        <v>113.58547570781363</v>
      </c>
      <c r="BG38" s="17">
        <f>VLOOKUP($AW38&amp;"_"&amp;$AY$34,データシート1!$A:$BT,MATCH($AY$31&amp;"_"&amp;BG$36,データシート1!$A$1:$BT$1,0),0)</f>
        <v>0</v>
      </c>
      <c r="BH38" s="17">
        <f>VLOOKUP($AW38&amp;"_"&amp;$AY$34,データシート1!$A:$BT,MATCH($AY$31&amp;"_"&amp;BH$36,データシート1!$A$1:$BT$1,0),0)</f>
        <v>223.61276540225364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188.20048213001428</v>
      </c>
      <c r="P39" s="454">
        <f t="shared" si="9"/>
        <v>0.13286906660589456</v>
      </c>
      <c r="Q39" s="328"/>
      <c r="R39" s="13"/>
      <c r="S39" s="356" t="s">
        <v>189</v>
      </c>
      <c r="T39" s="335"/>
      <c r="U39" s="343" t="s">
        <v>199</v>
      </c>
      <c r="V39" s="344"/>
      <c r="W39" s="344"/>
      <c r="X39" s="896">
        <f>VLOOKUP(年度マスタ!$K$4&amp;"_"&amp;X$33,データシート1!$A:$BT,MATCH("aa_"&amp;$S39,データシート1!$A$1:$BT$1,0),0)</f>
        <v>244.98583630015031</v>
      </c>
      <c r="Y39" s="897">
        <f>VLOOKUP(年度マスタ!$K$4&amp;"_"&amp;Y$33,データシート1!$A:$BT,MATCH("aa_"&amp;$S39,データシート1!$A$1:$BT$1,0),0)</f>
        <v>245.94092272257521</v>
      </c>
      <c r="Z39" s="897">
        <f>VLOOKUP(年度マスタ!$K$4&amp;"_"&amp;Z$33,データシート1!$A:$BT,MATCH("aa_"&amp;$S39,データシート1!$A$1:$BT$1,0),0)</f>
        <v>315.33760394150278</v>
      </c>
      <c r="AA39" s="897">
        <f>VLOOKUP(年度マスタ!$K$4&amp;"_"&amp;AA$33,データシート1!$A:$BT,MATCH("aa_"&amp;$S39,データシート1!$A$1:$BT$1,0),0)</f>
        <v>299.21667018623702</v>
      </c>
      <c r="AB39" s="897">
        <f>VLOOKUP(年度マスタ!$K$4&amp;"_"&amp;AB$33,データシート1!$A:$BT,MATCH("aa_"&amp;$S39,データシート1!$A$1:$BT$1,0),0)</f>
        <v>297.91050507413559</v>
      </c>
      <c r="AC39" s="897">
        <f>VLOOKUP(年度マスタ!$K$4&amp;"_"&amp;AC$33,データシート1!$A:$BT,MATCH("aa_"&amp;$S39,データシート1!$A$1:$BT$1,0),0)</f>
        <v>284.08150856546757</v>
      </c>
      <c r="AD39" s="897">
        <f>VLOOKUP(年度マスタ!$K$4&amp;"_"&amp;AD$33,データシート1!$A:$BT,MATCH("aa_"&amp;$S39,データシート1!$A$1:$BT$1,0),0)</f>
        <v>254.28992596130439</v>
      </c>
      <c r="AE39" s="897">
        <f>VLOOKUP(年度マスタ!$K$4&amp;"_"&amp;AE$33,データシート1!$A:$BT,MATCH("aa_"&amp;$S39,データシート1!$A$1:$BT$1,0),0)</f>
        <v>234.16539551289461</v>
      </c>
      <c r="AF39" s="897">
        <f>VLOOKUP(年度マスタ!$K$4&amp;"_"&amp;AF$33,データシート1!$A:$BT,MATCH("aa_"&amp;$S39,データシート1!$A$1:$BT$1,0),0)</f>
        <v>230.37039459830308</v>
      </c>
      <c r="AG39" s="897">
        <f>VLOOKUP(年度マスタ!$K$4&amp;"_"&amp;AG$33,データシート1!$A:$BT,MATCH("aa_"&amp;$S39,データシート1!$A$1:$BT$1,0),0)</f>
        <v>227.26068442649628</v>
      </c>
      <c r="AH39" s="897">
        <f>VLOOKUP(年度マスタ!$K$4&amp;"_"&amp;AH$33,データシート1!$A:$BT,MATCH("aa_"&amp;$S39,データシート1!$A$1:$BT$1,0),0)</f>
        <v>220.3499803036363</v>
      </c>
      <c r="AI39" s="897">
        <f>VLOOKUP(年度マスタ!$K$4&amp;"_"&amp;AI$33,データシート1!$A:$BT,MATCH("aa_"&amp;$S39,データシート1!$A$1:$BT$1,0),0)</f>
        <v>232.04901020414786</v>
      </c>
      <c r="AJ39" s="897">
        <f>VLOOKUP(年度マスタ!$K$4&amp;"_"&amp;AJ$33,データシート1!$A:$BT,MATCH("aa_"&amp;$S39,データシート1!$A$1:$BT$1,0),0)</f>
        <v>258.4500340396026</v>
      </c>
      <c r="AK39" s="898">
        <f>VLOOKUP(年度マスタ!$K$4&amp;"_"&amp;AK$33,データシート1!$A:$BT,MATCH("aa_"&amp;$S39,データシート1!$A$1:$BT$1,0),0)</f>
        <v>245.54282242123867</v>
      </c>
      <c r="AL39" s="330"/>
      <c r="AW39" s="17" t="str">
        <f>年度マスタ!K4</f>
        <v>09208</v>
      </c>
      <c r="AX39" s="17" t="s">
        <v>200</v>
      </c>
      <c r="AY39" s="17">
        <f>VLOOKUP($AW39&amp;"_"&amp;$AY$34,データシート1!$A:$BT,MATCH($AY$31&amp;"_"&amp;AY$36,データシート1!$A$1:$BT$1,0),0)</f>
        <v>538.02029639262264</v>
      </c>
      <c r="AZ39" s="17">
        <f>VLOOKUP($AW39&amp;"_"&amp;$AY$34,データシート1!$A:$BT,MATCH($AY$31&amp;"_"&amp;AZ$36,データシート1!$A$1:$BT$1,0),0)</f>
        <v>11.43265916551065</v>
      </c>
      <c r="BA39" s="17">
        <f>VLOOKUP($AW39&amp;"_"&amp;$AY$34,データシート1!$A:$BT,MATCH($AY$31&amp;"_"&amp;BA$36,データシート1!$A$1:$BT$1,0),0)</f>
        <v>22.139313277340442</v>
      </c>
      <c r="BB39" s="17">
        <f>VLOOKUP($AW39&amp;"_"&amp;$AY$34,データシート1!$A:$BT,MATCH($AY$31&amp;"_"&amp;BB$36,データシート1!$A$1:$BT$1,0),0)</f>
        <v>245.54282242123867</v>
      </c>
      <c r="BC39" s="17">
        <f>VLOOKUP($AW39&amp;"_"&amp;$AY$34,データシート1!$A:$BT,MATCH($AY$31&amp;"_"&amp;BC$36,データシート1!$A$1:$BT$1,0),0)</f>
        <v>241.91356649393467</v>
      </c>
      <c r="BD39" s="17">
        <f>VLOOKUP($AW39&amp;"_"&amp;$AY$34,データシート1!$A:$BT,MATCH($AY$31&amp;"_"&amp;BD$36,データシート1!$A$1:$BT$1,0),0)</f>
        <v>162.49697873113783</v>
      </c>
      <c r="BE39" s="17">
        <f>VLOOKUP($AW39&amp;"_"&amp;$AY$34,データシート1!$A:$BT,MATCH($AY$31&amp;"_"&amp;BE$36,データシート1!$A$1:$BT$1,0),0)</f>
        <v>107.77539642157217</v>
      </c>
      <c r="BF39" s="17">
        <f>VLOOKUP($AW39&amp;"_"&amp;$AY$34,データシート1!$A:$BT,MATCH($AY$31&amp;"_"&amp;BF$36,データシート1!$A$1:$BT$1,0),0)</f>
        <v>9.8475706450575338</v>
      </c>
      <c r="BG39" s="17">
        <f>VLOOKUP($AW39&amp;"_"&amp;$AY$34,データシート1!$A:$BT,MATCH($AY$31&amp;"_"&amp;BG$36,データシート1!$A$1:$BT$1,0),0)</f>
        <v>0</v>
      </c>
      <c r="BH39" s="17">
        <f>VLOOKUP($AW39&amp;"_"&amp;$AY$34,データシート1!$A:$BT,MATCH($AY$31&amp;"_"&amp;BH$36,データシート1!$A$1:$BT$1,0),0)</f>
        <v>19.991981592283501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113.47968216808049</v>
      </c>
      <c r="P40" s="454">
        <f t="shared" si="9"/>
        <v>8.0116369935705894E-2</v>
      </c>
      <c r="Q40" s="328"/>
      <c r="R40" s="13"/>
      <c r="S40" s="356" t="s">
        <v>165</v>
      </c>
      <c r="T40" s="335"/>
      <c r="U40" s="343" t="s">
        <v>165</v>
      </c>
      <c r="V40" s="344"/>
      <c r="W40" s="344"/>
      <c r="X40" s="896">
        <f>VLOOKUP(年度マスタ!$K$4&amp;"_"&amp;X$33,データシート1!$A:$BT,MATCH("aa_"&amp;$S40,データシート1!$A$1:$BT$1,0),0)</f>
        <v>196.6597904263179</v>
      </c>
      <c r="Y40" s="897">
        <f>VLOOKUP(年度マスタ!$K$4&amp;"_"&amp;Y$33,データシート1!$A:$BT,MATCH("aa_"&amp;$S40,データシート1!$A$1:$BT$1,0),0)</f>
        <v>234.5442869949965</v>
      </c>
      <c r="Z40" s="897">
        <f>VLOOKUP(年度マスタ!$K$4&amp;"_"&amp;Z$33,データシート1!$A:$BT,MATCH("aa_"&amp;$S40,データシート1!$A$1:$BT$1,0),0)</f>
        <v>236.6255623151674</v>
      </c>
      <c r="AA40" s="897">
        <f>VLOOKUP(年度マスタ!$K$4&amp;"_"&amp;AA$33,データシート1!$A:$BT,MATCH("aa_"&amp;$S40,データシート1!$A$1:$BT$1,0),0)</f>
        <v>238.1387502575424</v>
      </c>
      <c r="AB40" s="897">
        <f>VLOOKUP(年度マスタ!$K$4&amp;"_"&amp;AB$33,データシート1!$A:$BT,MATCH("aa_"&amp;$S40,データシート1!$A$1:$BT$1,0),0)</f>
        <v>276.21691105286482</v>
      </c>
      <c r="AC40" s="897">
        <f>VLOOKUP(年度マスタ!$K$4&amp;"_"&amp;AC$33,データシート1!$A:$BT,MATCH("aa_"&amp;$S40,データシート1!$A$1:$BT$1,0),0)</f>
        <v>255.668456894157</v>
      </c>
      <c r="AD40" s="897">
        <f>VLOOKUP(年度マスタ!$K$4&amp;"_"&amp;AD$33,データシート1!$A:$BT,MATCH("aa_"&amp;$S40,データシート1!$A$1:$BT$1,0),0)</f>
        <v>234.58605040802939</v>
      </c>
      <c r="AE40" s="897">
        <f>VLOOKUP(年度マスタ!$K$4&amp;"_"&amp;AE$33,データシート1!$A:$BT,MATCH("aa_"&amp;$S40,データシート1!$A$1:$BT$1,0),0)</f>
        <v>249.66331140581661</v>
      </c>
      <c r="AF40" s="897">
        <f>VLOOKUP(年度マスタ!$K$4&amp;"_"&amp;AF$33,データシート1!$A:$BT,MATCH("aa_"&amp;$S40,データシート1!$A$1:$BT$1,0),0)</f>
        <v>250.69615593471732</v>
      </c>
      <c r="AG40" s="897">
        <f>VLOOKUP(年度マスタ!$K$4&amp;"_"&amp;AG$33,データシート1!$A:$BT,MATCH("aa_"&amp;$S40,データシート1!$A$1:$BT$1,0),0)</f>
        <v>222.25138143224905</v>
      </c>
      <c r="AH40" s="897">
        <f>VLOOKUP(年度マスタ!$K$4&amp;"_"&amp;AH$33,データシート1!$A:$BT,MATCH("aa_"&amp;$S40,データシート1!$A$1:$BT$1,0),0)</f>
        <v>230.65501180609979</v>
      </c>
      <c r="AI40" s="897">
        <f>VLOOKUP(年度マスタ!$K$4&amp;"_"&amp;AI$33,データシート1!$A:$BT,MATCH("aa_"&amp;$S40,データシート1!$A$1:$BT$1,0),0)</f>
        <v>220.87210596387985</v>
      </c>
      <c r="AJ40" s="897">
        <f>VLOOKUP(年度マスタ!$K$4&amp;"_"&amp;AJ$33,データシート1!$A:$BT,MATCH("aa_"&amp;$S40,データシート1!$A$1:$BT$1,0),0)</f>
        <v>212.98723042989607</v>
      </c>
      <c r="AK40" s="898">
        <f>VLOOKUP(年度マスタ!$K$4&amp;"_"&amp;AK$33,データシート1!$A:$BT,MATCH("aa_"&amp;$S40,データシート1!$A$1:$BT$1,0),0)</f>
        <v>241.91356649393467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12.799527502286301</v>
      </c>
      <c r="P41" s="454">
        <f t="shared" si="9"/>
        <v>9.03643419494745E-3</v>
      </c>
      <c r="Q41" s="328"/>
      <c r="R41" s="13"/>
      <c r="S41" s="356" t="s">
        <v>201</v>
      </c>
      <c r="T41" s="335"/>
      <c r="U41" s="246" t="s">
        <v>128</v>
      </c>
      <c r="V41" s="344"/>
      <c r="W41" s="344"/>
      <c r="X41" s="896">
        <f>X42+X45+X46</f>
        <v>313.60605413744787</v>
      </c>
      <c r="Y41" s="897">
        <f t="shared" ref="Y41:AH41" si="12">Y42+Y45+Y46</f>
        <v>318.24414970007393</v>
      </c>
      <c r="Z41" s="897">
        <f t="shared" si="12"/>
        <v>314.90220561332001</v>
      </c>
      <c r="AA41" s="897">
        <f t="shared" si="12"/>
        <v>318.38771873679366</v>
      </c>
      <c r="AB41" s="897">
        <f t="shared" si="12"/>
        <v>314.47969180038109</v>
      </c>
      <c r="AC41" s="897">
        <f t="shared" si="12"/>
        <v>307.43103144529459</v>
      </c>
      <c r="AD41" s="897">
        <f t="shared" si="12"/>
        <v>308.8657048925478</v>
      </c>
      <c r="AE41" s="897">
        <f t="shared" si="12"/>
        <v>305.81038526314387</v>
      </c>
      <c r="AF41" s="897">
        <f t="shared" si="12"/>
        <v>304.716501303369</v>
      </c>
      <c r="AG41" s="897">
        <f t="shared" si="12"/>
        <v>302.34078645143973</v>
      </c>
      <c r="AH41" s="897">
        <f t="shared" si="12"/>
        <v>297.60523469331946</v>
      </c>
      <c r="AI41" s="897">
        <f>AI42+AI45+AI46</f>
        <v>271.18400353943485</v>
      </c>
      <c r="AJ41" s="897">
        <f>AJ42+AJ45+AJ46</f>
        <v>271.0870357597168</v>
      </c>
      <c r="AK41" s="898">
        <f>AK42+AK45+AK46</f>
        <v>280.11994579776751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304.33356780403972</v>
      </c>
      <c r="Y42" s="900">
        <f t="shared" ref="Y42:AK42" si="13">SUM(Y43:Y44)</f>
        <v>308.5431940224197</v>
      </c>
      <c r="Z42" s="900">
        <f t="shared" si="13"/>
        <v>303.70440593792142</v>
      </c>
      <c r="AA42" s="900">
        <f t="shared" si="13"/>
        <v>305.83839916720689</v>
      </c>
      <c r="AB42" s="900">
        <f t="shared" si="13"/>
        <v>301.68016429809478</v>
      </c>
      <c r="AC42" s="900">
        <f t="shared" si="13"/>
        <v>295.12266722427159</v>
      </c>
      <c r="AD42" s="900">
        <f t="shared" si="13"/>
        <v>296.7620463775786</v>
      </c>
      <c r="AE42" s="900">
        <f t="shared" si="13"/>
        <v>294.04782176898232</v>
      </c>
      <c r="AF42" s="900">
        <f t="shared" si="13"/>
        <v>293.28193907593828</v>
      </c>
      <c r="AG42" s="900">
        <f t="shared" si="13"/>
        <v>291.72576447692404</v>
      </c>
      <c r="AH42" s="900">
        <f t="shared" si="13"/>
        <v>287.26846436860603</v>
      </c>
      <c r="AI42" s="900">
        <f t="shared" si="13"/>
        <v>261.28520560943701</v>
      </c>
      <c r="AJ42" s="900">
        <f t="shared" si="13"/>
        <v>261.29832043032184</v>
      </c>
      <c r="AK42" s="901">
        <f t="shared" si="13"/>
        <v>270.27237515270997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6.1797363396283602</v>
      </c>
      <c r="P43" s="612">
        <f t="shared" si="9"/>
        <v>4.3628782988436293E-3</v>
      </c>
      <c r="Q43" s="328"/>
      <c r="R43" s="13"/>
      <c r="S43" s="356" t="s">
        <v>190</v>
      </c>
      <c r="T43" s="359"/>
      <c r="U43" s="346"/>
      <c r="V43" s="360"/>
      <c r="W43" s="347" t="s">
        <v>190</v>
      </c>
      <c r="X43" s="899">
        <f>VLOOKUP(年度マスタ!$K$4&amp;"_"&amp;X$33,データシート1!$A:$BT,MATCH("aa_"&amp;$S43,データシート1!$A$1:$BT$1,0),0)</f>
        <v>189.20945347512051</v>
      </c>
      <c r="Y43" s="900">
        <f>VLOOKUP(年度マスタ!$K$4&amp;"_"&amp;Y$33,データシート1!$A:$BT,MATCH("aa_"&amp;$S43,データシート1!$A$1:$BT$1,0),0)</f>
        <v>191.00031996861301</v>
      </c>
      <c r="Z43" s="900">
        <f>VLOOKUP(年度マスタ!$K$4&amp;"_"&amp;Z$33,データシート1!$A:$BT,MATCH("aa_"&amp;$S43,データシート1!$A$1:$BT$1,0),0)</f>
        <v>190.35008452913004</v>
      </c>
      <c r="AA43" s="900">
        <f>VLOOKUP(年度マスタ!$K$4&amp;"_"&amp;AA$33,データシート1!$A:$BT,MATCH("aa_"&amp;$S43,データシート1!$A$1:$BT$1,0),0)</f>
        <v>192.7946573658657</v>
      </c>
      <c r="AB43" s="900">
        <f>VLOOKUP(年度マスタ!$K$4&amp;"_"&amp;AB$33,データシート1!$A:$BT,MATCH("aa_"&amp;$S43,データシート1!$A$1:$BT$1,0),0)</f>
        <v>188.20048213001428</v>
      </c>
      <c r="AC43" s="900">
        <f>VLOOKUP(年度マスタ!$K$4&amp;"_"&amp;AC$33,データシート1!$A:$BT,MATCH("aa_"&amp;$S43,データシート1!$A$1:$BT$1,0),0)</f>
        <v>180.90751645722611</v>
      </c>
      <c r="AD43" s="900">
        <f>VLOOKUP(年度マスタ!$K$4&amp;"_"&amp;AD$33,データシート1!$A:$BT,MATCH("aa_"&amp;$S43,データシート1!$A$1:$BT$1,0),0)</f>
        <v>182.57726607597786</v>
      </c>
      <c r="AE43" s="900">
        <f>VLOOKUP(年度マスタ!$K$4&amp;"_"&amp;AE$33,データシート1!$A:$BT,MATCH("aa_"&amp;$S43,データシート1!$A$1:$BT$1,0),0)</f>
        <v>182.5790231577613</v>
      </c>
      <c r="AF43" s="900">
        <f>VLOOKUP(年度マスタ!$K$4&amp;"_"&amp;AF$33,データシート1!$A:$BT,MATCH("aa_"&amp;$S43,データシート1!$A$1:$BT$1,0),0)</f>
        <v>181.77575217534815</v>
      </c>
      <c r="AG43" s="900">
        <f>VLOOKUP(年度マスタ!$K$4&amp;"_"&amp;AG$33,データシート1!$A:$BT,MATCH("aa_"&amp;$S43,データシート1!$A$1:$BT$1,0),0)</f>
        <v>179.69481589991136</v>
      </c>
      <c r="AH43" s="900">
        <f>VLOOKUP(年度マスタ!$K$4&amp;"_"&amp;AH$33,データシート1!$A:$BT,MATCH("aa_"&amp;$S43,データシート1!$A$1:$BT$1,0),0)</f>
        <v>176.15526366879536</v>
      </c>
      <c r="AI43" s="900">
        <f>VLOOKUP(年度マスタ!$K$4&amp;"_"&amp;AI$33,データシート1!$A:$BT,MATCH("aa_"&amp;$S43,データシート1!$A$1:$BT$1,0),0)</f>
        <v>155.86790047640213</v>
      </c>
      <c r="AJ43" s="900">
        <f>VLOOKUP(年度マスタ!$K$4&amp;"_"&amp;AJ$33,データシート1!$A:$BT,MATCH("aa_"&amp;$S43,データシート1!$A$1:$BT$1,0),0)</f>
        <v>152.70704702927674</v>
      </c>
      <c r="AK43" s="901">
        <f>VLOOKUP(年度マスタ!$K$4&amp;"_"&amp;AK$33,データシート1!$A:$BT,MATCH("aa_"&amp;$S43,データシート1!$A$1:$BT$1,0),0)</f>
        <v>162.49697873113783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115.12411432891921</v>
      </c>
      <c r="Y44" s="900">
        <f>VLOOKUP(年度マスタ!$K$4&amp;"_"&amp;Y$33,データシート1!$A:$BT,MATCH("aa_"&amp;$S44,データシート1!$A$1:$BT$1,0),0)</f>
        <v>117.5428740538067</v>
      </c>
      <c r="Z44" s="900">
        <f>VLOOKUP(年度マスタ!$K$4&amp;"_"&amp;Z$33,データシート1!$A:$BT,MATCH("aa_"&amp;$S44,データシート1!$A$1:$BT$1,0),0)</f>
        <v>113.35432140879136</v>
      </c>
      <c r="AA44" s="900">
        <f>VLOOKUP(年度マスタ!$K$4&amp;"_"&amp;AA$33,データシート1!$A:$BT,MATCH("aa_"&amp;$S44,データシート1!$A$1:$BT$1,0),0)</f>
        <v>113.0437418013412</v>
      </c>
      <c r="AB44" s="900">
        <f>VLOOKUP(年度マスタ!$K$4&amp;"_"&amp;AB$33,データシート1!$A:$BT,MATCH("aa_"&amp;$S44,データシート1!$A$1:$BT$1,0),0)</f>
        <v>113.47968216808049</v>
      </c>
      <c r="AC44" s="900">
        <f>VLOOKUP(年度マスタ!$K$4&amp;"_"&amp;AC$33,データシート1!$A:$BT,MATCH("aa_"&amp;$S44,データシート1!$A$1:$BT$1,0),0)</f>
        <v>114.2151507670455</v>
      </c>
      <c r="AD44" s="900">
        <f>VLOOKUP(年度マスタ!$K$4&amp;"_"&amp;AD$33,データシート1!$A:$BT,MATCH("aa_"&amp;$S44,データシート1!$A$1:$BT$1,0),0)</f>
        <v>114.18478030160071</v>
      </c>
      <c r="AE44" s="900">
        <f>VLOOKUP(年度マスタ!$K$4&amp;"_"&amp;AE$33,データシート1!$A:$BT,MATCH("aa_"&amp;$S44,データシート1!$A$1:$BT$1,0),0)</f>
        <v>111.468798611221</v>
      </c>
      <c r="AF44" s="900">
        <f>VLOOKUP(年度マスタ!$K$4&amp;"_"&amp;AF$33,データシート1!$A:$BT,MATCH("aa_"&amp;$S44,データシート1!$A$1:$BT$1,0),0)</f>
        <v>111.50618690059012</v>
      </c>
      <c r="AG44" s="900">
        <f>VLOOKUP(年度マスタ!$K$4&amp;"_"&amp;AG$33,データシート1!$A:$BT,MATCH("aa_"&amp;$S44,データシート1!$A$1:$BT$1,0),0)</f>
        <v>112.03094857701267</v>
      </c>
      <c r="AH44" s="900">
        <f>VLOOKUP(年度マスタ!$K$4&amp;"_"&amp;AH$33,データシート1!$A:$BT,MATCH("aa_"&amp;$S44,データシート1!$A$1:$BT$1,0),0)</f>
        <v>111.11320069981066</v>
      </c>
      <c r="AI44" s="900">
        <f>VLOOKUP(年度マスタ!$K$4&amp;"_"&amp;AI$33,データシート1!$A:$BT,MATCH("aa_"&amp;$S44,データシート1!$A$1:$BT$1,0),0)</f>
        <v>105.4173051330349</v>
      </c>
      <c r="AJ44" s="900">
        <f>VLOOKUP(年度マスタ!$K$4&amp;"_"&amp;AJ$33,データシート1!$A:$BT,MATCH("aa_"&amp;$S44,データシート1!$A$1:$BT$1,0),0)</f>
        <v>108.5912734010451</v>
      </c>
      <c r="AK44" s="901">
        <f>VLOOKUP(年度マスタ!$K$4&amp;"_"&amp;AK$33,データシート1!$A:$BT,MATCH("aa_"&amp;$S44,データシート1!$A$1:$BT$1,0),0)</f>
        <v>107.77539642157217</v>
      </c>
      <c r="AL44" s="330"/>
      <c r="AW44" s="17" t="str">
        <f>AW47</f>
        <v>栃木県</v>
      </c>
      <c r="AX44" s="1010">
        <f t="shared" si="14"/>
        <v>0.34830809079265729</v>
      </c>
      <c r="AY44" s="1010">
        <f t="shared" si="14"/>
        <v>0.18576554660001765</v>
      </c>
      <c r="AZ44" s="1010">
        <f t="shared" si="14"/>
        <v>0.19648434251556449</v>
      </c>
      <c r="BA44" s="1010">
        <f t="shared" si="14"/>
        <v>0.25349799166924203</v>
      </c>
      <c r="BB44" s="1010">
        <f t="shared" si="14"/>
        <v>1.5944028422518606E-2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9.2724863334081302</v>
      </c>
      <c r="Y45" s="900">
        <f>VLOOKUP(年度マスタ!$K$4&amp;"_"&amp;Y$33,データシート1!$A:$BT,MATCH("aa_"&amp;$S45,データシート1!$A$1:$BT$1,0),0)</f>
        <v>9.7009556776542407</v>
      </c>
      <c r="Z45" s="900">
        <f>VLOOKUP(年度マスタ!$K$4&amp;"_"&amp;Z$33,データシート1!$A:$BT,MATCH("aa_"&amp;$S45,データシート1!$A$1:$BT$1,0),0)</f>
        <v>11.197799675398601</v>
      </c>
      <c r="AA45" s="900">
        <f>VLOOKUP(年度マスタ!$K$4&amp;"_"&amp;AA$33,データシート1!$A:$BT,MATCH("aa_"&amp;$S45,データシート1!$A$1:$BT$1,0),0)</f>
        <v>12.5493195695868</v>
      </c>
      <c r="AB45" s="900">
        <f>VLOOKUP(年度マスタ!$K$4&amp;"_"&amp;AB$33,データシート1!$A:$BT,MATCH("aa_"&amp;$S45,データシート1!$A$1:$BT$1,0),0)</f>
        <v>12.799527502286301</v>
      </c>
      <c r="AC45" s="900">
        <f>VLOOKUP(年度マスタ!$K$4&amp;"_"&amp;AC$33,データシート1!$A:$BT,MATCH("aa_"&amp;$S45,データシート1!$A$1:$BT$1,0),0)</f>
        <v>12.308364221023</v>
      </c>
      <c r="AD45" s="900">
        <f>VLOOKUP(年度マスタ!$K$4&amp;"_"&amp;AD$33,データシート1!$A:$BT,MATCH("aa_"&amp;$S45,データシート1!$A$1:$BT$1,0),0)</f>
        <v>12.103658514969201</v>
      </c>
      <c r="AE45" s="900">
        <f>VLOOKUP(年度マスタ!$K$4&amp;"_"&amp;AE$33,データシート1!$A:$BT,MATCH("aa_"&amp;$S45,データシート1!$A$1:$BT$1,0),0)</f>
        <v>11.762563494161556</v>
      </c>
      <c r="AF45" s="900">
        <f>VLOOKUP(年度マスタ!$K$4&amp;"_"&amp;AF$33,データシート1!$A:$BT,MATCH("aa_"&amp;$S45,データシート1!$A$1:$BT$1,0),0)</f>
        <v>11.4345622274307</v>
      </c>
      <c r="AG45" s="900">
        <f>VLOOKUP(年度マスタ!$K$4&amp;"_"&amp;AG$33,データシート1!$A:$BT,MATCH("aa_"&amp;$S45,データシート1!$A$1:$BT$1,0),0)</f>
        <v>10.615021974515701</v>
      </c>
      <c r="AH45" s="900">
        <f>VLOOKUP(年度マスタ!$K$4&amp;"_"&amp;AH$33,データシート1!$A:$BT,MATCH("aa_"&amp;$S45,データシート1!$A$1:$BT$1,0),0)</f>
        <v>10.336770324713401</v>
      </c>
      <c r="AI45" s="900">
        <f>VLOOKUP(年度マスタ!$K$4&amp;"_"&amp;AI$33,データシート1!$A:$BT,MATCH("aa_"&amp;$S45,データシート1!$A$1:$BT$1,0),0)</f>
        <v>9.8987979299978601</v>
      </c>
      <c r="AJ45" s="900">
        <f>VLOOKUP(年度マスタ!$K$4&amp;"_"&amp;AJ$33,データシート1!$A:$BT,MATCH("aa_"&amp;$S45,データシート1!$A$1:$BT$1,0),0)</f>
        <v>9.7887153293949503</v>
      </c>
      <c r="AK45" s="901">
        <f>VLOOKUP(年度マスタ!$K$4&amp;"_"&amp;AK$33,データシート1!$A:$BT,MATCH("aa_"&amp;$S45,データシート1!$A$1:$BT$1,0),0)</f>
        <v>9.8475706450575338</v>
      </c>
      <c r="AL45" s="330"/>
      <c r="AW45" s="17" t="str">
        <f>AW48</f>
        <v>小山市</v>
      </c>
      <c r="AX45" s="1010">
        <f t="shared" ref="AX45:BB45" si="15">AX48/$BC48</f>
        <v>0.42054800226295808</v>
      </c>
      <c r="AY45" s="1010">
        <f t="shared" si="15"/>
        <v>0.18065769792450276</v>
      </c>
      <c r="AZ45" s="1010">
        <f t="shared" si="15"/>
        <v>0.17798747928589478</v>
      </c>
      <c r="BA45" s="1010">
        <f t="shared" si="15"/>
        <v>0.2060977553794866</v>
      </c>
      <c r="BB45" s="1010">
        <f t="shared" si="15"/>
        <v>1.4709065147157694E-2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8.9464584142671733</v>
      </c>
      <c r="Y47" s="903">
        <f>VLOOKUP(年度マスタ!$K$4&amp;"_"&amp;Y$33,データシート1!$A:$BT,MATCH("aa_"&amp;$S47,データシート1!$A$1:$BT$1,0),0)</f>
        <v>9.896139623216138</v>
      </c>
      <c r="Z47" s="903">
        <f>VLOOKUP(年度マスタ!$K$4&amp;"_"&amp;Z$33,データシート1!$A:$BT,MATCH("aa_"&amp;$S47,データシート1!$A$1:$BT$1,0),0)</f>
        <v>6.7816044298331226</v>
      </c>
      <c r="AA47" s="903">
        <f>VLOOKUP(年度マスタ!$K$4&amp;"_"&amp;AA$33,データシート1!$A:$BT,MATCH("aa_"&amp;$S47,データシート1!$A$1:$BT$1,0),0)</f>
        <v>7.1687858667542903</v>
      </c>
      <c r="AB47" s="903">
        <f>VLOOKUP(年度マスタ!$K$4&amp;"_"&amp;AB$33,データシート1!$A:$BT,MATCH("aa_"&amp;$S47,データシート1!$A$1:$BT$1,0),0)</f>
        <v>6.1797363396283602</v>
      </c>
      <c r="AC47" s="903">
        <f>VLOOKUP(年度マスタ!$K$4&amp;"_"&amp;AC$33,データシート1!$A:$BT,MATCH("aa_"&amp;$S47,データシート1!$A$1:$BT$1,0),0)</f>
        <v>11.282780521248901</v>
      </c>
      <c r="AD47" s="903">
        <f>VLOOKUP(年度マスタ!$K$4&amp;"_"&amp;AD$33,データシート1!$A:$BT,MATCH("aa_"&amp;$S47,データシート1!$A$1:$BT$1,0),0)</f>
        <v>8.5546689435508441</v>
      </c>
      <c r="AE47" s="903">
        <f>VLOOKUP(年度マスタ!$K$4&amp;"_"&amp;AE$33,データシート1!$A:$BT,MATCH("aa_"&amp;$S47,データシート1!$A$1:$BT$1,0),0)</f>
        <v>14.666177100630717</v>
      </c>
      <c r="AF47" s="903">
        <f>VLOOKUP(年度マスタ!$K$4&amp;"_"&amp;AF$33,データシート1!$A:$BT,MATCH("aa_"&amp;$S47,データシート1!$A$1:$BT$1,0),0)</f>
        <v>21.657838667474675</v>
      </c>
      <c r="AG47" s="903">
        <f>VLOOKUP(年度マスタ!$K$4&amp;"_"&amp;AG$33,データシート1!$A:$BT,MATCH("aa_"&amp;$S47,データシート1!$A$1:$BT$1,0),0)</f>
        <v>23.419873390767798</v>
      </c>
      <c r="AH47" s="903">
        <f>VLOOKUP(年度マスタ!$K$4&amp;"_"&amp;AH$33,データシート1!$A:$BT,MATCH("aa_"&amp;$S47,データシート1!$A$1:$BT$1,0),0)</f>
        <v>20.869092957087165</v>
      </c>
      <c r="AI47" s="903">
        <f>VLOOKUP(年度マスタ!$K$4&amp;"_"&amp;AI$33,データシート1!$A:$BT,MATCH("aa_"&amp;$S47,データシート1!$A$1:$BT$1,0),0)</f>
        <v>20.06095086457643</v>
      </c>
      <c r="AJ47" s="903">
        <f>VLOOKUP(年度マスタ!$K$4&amp;"_"&amp;AJ$33,データシート1!$A:$BT,MATCH("aa_"&amp;$S47,データシート1!$A$1:$BT$1,0),0)</f>
        <v>21.741836876684221</v>
      </c>
      <c r="AK47" s="904">
        <f>VLOOKUP(年度マスタ!$K$4&amp;"_"&amp;AK$33,データシート1!$A:$BT,MATCH("aa_"&amp;$S47,データシート1!$A$1:$BT$1,0),0)</f>
        <v>19.991981592283501</v>
      </c>
      <c r="AL47" s="330"/>
      <c r="AW47" s="17" t="str">
        <f>年度マスタ!I4</f>
        <v>栃木県</v>
      </c>
      <c r="AX47" s="1011">
        <f>SUM(AY38:BA38)</f>
        <v>4884.9721870868325</v>
      </c>
      <c r="AY47" s="1011">
        <f t="shared" si="17"/>
        <v>2605.3357715433217</v>
      </c>
      <c r="AZ47" s="1011">
        <f t="shared" si="17"/>
        <v>2755.6653829151001</v>
      </c>
      <c r="BA47" s="1011">
        <f>SUM(BD38:BG38)</f>
        <v>3555.2738265955954</v>
      </c>
      <c r="BB47" s="1011">
        <f>BH38</f>
        <v>223.61276540225364</v>
      </c>
      <c r="BC47" s="1011">
        <f>SUM(AX47:BB47)</f>
        <v>14024.859933543103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小山市</v>
      </c>
      <c r="AX48" s="1011">
        <f>SUM(AY39:BA39)</f>
        <v>571.59226883547376</v>
      </c>
      <c r="AY48" s="1011">
        <f>BB39</f>
        <v>245.54282242123867</v>
      </c>
      <c r="AZ48" s="1011">
        <f>BC39</f>
        <v>241.91356649393467</v>
      </c>
      <c r="BA48" s="1011">
        <f>SUM(BD39:BG39)</f>
        <v>280.11994579776751</v>
      </c>
      <c r="BB48" s="1011">
        <f>BH39</f>
        <v>19.991981592283501</v>
      </c>
      <c r="BC48" s="1011">
        <f>SUM(AX48:BB48)</f>
        <v>1359.1605851406982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1359.1605851406982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571.59226883547376</v>
      </c>
      <c r="P52" s="453">
        <f t="shared" ref="P52:P64" si="18">O52/$O$51</f>
        <v>0.42054800226295808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538.02029639262264</v>
      </c>
      <c r="P53" s="454">
        <f t="shared" si="18"/>
        <v>0.39584748283215376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11.43265916551065</v>
      </c>
      <c r="P54" s="454">
        <f t="shared" si="18"/>
        <v>8.4115587889323305E-3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22.139313277340442</v>
      </c>
      <c r="P55" s="454">
        <f t="shared" si="18"/>
        <v>1.6288960641871918E-2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245.54282242123867</v>
      </c>
      <c r="P56" s="453">
        <f t="shared" si="18"/>
        <v>0.18065769792450276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241.91356649393467</v>
      </c>
      <c r="P57" s="453">
        <f t="shared" si="18"/>
        <v>0.17798747928589478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280.11994579776751</v>
      </c>
      <c r="P58" s="453">
        <f t="shared" si="18"/>
        <v>0.2060977553794866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270.27237515270997</v>
      </c>
      <c r="P59" s="454">
        <f t="shared" si="18"/>
        <v>0.19885242266993181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162.49697873113783</v>
      </c>
      <c r="P60" s="454">
        <f t="shared" si="18"/>
        <v>0.11955686510311539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107.77539642157217</v>
      </c>
      <c r="P61" s="454">
        <f t="shared" si="18"/>
        <v>7.9295557566816444E-2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9.8475706450575338</v>
      </c>
      <c r="P62" s="454">
        <f t="shared" si="18"/>
        <v>7.2453327095547936E-3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19.991981592283501</v>
      </c>
      <c r="P64" s="612">
        <f t="shared" si="18"/>
        <v>1.4709065147157694E-2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4981.6680999999999</v>
      </c>
      <c r="AI7" s="78">
        <f>VLOOKUP(年度マスタ!$K$4&amp;"_"&amp;$AG7,データシート1!$A:$BT,MATCH("ab_"&amp;AI$2,データシート1!$A$1:$BT$1,0),0)</f>
        <v>5289</v>
      </c>
      <c r="AJ7" s="78">
        <f>VLOOKUP(年度マスタ!$K$4&amp;"_"&amp;$AG7,データシート1!$A:$BT,MATCH("ab_"&amp;AJ$2,データシート1!$A$1:$BT$1,0),0)</f>
        <v>375</v>
      </c>
      <c r="AK7" s="78">
        <f>VLOOKUP(年度マスタ!$K$4&amp;"_"&amp;$AG7,データシート1!$A:$BT,MATCH("ab_"&amp;AK$2,データシート1!$A$1:$BT$1,0),0)</f>
        <v>56699</v>
      </c>
      <c r="AL7" s="78">
        <f>VLOOKUP(年度マスタ!$K$4&amp;"_"&amp;$AG7,データシート1!$A:$BT,MATCH("ab_"&amp;AL$2,データシート1!$A$1:$BT$1,0),0)</f>
        <v>60725</v>
      </c>
      <c r="AM7" s="78">
        <f>VLOOKUP(年度マスタ!$K$4&amp;"_"&amp;$AG7,データシート1!$A:$BT,MATCH("ab_"&amp;AM$2,データシート1!$A$1:$BT$1,0),0)</f>
        <v>95650</v>
      </c>
      <c r="AN7" s="78">
        <f>VLOOKUP(年度マスタ!$K$4&amp;"_"&amp;$AG7,データシート1!$A:$BT,MATCH("ab_"&amp;AN$2,データシート1!$A$1:$BT$1,0),0)</f>
        <v>23171</v>
      </c>
      <c r="AO7" s="78">
        <f>VLOOKUP(年度マスタ!$K$4&amp;"_"&amp;$AG7,データシート1!$A:$BT,MATCH("ab_"&amp;AO$2,データシート1!$A$1:$BT$1,0),0)</f>
        <v>159055</v>
      </c>
      <c r="AP7" s="78">
        <f>VLOOKUP(年度マスタ!$K$4&amp;"_"&amp;$AG7,データシート1!$A:$BT,MATCH("ab_"&amp;AP$2,データシート1!$A$1:$BT$1,0),0)</f>
        <v>0</v>
      </c>
      <c r="AQ7" s="954">
        <f>VLOOKUP(年度マスタ!$K$4&amp;"_"&amp;$AG7,データシート1!$A:$BT,MATCH("ab_"&amp;AQ$2,データシート1!$A$1:$BT$1,0),0)</f>
        <v>8.9464584142671733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6807.3663999999999</v>
      </c>
      <c r="AI8" s="78">
        <f>VLOOKUP(年度マスタ!$K$4&amp;"_"&amp;$AG8,データシート1!$A:$BT,MATCH("ab_"&amp;AI$2,データシート1!$A$1:$BT$1,0),0)</f>
        <v>5289</v>
      </c>
      <c r="AJ8" s="78">
        <f>VLOOKUP(年度マスタ!$K$4&amp;"_"&amp;$AG8,データシート1!$A:$BT,MATCH("ab_"&amp;AJ$2,データシート1!$A$1:$BT$1,0),0)</f>
        <v>375</v>
      </c>
      <c r="AK8" s="78">
        <f>VLOOKUP(年度マスタ!$K$4&amp;"_"&amp;$AG8,データシート1!$A:$BT,MATCH("ab_"&amp;AK$2,データシート1!$A$1:$BT$1,0),0)</f>
        <v>56699</v>
      </c>
      <c r="AL8" s="78">
        <f>VLOOKUP(年度マスタ!$K$4&amp;"_"&amp;$AG8,データシート1!$A:$BT,MATCH("ab_"&amp;AL$2,データシート1!$A$1:$BT$1,0),0)</f>
        <v>61703</v>
      </c>
      <c r="AM8" s="78">
        <f>VLOOKUP(年度マスタ!$K$4&amp;"_"&amp;$AG8,データシート1!$A:$BT,MATCH("ab_"&amp;AM$2,データシート1!$A$1:$BT$1,0),0)</f>
        <v>97004</v>
      </c>
      <c r="AN8" s="78">
        <f>VLOOKUP(年度マスタ!$K$4&amp;"_"&amp;$AG8,データシート1!$A:$BT,MATCH("ab_"&amp;AN$2,データシート1!$A$1:$BT$1,0),0)</f>
        <v>23067</v>
      </c>
      <c r="AO8" s="78">
        <f>VLOOKUP(年度マスタ!$K$4&amp;"_"&amp;$AG8,データシート1!$A:$BT,MATCH("ab_"&amp;AO$2,データシート1!$A$1:$BT$1,0),0)</f>
        <v>159453</v>
      </c>
      <c r="AP8" s="78">
        <f>VLOOKUP(年度マスタ!$K$4&amp;"_"&amp;$AG8,データシート1!$A:$BT,MATCH("ab_"&amp;AP$2,データシート1!$A$1:$BT$1,0),0)</f>
        <v>0</v>
      </c>
      <c r="AQ8" s="954">
        <f>VLOOKUP(年度マスタ!$K$4&amp;"_"&amp;$AG8,データシート1!$A:$BT,MATCH("ab_"&amp;AQ$2,データシート1!$A$1:$BT$1,0),0)</f>
        <v>9.896139623216138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7870.3503000000001</v>
      </c>
      <c r="AI9" s="78">
        <f>VLOOKUP(年度マスタ!$K$4&amp;"_"&amp;$AG9,データシート1!$A:$BT,MATCH("ab_"&amp;AI$2,データシート1!$A$1:$BT$1,0),0)</f>
        <v>5289</v>
      </c>
      <c r="AJ9" s="78">
        <f>VLOOKUP(年度マスタ!$K$4&amp;"_"&amp;$AG9,データシート1!$A:$BT,MATCH("ab_"&amp;AJ$2,データシート1!$A$1:$BT$1,0),0)</f>
        <v>375</v>
      </c>
      <c r="AK9" s="78">
        <f>VLOOKUP(年度マスタ!$K$4&amp;"_"&amp;$AG9,データシート1!$A:$BT,MATCH("ab_"&amp;AK$2,データシート1!$A$1:$BT$1,0),0)</f>
        <v>56699</v>
      </c>
      <c r="AL9" s="78">
        <f>VLOOKUP(年度マスタ!$K$4&amp;"_"&amp;$AG9,データシート1!$A:$BT,MATCH("ab_"&amp;AL$2,データシート1!$A$1:$BT$1,0),0)</f>
        <v>62480</v>
      </c>
      <c r="AM9" s="78">
        <f>VLOOKUP(年度マスタ!$K$4&amp;"_"&amp;$AG9,データシート1!$A:$BT,MATCH("ab_"&amp;AM$2,データシート1!$A$1:$BT$1,0),0)</f>
        <v>98774</v>
      </c>
      <c r="AN9" s="78">
        <f>VLOOKUP(年度マスタ!$K$4&amp;"_"&amp;$AG9,データシート1!$A:$BT,MATCH("ab_"&amp;AN$2,データシート1!$A$1:$BT$1,0),0)</f>
        <v>22907</v>
      </c>
      <c r="AO9" s="78">
        <f>VLOOKUP(年度マスタ!$K$4&amp;"_"&amp;$AG9,データシート1!$A:$BT,MATCH("ab_"&amp;AO$2,データシート1!$A$1:$BT$1,0),0)</f>
        <v>159565</v>
      </c>
      <c r="AP9" s="78">
        <f>VLOOKUP(年度マスタ!$K$4&amp;"_"&amp;$AG9,データシート1!$A:$BT,MATCH("ab_"&amp;AP$2,データシート1!$A$1:$BT$1,0),0)</f>
        <v>0</v>
      </c>
      <c r="AQ9" s="954">
        <f>VLOOKUP(年度マスタ!$K$4&amp;"_"&amp;$AG9,データシート1!$A:$BT,MATCH("ab_"&amp;AQ$2,データシート1!$A$1:$BT$1,0),0)</f>
        <v>6.7816044298331226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7005.9741000000004</v>
      </c>
      <c r="AI10" s="78">
        <f>VLOOKUP(年度マスタ!$K$4&amp;"_"&amp;$AG10,データシート1!$A:$BT,MATCH("ab_"&amp;AI$2,データシート1!$A$1:$BT$1,0),0)</f>
        <v>5289</v>
      </c>
      <c r="AJ10" s="78">
        <f>VLOOKUP(年度マスタ!$K$4&amp;"_"&amp;$AG10,データシート1!$A:$BT,MATCH("ab_"&amp;AJ$2,データシート1!$A$1:$BT$1,0),0)</f>
        <v>375</v>
      </c>
      <c r="AK10" s="78">
        <f>VLOOKUP(年度マスタ!$K$4&amp;"_"&amp;$AG10,データシート1!$A:$BT,MATCH("ab_"&amp;AK$2,データシート1!$A$1:$BT$1,0),0)</f>
        <v>56699</v>
      </c>
      <c r="AL10" s="78">
        <f>VLOOKUP(年度マスタ!$K$4&amp;"_"&amp;$AG10,データシート1!$A:$BT,MATCH("ab_"&amp;AL$2,データシート1!$A$1:$BT$1,0),0)</f>
        <v>65475</v>
      </c>
      <c r="AM10" s="78">
        <f>VLOOKUP(年度マスタ!$K$4&amp;"_"&amp;$AG10,データシート1!$A:$BT,MATCH("ab_"&amp;AM$2,データシート1!$A$1:$BT$1,0),0)</f>
        <v>100836</v>
      </c>
      <c r="AN10" s="78">
        <f>VLOOKUP(年度マスタ!$K$4&amp;"_"&amp;$AG10,データシート1!$A:$BT,MATCH("ab_"&amp;AN$2,データシート1!$A$1:$BT$1,0),0)</f>
        <v>22715</v>
      </c>
      <c r="AO10" s="78">
        <f>VLOOKUP(年度マスタ!$K$4&amp;"_"&amp;$AG10,データシート1!$A:$BT,MATCH("ab_"&amp;AO$2,データシート1!$A$1:$BT$1,0),0)</f>
        <v>164590</v>
      </c>
      <c r="AP10" s="78">
        <f>VLOOKUP(年度マスタ!$K$4&amp;"_"&amp;$AG10,データシート1!$A:$BT,MATCH("ab_"&amp;AP$2,データシート1!$A$1:$BT$1,0),0)</f>
        <v>0</v>
      </c>
      <c r="AQ10" s="954">
        <f>VLOOKUP(年度マスタ!$K$4&amp;"_"&amp;$AG10,データシート1!$A:$BT,MATCH("ab_"&amp;AQ$2,データシート1!$A$1:$BT$1,0),0)</f>
        <v>7.1687858667542903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7296.2236000000003</v>
      </c>
      <c r="AI11" s="78">
        <f>VLOOKUP(年度マスタ!$K$4&amp;"_"&amp;$AG11,データシート1!$A:$BT,MATCH("ab_"&amp;AI$2,データシート1!$A$1:$BT$1,0),0)</f>
        <v>5289</v>
      </c>
      <c r="AJ11" s="78">
        <f>VLOOKUP(年度マスタ!$K$4&amp;"_"&amp;$AG11,データシート1!$A:$BT,MATCH("ab_"&amp;AJ$2,データシート1!$A$1:$BT$1,0),0)</f>
        <v>375</v>
      </c>
      <c r="AK11" s="78">
        <f>VLOOKUP(年度マスタ!$K$4&amp;"_"&amp;$AG11,データシート1!$A:$BT,MATCH("ab_"&amp;AK$2,データシート1!$A$1:$BT$1,0),0)</f>
        <v>56699</v>
      </c>
      <c r="AL11" s="78">
        <f>VLOOKUP(年度マスタ!$K$4&amp;"_"&amp;$AG11,データシート1!$A:$BT,MATCH("ab_"&amp;AL$2,データシート1!$A$1:$BT$1,0),0)</f>
        <v>66341</v>
      </c>
      <c r="AM11" s="78">
        <f>VLOOKUP(年度マスタ!$K$4&amp;"_"&amp;$AG11,データシート1!$A:$BT,MATCH("ab_"&amp;AM$2,データシート1!$A$1:$BT$1,0),0)</f>
        <v>102828</v>
      </c>
      <c r="AN11" s="78">
        <f>VLOOKUP(年度マスタ!$K$4&amp;"_"&amp;$AG11,データシート1!$A:$BT,MATCH("ab_"&amp;AN$2,データシート1!$A$1:$BT$1,0),0)</f>
        <v>22717</v>
      </c>
      <c r="AO11" s="78">
        <f>VLOOKUP(年度マスタ!$K$4&amp;"_"&amp;$AG11,データシート1!$A:$BT,MATCH("ab_"&amp;AO$2,データシート1!$A$1:$BT$1,0),0)</f>
        <v>165465</v>
      </c>
      <c r="AP11" s="78">
        <f>VLOOKUP(年度マスタ!$K$4&amp;"_"&amp;$AG11,データシート1!$A:$BT,MATCH("ab_"&amp;AP$2,データシート1!$A$1:$BT$1,0),0)</f>
        <v>0</v>
      </c>
      <c r="AQ11" s="954">
        <f>VLOOKUP(年度マスタ!$K$4&amp;"_"&amp;$AG11,データシート1!$A:$BT,MATCH("ab_"&amp;AQ$2,データシート1!$A$1:$BT$1,0),0)</f>
        <v>6.1797363396283602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8138.8729000000003</v>
      </c>
      <c r="AI12" s="78">
        <f>VLOOKUP(年度マスタ!$K$4&amp;"_"&amp;$AG12,データシート1!$A:$BT,MATCH("ab_"&amp;AI$2,データシート1!$A$1:$BT$1,0),0)</f>
        <v>4880</v>
      </c>
      <c r="AJ12" s="78">
        <f>VLOOKUP(年度マスタ!$K$4&amp;"_"&amp;$AG12,データシート1!$A:$BT,MATCH("ab_"&amp;AJ$2,データシート1!$A$1:$BT$1,0),0)</f>
        <v>280</v>
      </c>
      <c r="AK12" s="78">
        <f>VLOOKUP(年度マスタ!$K$4&amp;"_"&amp;$AG12,データシート1!$A:$BT,MATCH("ab_"&amp;AK$2,データシート1!$A$1:$BT$1,0),0)</f>
        <v>55978</v>
      </c>
      <c r="AL12" s="78">
        <f>VLOOKUP(年度マスタ!$K$4&amp;"_"&amp;$AG12,データシート1!$A:$BT,MATCH("ab_"&amp;AL$2,データシート1!$A$1:$BT$1,0),0)</f>
        <v>67448</v>
      </c>
      <c r="AM12" s="78">
        <f>VLOOKUP(年度マスタ!$K$4&amp;"_"&amp;$AG12,データシート1!$A:$BT,MATCH("ab_"&amp;AM$2,データシート1!$A$1:$BT$1,0),0)</f>
        <v>104104</v>
      </c>
      <c r="AN12" s="78">
        <f>VLOOKUP(年度マスタ!$K$4&amp;"_"&amp;$AG12,データシート1!$A:$BT,MATCH("ab_"&amp;AN$2,データシート1!$A$1:$BT$1,0),0)</f>
        <v>22746</v>
      </c>
      <c r="AO12" s="78">
        <f>VLOOKUP(年度マスタ!$K$4&amp;"_"&amp;$AG12,データシート1!$A:$BT,MATCH("ab_"&amp;AO$2,データシート1!$A$1:$BT$1,0),0)</f>
        <v>165842</v>
      </c>
      <c r="AP12" s="78">
        <f>VLOOKUP(年度マスタ!$K$4&amp;"_"&amp;$AG12,データシート1!$A:$BT,MATCH("ab_"&amp;AP$2,データシート1!$A$1:$BT$1,0),0)</f>
        <v>0</v>
      </c>
      <c r="AQ12" s="954">
        <f>VLOOKUP(年度マスタ!$K$4&amp;"_"&amp;$AG12,データシート1!$A:$BT,MATCH("ab_"&amp;AQ$2,データシート1!$A$1:$BT$1,0),0)</f>
        <v>11.282780521248901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7500.2371000000003</v>
      </c>
      <c r="AI13" s="78">
        <f>VLOOKUP(年度マスタ!$K$4&amp;"_"&amp;$AG13,データシート1!$A:$BT,MATCH("ab_"&amp;AI$2,データシート1!$A$1:$BT$1,0),0)</f>
        <v>4880</v>
      </c>
      <c r="AJ13" s="78">
        <f>VLOOKUP(年度マスタ!$K$4&amp;"_"&amp;$AG13,データシート1!$A:$BT,MATCH("ab_"&amp;AJ$2,データシート1!$A$1:$BT$1,0),0)</f>
        <v>280</v>
      </c>
      <c r="AK13" s="78">
        <f>VLOOKUP(年度マスタ!$K$4&amp;"_"&amp;$AG13,データシート1!$A:$BT,MATCH("ab_"&amp;AK$2,データシート1!$A$1:$BT$1,0),0)</f>
        <v>55978</v>
      </c>
      <c r="AL13" s="78">
        <f>VLOOKUP(年度マスタ!$K$4&amp;"_"&amp;$AG13,データシート1!$A:$BT,MATCH("ab_"&amp;AL$2,データシート1!$A$1:$BT$1,0),0)</f>
        <v>68707</v>
      </c>
      <c r="AM13" s="78">
        <f>VLOOKUP(年度マスタ!$K$4&amp;"_"&amp;$AG13,データシート1!$A:$BT,MATCH("ab_"&amp;AM$2,データシート1!$A$1:$BT$1,0),0)</f>
        <v>106076</v>
      </c>
      <c r="AN13" s="78">
        <f>VLOOKUP(年度マスタ!$K$4&amp;"_"&amp;$AG13,データシート1!$A:$BT,MATCH("ab_"&amp;AN$2,データシート1!$A$1:$BT$1,0),0)</f>
        <v>22722</v>
      </c>
      <c r="AO13" s="78">
        <f>VLOOKUP(年度マスタ!$K$4&amp;"_"&amp;$AG13,データシート1!$A:$BT,MATCH("ab_"&amp;AO$2,データシート1!$A$1:$BT$1,0),0)</f>
        <v>166593</v>
      </c>
      <c r="AP13" s="78">
        <f>VLOOKUP(年度マスタ!$K$4&amp;"_"&amp;$AG13,データシート1!$A:$BT,MATCH("ab_"&amp;AP$2,データシート1!$A$1:$BT$1,0),0)</f>
        <v>0</v>
      </c>
      <c r="AQ13" s="954">
        <f>VLOOKUP(年度マスタ!$K$4&amp;"_"&amp;$AG13,データシート1!$A:$BT,MATCH("ab_"&amp;AQ$2,データシート1!$A$1:$BT$1,0),0)</f>
        <v>8.5546689435508441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8758.8557999999994</v>
      </c>
      <c r="AI14" s="78">
        <f>VLOOKUP(年度マスタ!$K$4&amp;"_"&amp;$AG14,データシート1!$A:$BT,MATCH("ab_"&amp;AI$2,データシート1!$A$1:$BT$1,0),0)</f>
        <v>4880</v>
      </c>
      <c r="AJ14" s="78">
        <f>VLOOKUP(年度マスタ!$K$4&amp;"_"&amp;$AG14,データシート1!$A:$BT,MATCH("ab_"&amp;AJ$2,データシート1!$A$1:$BT$1,0),0)</f>
        <v>280</v>
      </c>
      <c r="AK14" s="78">
        <f>VLOOKUP(年度マスタ!$K$4&amp;"_"&amp;$AG14,データシート1!$A:$BT,MATCH("ab_"&amp;AK$2,データシート1!$A$1:$BT$1,0),0)</f>
        <v>55978</v>
      </c>
      <c r="AL14" s="78">
        <f>VLOOKUP(年度マスタ!$K$4&amp;"_"&amp;$AG14,データシート1!$A:$BT,MATCH("ab_"&amp;AL$2,データシート1!$A$1:$BT$1,0),0)</f>
        <v>69582</v>
      </c>
      <c r="AM14" s="78">
        <f>VLOOKUP(年度マスタ!$K$4&amp;"_"&amp;$AG14,データシート1!$A:$BT,MATCH("ab_"&amp;AM$2,データシート1!$A$1:$BT$1,0),0)</f>
        <v>107381</v>
      </c>
      <c r="AN14" s="78">
        <f>VLOOKUP(年度マスタ!$K$4&amp;"_"&amp;$AG14,データシート1!$A:$BT,MATCH("ab_"&amp;AN$2,データシート1!$A$1:$BT$1,0),0)</f>
        <v>22942</v>
      </c>
      <c r="AO14" s="78">
        <f>VLOOKUP(年度マスタ!$K$4&amp;"_"&amp;$AG14,データシート1!$A:$BT,MATCH("ab_"&amp;AO$2,データシート1!$A$1:$BT$1,0),0)</f>
        <v>166533</v>
      </c>
      <c r="AP14" s="78">
        <f>VLOOKUP(年度マスタ!$K$4&amp;"_"&amp;$AG14,データシート1!$A:$BT,MATCH("ab_"&amp;AP$2,データシート1!$A$1:$BT$1,0),0)</f>
        <v>0</v>
      </c>
      <c r="AQ14" s="954">
        <f>VLOOKUP(年度マスタ!$K$4&amp;"_"&amp;$AG14,データシート1!$A:$BT,MATCH("ab_"&amp;AQ$2,データシート1!$A$1:$BT$1,0),0)</f>
        <v>14.666177100630721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9479.6401999999998</v>
      </c>
      <c r="AI15" s="78">
        <f>VLOOKUP(年度マスタ!$K$4&amp;"_"&amp;$AG15,データシート1!$A:$BT,MATCH("ab_"&amp;AI$2,データシート1!$A$1:$BT$1,0),0)</f>
        <v>4880</v>
      </c>
      <c r="AJ15" s="78">
        <f>VLOOKUP(年度マスタ!$K$4&amp;"_"&amp;$AG15,データシート1!$A:$BT,MATCH("ab_"&amp;AJ$2,データシート1!$A$1:$BT$1,0),0)</f>
        <v>280</v>
      </c>
      <c r="AK15" s="78">
        <f>VLOOKUP(年度マスタ!$K$4&amp;"_"&amp;$AG15,データシート1!$A:$BT,MATCH("ab_"&amp;AK$2,データシート1!$A$1:$BT$1,0),0)</f>
        <v>55978</v>
      </c>
      <c r="AL15" s="78">
        <f>VLOOKUP(年度マスタ!$K$4&amp;"_"&amp;$AG15,データシート1!$A:$BT,MATCH("ab_"&amp;AL$2,データシート1!$A$1:$BT$1,0),0)</f>
        <v>71080</v>
      </c>
      <c r="AM15" s="78">
        <f>VLOOKUP(年度マスタ!$K$4&amp;"_"&amp;$AG15,データシート1!$A:$BT,MATCH("ab_"&amp;AM$2,データシート1!$A$1:$BT$1,0),0)</f>
        <v>108682</v>
      </c>
      <c r="AN15" s="78">
        <f>VLOOKUP(年度マスタ!$K$4&amp;"_"&amp;$AG15,データシート1!$A:$BT,MATCH("ab_"&amp;AN$2,データシート1!$A$1:$BT$1,0),0)</f>
        <v>23096</v>
      </c>
      <c r="AO15" s="78">
        <f>VLOOKUP(年度マスタ!$K$4&amp;"_"&amp;$AG15,データシート1!$A:$BT,MATCH("ab_"&amp;AO$2,データシート1!$A$1:$BT$1,0),0)</f>
        <v>167410</v>
      </c>
      <c r="AP15" s="78">
        <f>VLOOKUP(年度マスタ!$K$4&amp;"_"&amp;$AG15,データシート1!$A:$BT,MATCH("ab_"&amp;AP$2,データシート1!$A$1:$BT$1,0),0)</f>
        <v>0</v>
      </c>
      <c r="AQ15" s="954">
        <f>VLOOKUP(年度マスタ!$K$4&amp;"_"&amp;$AG15,データシート1!$A:$BT,MATCH("ab_"&amp;AQ$2,データシート1!$A$1:$BT$1,0),0)</f>
        <v>21.657838667474671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9836.6007000000009</v>
      </c>
      <c r="AI16" s="78">
        <f>VLOOKUP(年度マスタ!$K$4&amp;"_"&amp;$AG16,データシート1!$A:$BT,MATCH("ab_"&amp;AI$2,データシート1!$A$1:$BT$1,0),0)</f>
        <v>4880</v>
      </c>
      <c r="AJ16" s="78">
        <f>VLOOKUP(年度マスタ!$K$4&amp;"_"&amp;$AG16,データシート1!$A:$BT,MATCH("ab_"&amp;AJ$2,データシート1!$A$1:$BT$1,0),0)</f>
        <v>280</v>
      </c>
      <c r="AK16" s="78">
        <f>VLOOKUP(年度マスタ!$K$4&amp;"_"&amp;$AG16,データシート1!$A:$BT,MATCH("ab_"&amp;AK$2,データシート1!$A$1:$BT$1,0),0)</f>
        <v>55978</v>
      </c>
      <c r="AL16" s="78">
        <f>VLOOKUP(年度マスタ!$K$4&amp;"_"&amp;$AG16,データシート1!$A:$BT,MATCH("ab_"&amp;AL$2,データシート1!$A$1:$BT$1,0),0)</f>
        <v>72038</v>
      </c>
      <c r="AM16" s="78">
        <f>VLOOKUP(年度マスタ!$K$4&amp;"_"&amp;$AG16,データシート1!$A:$BT,MATCH("ab_"&amp;AM$2,データシート1!$A$1:$BT$1,0),0)</f>
        <v>109495</v>
      </c>
      <c r="AN16" s="78">
        <f>VLOOKUP(年度マスタ!$K$4&amp;"_"&amp;$AG16,データシート1!$A:$BT,MATCH("ab_"&amp;AN$2,データシート1!$A$1:$BT$1,0),0)</f>
        <v>23438</v>
      </c>
      <c r="AO16" s="78">
        <f>VLOOKUP(年度マスタ!$K$4&amp;"_"&amp;$AG16,データシート1!$A:$BT,MATCH("ab_"&amp;AO$2,データシート1!$A$1:$BT$1,0),0)</f>
        <v>167480</v>
      </c>
      <c r="AP16" s="78">
        <f>VLOOKUP(年度マスタ!$K$4&amp;"_"&amp;$AG16,データシート1!$A:$BT,MATCH("ab_"&amp;AP$2,データシート1!$A$1:$BT$1,0),0)</f>
        <v>0</v>
      </c>
      <c r="AQ16" s="954">
        <f>VLOOKUP(年度マスタ!$K$4&amp;"_"&amp;$AG16,データシート1!$A:$BT,MATCH("ab_"&amp;AQ$2,データシート1!$A$1:$BT$1,0),0)</f>
        <v>23.419873390767801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9109.5637000000006</v>
      </c>
      <c r="AI17" s="151">
        <f>VLOOKUP(年度マスタ!$K$4&amp;"_"&amp;$AG17,データシート1!$A:$BT,MATCH("ab_"&amp;AI$2,データシート1!$A$1:$BT$1,0),0)</f>
        <v>4880</v>
      </c>
      <c r="AJ17" s="151">
        <f>VLOOKUP(年度マスタ!$K$4&amp;"_"&amp;$AG17,データシート1!$A:$BT,MATCH("ab_"&amp;AJ$2,データシート1!$A$1:$BT$1,0),0)</f>
        <v>280</v>
      </c>
      <c r="AK17" s="151">
        <f>VLOOKUP(年度マスタ!$K$4&amp;"_"&amp;$AG17,データシート1!$A:$BT,MATCH("ab_"&amp;AK$2,データシート1!$A$1:$BT$1,0),0)</f>
        <v>55978</v>
      </c>
      <c r="AL17" s="151">
        <f>VLOOKUP(年度マスタ!$K$4&amp;"_"&amp;$AG17,データシート1!$A:$BT,MATCH("ab_"&amp;AL$2,データシート1!$A$1:$BT$1,0),0)</f>
        <v>73012</v>
      </c>
      <c r="AM17" s="151">
        <f>VLOOKUP(年度マスタ!$K$4&amp;"_"&amp;$AG17,データシート1!$A:$BT,MATCH("ab_"&amp;AM$2,データシート1!$A$1:$BT$1,0),0)</f>
        <v>110285</v>
      </c>
      <c r="AN17" s="151">
        <f>VLOOKUP(年度マスタ!$K$4&amp;"_"&amp;$AG17,データシート1!$A:$BT,MATCH("ab_"&amp;AN$2,データシート1!$A$1:$BT$1,0),0)</f>
        <v>23072</v>
      </c>
      <c r="AO17" s="151">
        <f>VLOOKUP(年度マスタ!$K$4&amp;"_"&amp;$AG17,データシート1!$A:$BT,MATCH("ab_"&amp;AO$2,データシート1!$A$1:$BT$1,0),0)</f>
        <v>167505</v>
      </c>
      <c r="AP17" s="151">
        <f>VLOOKUP(年度マスタ!$K$4&amp;"_"&amp;$AG17,データシート1!$A:$BT,MATCH("ab_"&amp;AP$2,データシート1!$A$1:$BT$1,0),0)</f>
        <v>0</v>
      </c>
      <c r="AQ17" s="955">
        <f>VLOOKUP(年度マスタ!$K$4&amp;"_"&amp;$AG17,データシート1!$A:$BT,MATCH("ab_"&amp;AQ$2,データシート1!$A$1:$BT$1,0),0)</f>
        <v>20.869092957087169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8617.7739999999994</v>
      </c>
      <c r="AI18" s="78">
        <f>VLOOKUP(年度マスタ!$K$4&amp;"_"&amp;$AG18,データシート1!$A:$BT,MATCH("ab_"&amp;AI$2,データシート1!$A$1:$BT$1,0),0)</f>
        <v>4562</v>
      </c>
      <c r="AJ18" s="78">
        <f>VLOOKUP(年度マスタ!$K$4&amp;"_"&amp;$AG18,データシート1!$A:$BT,MATCH("ab_"&amp;AJ$2,データシート1!$A$1:$BT$1,0),0)</f>
        <v>668</v>
      </c>
      <c r="AK18" s="78">
        <f>VLOOKUP(年度マスタ!$K$4&amp;"_"&amp;$AG18,データシート1!$A:$BT,MATCH("ab_"&amp;AK$2,データシート1!$A$1:$BT$1,0),0)</f>
        <v>61684</v>
      </c>
      <c r="AL18" s="78">
        <f>VLOOKUP(年度マスタ!$K$4&amp;"_"&amp;$AG18,データシート1!$A:$BT,MATCH("ab_"&amp;AL$2,データシート1!$A$1:$BT$1,0),0)</f>
        <v>74201</v>
      </c>
      <c r="AM18" s="78">
        <f>VLOOKUP(年度マスタ!$K$4&amp;"_"&amp;$AG18,データシート1!$A:$BT,MATCH("ab_"&amp;AM$2,データシート1!$A$1:$BT$1,0),0)</f>
        <v>111379</v>
      </c>
      <c r="AN18" s="78">
        <f>VLOOKUP(年度マスタ!$K$4&amp;"_"&amp;$AG18,データシート1!$A:$BT,MATCH("ab_"&amp;AN$2,データシート1!$A$1:$BT$1,0),0)</f>
        <v>23266</v>
      </c>
      <c r="AO18" s="78">
        <f>VLOOKUP(年度マスタ!$K$4&amp;"_"&amp;$AG18,データシート1!$A:$BT,MATCH("ab_"&amp;AO$2,データシート1!$A$1:$BT$1,0),0)</f>
        <v>167888</v>
      </c>
      <c r="AP18" s="78">
        <f>VLOOKUP(年度マスタ!$K$4&amp;"_"&amp;$AG18,データシート1!$A:$BT,MATCH("ab_"&amp;AP$2,データシート1!$A$1:$BT$1,0),0)</f>
        <v>0</v>
      </c>
      <c r="AQ18" s="954">
        <f>VLOOKUP(年度マスタ!$K$4&amp;"_"&amp;$AG18,データシート1!$A:$BT,MATCH("ab_"&amp;AQ$2,データシート1!$A$1:$BT$1,0),0)</f>
        <v>20.06095086457643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10095.748299999999</v>
      </c>
      <c r="AI19" s="78">
        <f>VLOOKUP(年度マスタ!$K$4&amp;"_"&amp;$AG19,データシート1!$A:$BT,MATCH("ab_"&amp;AI$2,データシート1!$A$1:$BT$1,0),0)</f>
        <v>4562</v>
      </c>
      <c r="AJ19" s="78">
        <f>VLOOKUP(年度マスタ!$K$4&amp;"_"&amp;$AG19,データシート1!$A:$BT,MATCH("ab_"&amp;AJ$2,データシート1!$A$1:$BT$1,0),0)</f>
        <v>668</v>
      </c>
      <c r="AK19" s="78">
        <f>VLOOKUP(年度マスタ!$K$4&amp;"_"&amp;$AG19,データシート1!$A:$BT,MATCH("ab_"&amp;AK$2,データシート1!$A$1:$BT$1,0),0)</f>
        <v>61684</v>
      </c>
      <c r="AL19" s="78">
        <f>VLOOKUP(年度マスタ!$K$4&amp;"_"&amp;$AG19,データシート1!$A:$BT,MATCH("ab_"&amp;AL$2,データシート1!$A$1:$BT$1,0),0)</f>
        <v>74798</v>
      </c>
      <c r="AM19" s="78">
        <f>VLOOKUP(年度マスタ!$K$4&amp;"_"&amp;$AG19,データシート1!$A:$BT,MATCH("ab_"&amp;AM$2,データシート1!$A$1:$BT$1,0),0)</f>
        <v>112356</v>
      </c>
      <c r="AN19" s="78">
        <f>VLOOKUP(年度マスタ!$K$4&amp;"_"&amp;$AG19,データシート1!$A:$BT,MATCH("ab_"&amp;AN$2,データシート1!$A$1:$BT$1,0),0)</f>
        <v>23370</v>
      </c>
      <c r="AO19" s="78">
        <f>VLOOKUP(年度マスタ!$K$4&amp;"_"&amp;$AG19,データシート1!$A:$BT,MATCH("ab_"&amp;AO$2,データシート1!$A$1:$BT$1,0),0)</f>
        <v>167652</v>
      </c>
      <c r="AP19" s="78">
        <f>VLOOKUP(年度マスタ!$K$4&amp;"_"&amp;$AG19,データシート1!$A:$BT,MATCH("ab_"&amp;AP$2,データシート1!$A$1:$BT$1,0),0)</f>
        <v>0</v>
      </c>
      <c r="AQ19" s="954">
        <f>VLOOKUP(年度マスタ!$K$4&amp;"_"&amp;$AG19,データシート1!$A:$BT,MATCH("ab_"&amp;AQ$2,データシート1!$A$1:$BT$1,0),0)</f>
        <v>21.741836876684221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11469.5389</v>
      </c>
      <c r="AI20" s="78">
        <f>VLOOKUP(年度マスタ!$K$4&amp;"_"&amp;$AG20,データシート1!$A:$BT,MATCH("ab_"&amp;AI$2,データシート1!$A$1:$BT$1,0),0)</f>
        <v>4562</v>
      </c>
      <c r="AJ20" s="78">
        <f>VLOOKUP(年度マスタ!$K$4&amp;"_"&amp;$AG20,データシート1!$A:$BT,MATCH("ab_"&amp;AJ$2,データシート1!$A$1:$BT$1,0),0)</f>
        <v>668</v>
      </c>
      <c r="AK20" s="78">
        <f>VLOOKUP(年度マスタ!$K$4&amp;"_"&amp;$AG20,データシート1!$A:$BT,MATCH("ab_"&amp;AK$2,データシート1!$A$1:$BT$1,0),0)</f>
        <v>61684</v>
      </c>
      <c r="AL20" s="78">
        <f>VLOOKUP(年度マスタ!$K$4&amp;"_"&amp;$AG20,データシート1!$A:$BT,MATCH("ab_"&amp;AL$2,データシート1!$A$1:$BT$1,0),0)</f>
        <v>75525</v>
      </c>
      <c r="AM20" s="78">
        <f>VLOOKUP(年度マスタ!$K$4&amp;"_"&amp;$AG20,データシート1!$A:$BT,MATCH("ab_"&amp;AM$2,データシート1!$A$1:$BT$1,0),0)</f>
        <v>113594</v>
      </c>
      <c r="AN20" s="78">
        <f>VLOOKUP(年度マスタ!$K$4&amp;"_"&amp;$AG20,データシート1!$A:$BT,MATCH("ab_"&amp;AN$2,データシート1!$A$1:$BT$1,0),0)</f>
        <v>23548</v>
      </c>
      <c r="AO20" s="78">
        <f>VLOOKUP(年度マスタ!$K$4&amp;"_"&amp;$AG20,データシート1!$A:$BT,MATCH("ab_"&amp;AO$2,データシート1!$A$1:$BT$1,0),0)</f>
        <v>167277</v>
      </c>
      <c r="AP20" s="78">
        <f>VLOOKUP(年度マスタ!$K$4&amp;"_"&amp;$AG20,データシート1!$A:$BT,MATCH("ab_"&amp;AP$2,データシート1!$A$1:$BT$1,0),0)</f>
        <v>0</v>
      </c>
      <c r="AQ20" s="954">
        <f>VLOOKUP(年度マスタ!$K$4&amp;"_"&amp;$AG20,データシート1!$A:$BT,MATCH("ab_"&amp;AQ$2,データシート1!$A$1:$BT$1,0),0)</f>
        <v>19.991981592283501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485.65100000000001</v>
      </c>
      <c r="BE13" s="70" t="str">
        <f>年度マスタ!K4</f>
        <v>09208</v>
      </c>
      <c r="BF13" s="70" t="str">
        <f>年度マスタ!K4</f>
        <v>09208</v>
      </c>
      <c r="BG13" s="70" t="str">
        <f>年度マスタ!K4</f>
        <v>09208</v>
      </c>
      <c r="BH13" s="278" t="s">
        <v>195</v>
      </c>
      <c r="BI13" s="278" t="s">
        <v>195</v>
      </c>
      <c r="BJ13" s="278" t="s">
        <v>195</v>
      </c>
      <c r="BK13" s="278" t="str">
        <f>年度マスタ!K4</f>
        <v>09208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485.65100000000001</v>
      </c>
      <c r="AY14" s="70"/>
      <c r="BE14" s="70" t="str">
        <f>AP2</f>
        <v>小山市</v>
      </c>
      <c r="BF14" s="70" t="str">
        <f>AP2</f>
        <v>小山市</v>
      </c>
      <c r="BG14" s="70" t="str">
        <f>AP2</f>
        <v>小山市</v>
      </c>
      <c r="BH14" s="70" t="s">
        <v>205</v>
      </c>
      <c r="BI14" s="70" t="s">
        <v>205</v>
      </c>
      <c r="BJ14" s="70" t="s">
        <v>205</v>
      </c>
      <c r="BK14" s="70" t="str">
        <f>AP2</f>
        <v>小山市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5.5060000000000002</v>
      </c>
      <c r="BG16" s="952">
        <f>BF16/BE16</f>
        <v>5.5060000000000002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9.2845214608625992E-2</v>
      </c>
    </row>
    <row r="17" spans="2:63" ht="15.95" customHeight="1">
      <c r="B17" s="272"/>
      <c r="D17" s="13"/>
      <c r="E17" s="166"/>
      <c r="F17" s="166"/>
      <c r="G17" s="13"/>
      <c r="O17" s="280"/>
      <c r="P17" s="280"/>
      <c r="Z17" s="273"/>
      <c r="AB17" s="272"/>
      <c r="AQ17" s="273"/>
      <c r="AV17" s="276"/>
      <c r="AW17" s="277" t="s">
        <v>113</v>
      </c>
      <c r="AX17" s="165">
        <f>P26</f>
        <v>55.427999999999997</v>
      </c>
      <c r="AY17" s="165">
        <f>AX17</f>
        <v>55.427999999999997</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23.661000000000001</v>
      </c>
      <c r="BG17" s="952">
        <f t="shared" ref="BG17:BG39" si="2">BF17/BE17</f>
        <v>23.661000000000001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0.40899192226378067</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25.744</v>
      </c>
      <c r="BG19" s="952">
        <f t="shared" si="2"/>
        <v>25.744</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0.22379564134892818</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194.03800000000001</v>
      </c>
      <c r="BG20" s="952">
        <f t="shared" si="2"/>
        <v>97.019000000000005</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0.26798621719789628</v>
      </c>
    </row>
    <row r="21" spans="2:63" ht="15.95" customHeight="1" thickTop="1" thickBot="1">
      <c r="B21" s="283"/>
      <c r="C21" s="407" t="s">
        <v>204</v>
      </c>
      <c r="D21" s="522"/>
      <c r="E21" s="522"/>
      <c r="F21" s="877">
        <f>SUM(F22,F26,F27,F28)</f>
        <v>525.90499999999997</v>
      </c>
      <c r="G21" s="877">
        <f t="shared" ref="G21:O21" si="5">SUM(G22,G26,G27,G28)</f>
        <v>578.2059999999999</v>
      </c>
      <c r="H21" s="877">
        <f t="shared" si="5"/>
        <v>609.63099999999997</v>
      </c>
      <c r="I21" s="877">
        <f t="shared" si="5"/>
        <v>653.34799999999996</v>
      </c>
      <c r="J21" s="877">
        <f t="shared" si="5"/>
        <v>587.21500000000003</v>
      </c>
      <c r="K21" s="877">
        <f t="shared" si="5"/>
        <v>607.0809999999999</v>
      </c>
      <c r="L21" s="877">
        <f t="shared" si="5"/>
        <v>635.6049999999999</v>
      </c>
      <c r="M21" s="877">
        <f t="shared" si="5"/>
        <v>632.67200000000003</v>
      </c>
      <c r="N21" s="877">
        <f t="shared" si="5"/>
        <v>588.08400000000006</v>
      </c>
      <c r="O21" s="877">
        <f t="shared" si="5"/>
        <v>552.86199999999997</v>
      </c>
      <c r="P21" s="878">
        <f>SUM(P22,P26,P27,P28)</f>
        <v>541.07899999999995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9.6020000000000003</v>
      </c>
      <c r="BG21" s="952">
        <f t="shared" si="2"/>
        <v>9.6020000000000003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1.1106737112848197</v>
      </c>
    </row>
    <row r="22" spans="2:63" ht="15.95" customHeight="1" thickBot="1">
      <c r="B22" s="285"/>
      <c r="C22" s="522"/>
      <c r="D22" s="408" t="s">
        <v>114</v>
      </c>
      <c r="E22" s="409"/>
      <c r="F22" s="879">
        <f>SUM(F23:F25)</f>
        <v>482.858</v>
      </c>
      <c r="G22" s="879">
        <f t="shared" ref="G22:P22" si="6">SUM(G23:G25)</f>
        <v>534.46799999999996</v>
      </c>
      <c r="H22" s="879">
        <f t="shared" si="6"/>
        <v>567.154</v>
      </c>
      <c r="I22" s="879">
        <f t="shared" si="6"/>
        <v>605.16999999999996</v>
      </c>
      <c r="J22" s="879">
        <f t="shared" si="6"/>
        <v>534.99</v>
      </c>
      <c r="K22" s="879">
        <f t="shared" si="6"/>
        <v>552.82399999999996</v>
      </c>
      <c r="L22" s="879">
        <f t="shared" si="6"/>
        <v>576.40099999999995</v>
      </c>
      <c r="M22" s="879">
        <f t="shared" si="6"/>
        <v>573.06500000000005</v>
      </c>
      <c r="N22" s="879">
        <f t="shared" si="6"/>
        <v>529.12800000000004</v>
      </c>
      <c r="O22" s="879">
        <f t="shared" si="6"/>
        <v>497.274</v>
      </c>
      <c r="P22" s="880">
        <f t="shared" si="6"/>
        <v>485.65100000000001</v>
      </c>
      <c r="Z22" s="273"/>
      <c r="AB22" s="272"/>
      <c r="AC22" s="521" t="s">
        <v>286</v>
      </c>
      <c r="AP22" s="16" t="s">
        <v>287</v>
      </c>
      <c r="AQ22" s="273"/>
      <c r="AV22" s="70" t="str">
        <f>AW22</f>
        <v>エネルギー起源CO2</v>
      </c>
      <c r="AW22" s="70" t="str">
        <f>D56</f>
        <v>エネルギー起源CO2</v>
      </c>
      <c r="AX22" s="165">
        <f>P56</f>
        <v>529.99900000000002</v>
      </c>
      <c r="AY22" s="165">
        <f>AX22</f>
        <v>529.99900000000002</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3.1680000000000001</v>
      </c>
      <c r="BG22" s="952">
        <f t="shared" si="2"/>
        <v>3.1680000000000001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0.29956980538311523</v>
      </c>
    </row>
    <row r="23" spans="2:63" ht="15.95" customHeight="1" thickBot="1">
      <c r="B23" s="285"/>
      <c r="C23" s="522"/>
      <c r="D23" s="410"/>
      <c r="E23" s="409" t="s">
        <v>184</v>
      </c>
      <c r="F23" s="881">
        <f>IFERROR(VLOOKUP(年度マスタ!$K$4&amp;"_"&amp;F$20,データシート1!$A:$BU,MATCH("ba_"&amp;$E23,データシート1!$A$1:$BU$1,0),0),0)</f>
        <v>482.858</v>
      </c>
      <c r="G23" s="881">
        <f>IFERROR(VLOOKUP(年度マスタ!$K$4&amp;"_"&amp;G$20,データシート1!$A:$BU,MATCH("ba_"&amp;$E23,データシート1!$A$1:$BU$1,0),0),0)</f>
        <v>534.46799999999996</v>
      </c>
      <c r="H23" s="881">
        <f>IFERROR(VLOOKUP(年度マスタ!$K$4&amp;"_"&amp;H$20,データシート1!$A:$BU,MATCH("ba_"&amp;$E23,データシート1!$A$1:$BU$1,0),0),0)</f>
        <v>567.154</v>
      </c>
      <c r="I23" s="881">
        <f>IFERROR(VLOOKUP(年度マスタ!$K$4&amp;"_"&amp;I$20,データシート1!$A:$BU,MATCH("ba_"&amp;$E23,データシート1!$A$1:$BU$1,0),0),0)</f>
        <v>605.16999999999996</v>
      </c>
      <c r="J23" s="881">
        <f>IFERROR(VLOOKUP(年度マスタ!$K$4&amp;"_"&amp;J$20,データシート1!$A:$BU,MATCH("ba_"&amp;$E23,データシート1!$A$1:$BU$1,0),0),0)</f>
        <v>534.99</v>
      </c>
      <c r="K23" s="881">
        <f>IFERROR(VLOOKUP(年度マスタ!$K$4&amp;"_"&amp;K$20,データシート1!$A:$BU,MATCH("ba_"&amp;$E23,データシート1!$A$1:$BU$1,0),0),0)</f>
        <v>552.82399999999996</v>
      </c>
      <c r="L23" s="881">
        <f>IFERROR(VLOOKUP(年度マスタ!$K$4&amp;"_"&amp;L$20,データシート1!$A:$BU,MATCH("ba_"&amp;$E23,データシート1!$A$1:$BU$1,0),0),0)</f>
        <v>576.40099999999995</v>
      </c>
      <c r="M23" s="881">
        <f>IFERROR(VLOOKUP(年度マスタ!$K$4&amp;"_"&amp;M$20,データシート1!$A:$BU,MATCH("ba_"&amp;$E23,データシート1!$A$1:$BU$1,0),0),0)</f>
        <v>573.06500000000005</v>
      </c>
      <c r="N23" s="881">
        <f>IFERROR(VLOOKUP(年度マスタ!$K$4&amp;"_"&amp;N$20,データシート1!$A:$BU,MATCH("ba_"&amp;$E23,データシート1!$A$1:$BU$1,0),0),0)</f>
        <v>529.12800000000004</v>
      </c>
      <c r="O23" s="881">
        <f>IFERROR(VLOOKUP(年度マスタ!$K$4&amp;"_"&amp;O$20,データシート1!$A:$BU,MATCH("ba_"&amp;$E23,データシート1!$A$1:$BU$1,0),0),0)</f>
        <v>497.274</v>
      </c>
      <c r="P23" s="882">
        <f>IFERROR(VLOOKUP(年度マスタ!$K$4&amp;"_"&amp;P$20,データシート1!$A:$BU,MATCH("ba_"&amp;$E23,データシート1!$A$1:$BU$1,0),0),0)</f>
        <v>485.65100000000001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7.4669999999999996</v>
      </c>
      <c r="BG23" s="952">
        <f t="shared" ref="BG23" si="8">BF23/BE23</f>
        <v>7.4669999999999996</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0.3763629490431552</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850.10576746968241</v>
      </c>
      <c r="AG24" s="877">
        <f t="shared" ref="AG24:AP24" si="11">AG25+AG29</f>
        <v>858.43762872701268</v>
      </c>
      <c r="AH24" s="877">
        <f t="shared" si="11"/>
        <v>819.55930634559638</v>
      </c>
      <c r="AI24" s="877">
        <f t="shared" si="11"/>
        <v>825.28673603182756</v>
      </c>
      <c r="AJ24" s="877">
        <f t="shared" si="11"/>
        <v>694.76096319672934</v>
      </c>
      <c r="AK24" s="877">
        <f t="shared" si="11"/>
        <v>724.97161232299891</v>
      </c>
      <c r="AL24" s="877">
        <f t="shared" si="11"/>
        <v>766.05288282796164</v>
      </c>
      <c r="AM24" s="877">
        <f t="shared" si="11"/>
        <v>782.09726064530003</v>
      </c>
      <c r="AN24" s="877">
        <f t="shared" si="11"/>
        <v>708.25642290226369</v>
      </c>
      <c r="AO24" s="877">
        <f t="shared" si="11"/>
        <v>741.68303149960366</v>
      </c>
      <c r="AP24" s="878">
        <f t="shared" si="11"/>
        <v>833.96531562360428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534.76816352817957</v>
      </c>
      <c r="AG25" s="879">
        <f>①CO2排出量の現状把握!AA35</f>
        <v>559.22095854077565</v>
      </c>
      <c r="AH25" s="879">
        <f>①CO2排出量の現状把握!AB35</f>
        <v>521.6488012714608</v>
      </c>
      <c r="AI25" s="879">
        <f>①CO2排出量の現状把握!AC35</f>
        <v>541.20522746636004</v>
      </c>
      <c r="AJ25" s="879">
        <f>①CO2排出量の現状把握!AD35</f>
        <v>440.471037235425</v>
      </c>
      <c r="AK25" s="879">
        <f>①CO2排出量の現状把握!AE35</f>
        <v>490.80621681010433</v>
      </c>
      <c r="AL25" s="879">
        <f>①CO2排出量の現状把握!AF35</f>
        <v>535.68248822965859</v>
      </c>
      <c r="AM25" s="879">
        <f>①CO2排出量の現状把握!AG35</f>
        <v>554.83657621880377</v>
      </c>
      <c r="AN25" s="879">
        <f>①CO2排出量の現状把握!AH35</f>
        <v>487.90644259862739</v>
      </c>
      <c r="AO25" s="879">
        <f>①CO2排出量の現状把握!AI35</f>
        <v>509.63402129545574</v>
      </c>
      <c r="AP25" s="880">
        <f>①CO2排出量の現状把握!AJ35</f>
        <v>575.51528158400174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43.046999999999997</v>
      </c>
      <c r="G26" s="879">
        <f>IFERROR(VLOOKUP(年度マスタ!$K$4&amp;"_"&amp;G$20,データシート1!$A:$BU,MATCH("ba_"&amp;$D26,データシート1!$A$1:$BU$1,0),0),0)</f>
        <v>43.738</v>
      </c>
      <c r="H26" s="879">
        <f>IFERROR(VLOOKUP(年度マスタ!$K$4&amp;"_"&amp;H$20,データシート1!$A:$BU,MATCH("ba_"&amp;$D26,データシート1!$A$1:$BU$1,0),0),0)</f>
        <v>42.477000000000004</v>
      </c>
      <c r="I26" s="879">
        <f>IFERROR(VLOOKUP(年度マスタ!$K$4&amp;"_"&amp;I$20,データシート1!$A:$BU,MATCH("ba_"&amp;$D26,データシート1!$A$1:$BU$1,0),0),0)</f>
        <v>48.178000000000004</v>
      </c>
      <c r="J26" s="879">
        <f>IFERROR(VLOOKUP(年度マスタ!$K$4&amp;"_"&amp;J$20,データシート1!$A:$BU,MATCH("ba_"&amp;$D26,データシート1!$A$1:$BU$1,0),0),0)</f>
        <v>52.225000000000001</v>
      </c>
      <c r="K26" s="879">
        <f>IFERROR(VLOOKUP(年度マスタ!$K$4&amp;"_"&amp;K$20,データシート1!$A:$BU,MATCH("ba_"&amp;$D26,データシート1!$A$1:$BU$1,0),0),0)</f>
        <v>54.257000000000005</v>
      </c>
      <c r="L26" s="879">
        <f>IFERROR(VLOOKUP(年度マスタ!$K$4&amp;"_"&amp;L$20,データシート1!$A:$BU,MATCH("ba_"&amp;$D26,データシート1!$A$1:$BU$1,0),0),0)</f>
        <v>59.203999999999994</v>
      </c>
      <c r="M26" s="879">
        <f>IFERROR(VLOOKUP(年度マスタ!$K$4&amp;"_"&amp;M$20,データシート1!$A:$BU,MATCH("ba_"&amp;$D26,データシート1!$A$1:$BU$1,0),0),0)</f>
        <v>59.606999999999999</v>
      </c>
      <c r="N26" s="879">
        <f>IFERROR(VLOOKUP(年度マスタ!$K$4&amp;"_"&amp;N$20,データシート1!$A:$BU,MATCH("ba_"&amp;$D26,データシート1!$A$1:$BU$1,0),0),0)</f>
        <v>58.955999999999996</v>
      </c>
      <c r="O26" s="879">
        <f>IFERROR(VLOOKUP(年度マスタ!$K$4&amp;"_"&amp;O$20,データシート1!$A:$BU,MATCH("ba_"&amp;$D26,データシート1!$A$1:$BU$1,0),0),0)</f>
        <v>55.588000000000001</v>
      </c>
      <c r="P26" s="880">
        <f>IFERROR(VLOOKUP(年度マスタ!$K$4&amp;"_"&amp;P$20,データシート1!$A:$BU,MATCH("ba_"&amp;$D26,データシート1!$A$1:$BU$1,0),0),0)</f>
        <v>55.427999999999997</v>
      </c>
      <c r="Z26" s="273"/>
      <c r="AB26" s="272"/>
      <c r="AC26" s="522"/>
      <c r="AD26" s="410"/>
      <c r="AE26" s="409" t="s">
        <v>184</v>
      </c>
      <c r="AF26" s="881">
        <f>①CO2排出量の現状把握!Z36</f>
        <v>502.92909303751748</v>
      </c>
      <c r="AG26" s="881">
        <f>①CO2排出量の現状把握!AA36</f>
        <v>529.32552199514316</v>
      </c>
      <c r="AH26" s="881">
        <f>①CO2排出量の現状把握!AB36</f>
        <v>494.73012557529933</v>
      </c>
      <c r="AI26" s="881">
        <f>①CO2排出量の現状把握!AC36</f>
        <v>517.30375738473219</v>
      </c>
      <c r="AJ26" s="881">
        <f>①CO2排出量の現状把握!AD36</f>
        <v>417.42563446341688</v>
      </c>
      <c r="AK26" s="881">
        <f>①CO2排出量の現状把握!AE36</f>
        <v>466.2457213410687</v>
      </c>
      <c r="AL26" s="881">
        <f>①CO2排出量の現状把握!AF36</f>
        <v>509.60965044827321</v>
      </c>
      <c r="AM26" s="881">
        <f>①CO2排出量の現状把握!AG36</f>
        <v>531.00751687310765</v>
      </c>
      <c r="AN26" s="881">
        <f>①CO2排出量の現状把握!AH36</f>
        <v>464.89991552420116</v>
      </c>
      <c r="AO26" s="881">
        <f>①CO2排出量の現状把握!AI36</f>
        <v>474.06698751576249</v>
      </c>
      <c r="AP26" s="882">
        <f>①CO2排出量の現状把握!AJ36</f>
        <v>541.94500781401803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16.267108474266578</v>
      </c>
      <c r="AG27" s="881">
        <f>①CO2排出量の現状把握!AA37</f>
        <v>14.451300355131981</v>
      </c>
      <c r="AH27" s="881">
        <f>①CO2排出量の現状把握!AB37</f>
        <v>12.259007390426181</v>
      </c>
      <c r="AI27" s="881">
        <f>①CO2排出量の現状把握!AC37</f>
        <v>12.387653321632669</v>
      </c>
      <c r="AJ27" s="881">
        <f>①CO2排出量の現状把握!AD37</f>
        <v>12.307673659082029</v>
      </c>
      <c r="AK27" s="881">
        <f>①CO2排出量の現状把握!AE37</f>
        <v>13.519247490566656</v>
      </c>
      <c r="AL27" s="881">
        <f>①CO2排出量の現状把握!AF37</f>
        <v>13.385918344218776</v>
      </c>
      <c r="AM27" s="881">
        <f>①CO2排出量の現状把握!AG37</f>
        <v>12.07387364433905</v>
      </c>
      <c r="AN27" s="881">
        <f>①CO2排出量の現状把握!AH37</f>
        <v>11.151749436837562</v>
      </c>
      <c r="AO27" s="881">
        <f>①CO2排出量の現状把握!AI37</f>
        <v>12.188523338094411</v>
      </c>
      <c r="AP27" s="882">
        <f>①CO2排出量の現状把握!AJ37</f>
        <v>13.963474121886163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12.962999999999999</v>
      </c>
      <c r="BG27" s="952">
        <f t="shared" si="2"/>
        <v>6.4814999999999996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0.74731108953562719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15.571962016395579</v>
      </c>
      <c r="AG28" s="881">
        <f>①CO2排出量の現状把握!AA38</f>
        <v>15.44413619050057</v>
      </c>
      <c r="AH28" s="881">
        <f>①CO2排出量の現状把握!AB38</f>
        <v>14.65966830573524</v>
      </c>
      <c r="AI28" s="881">
        <f>①CO2排出量の現状把握!AC38</f>
        <v>11.513816759995221</v>
      </c>
      <c r="AJ28" s="881">
        <f>①CO2排出量の現状把握!AD38</f>
        <v>10.73772911292612</v>
      </c>
      <c r="AK28" s="881">
        <f>①CO2排出量の現状把握!AE38</f>
        <v>11.041247978468956</v>
      </c>
      <c r="AL28" s="881">
        <f>①CO2排出量の現状把握!AF38</f>
        <v>12.686919437166566</v>
      </c>
      <c r="AM28" s="881">
        <f>①CO2排出量の現状把握!AG38</f>
        <v>11.755185701357073</v>
      </c>
      <c r="AN28" s="881">
        <f>①CO2排出量の現状把握!AH38</f>
        <v>11.854777637588665</v>
      </c>
      <c r="AO28" s="881">
        <f>①CO2排出量の現状把握!AI38</f>
        <v>23.378510441598838</v>
      </c>
      <c r="AP28" s="882">
        <f>①CO2排出量の現状把握!AJ38</f>
        <v>19.6067996480975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315.33760394150278</v>
      </c>
      <c r="AG29" s="883">
        <f>①CO2排出量の現状把握!AA39</f>
        <v>299.21667018623702</v>
      </c>
      <c r="AH29" s="883">
        <f>①CO2排出量の現状把握!AB39</f>
        <v>297.91050507413559</v>
      </c>
      <c r="AI29" s="883">
        <f>①CO2排出量の現状把握!AC39</f>
        <v>284.08150856546757</v>
      </c>
      <c r="AJ29" s="883">
        <f>①CO2排出量の現状把握!AD39</f>
        <v>254.28992596130439</v>
      </c>
      <c r="AK29" s="883">
        <f>①CO2排出量の現状把握!AE39</f>
        <v>234.16539551289461</v>
      </c>
      <c r="AL29" s="883">
        <f>①CO2排出量の現状把握!AF39</f>
        <v>230.37039459830308</v>
      </c>
      <c r="AM29" s="883">
        <f>①CO2排出量の現状把握!AG39</f>
        <v>227.26068442649628</v>
      </c>
      <c r="AN29" s="883">
        <f>①CO2排出量の現状把握!AH39</f>
        <v>220.3499803036363</v>
      </c>
      <c r="AO29" s="883">
        <f>①CO2排出量の現状把握!AI39</f>
        <v>232.04901020414786</v>
      </c>
      <c r="AP29" s="884">
        <f>①CO2排出量の現状把握!AJ39</f>
        <v>258.4500340396026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11.08</v>
      </c>
      <c r="AY30" s="287">
        <f t="shared" si="15"/>
        <v>11.08</v>
      </c>
      <c r="BA30" s="70">
        <v>23</v>
      </c>
      <c r="BB30" s="70"/>
      <c r="BC30" s="70" t="s">
        <v>298</v>
      </c>
      <c r="BD30" s="70" t="str">
        <f t="shared" si="1"/>
        <v>23：非鉄金属製造業(N=3)</v>
      </c>
      <c r="BE30" s="845">
        <f>VLOOKUP(BE$13&amp;"_"&amp;$AV$8,データシート2!$A:$SI,MATCH($AV$5&amp;"_"&amp;$BA30&amp;$AV$6,データシート2!$A$1:$SI$1,0),0)</f>
        <v>3</v>
      </c>
      <c r="BF30" s="952">
        <f>VLOOKUP(BF$13&amp;"_"&amp;$AW$8,データシート2!$A:$SI,MATCH($AW$5&amp;"_"&amp;$BA30&amp;$AW$6,データシート2!$A$1:$SI$1,0),0)</f>
        <v>51.101999999999997</v>
      </c>
      <c r="BG30" s="952">
        <f t="shared" si="2"/>
        <v>17.033999999999999</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0.62398122122030963</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14.878</v>
      </c>
      <c r="BG31" s="952">
        <f t="shared" si="2"/>
        <v>14.878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1.7569783771501297</v>
      </c>
    </row>
    <row r="32" spans="2:63" ht="15.95" customHeight="1" thickTop="1" thickBot="1">
      <c r="B32" s="285"/>
      <c r="Z32" s="273"/>
      <c r="AB32" s="272"/>
      <c r="AC32" s="1114" t="s">
        <v>290</v>
      </c>
      <c r="AD32" s="1114"/>
      <c r="AE32" s="1115"/>
      <c r="AF32" s="461">
        <f t="shared" ref="AF32:AP32" si="16">IFERROR(IF(SUM(F23:F26)/AF24&gt;1,1,SUM(F23:F26)/AF24),0)</f>
        <v>0.61863478654584647</v>
      </c>
      <c r="AG32" s="461">
        <f t="shared" si="16"/>
        <v>0.67355621497793428</v>
      </c>
      <c r="AH32" s="461">
        <f t="shared" si="16"/>
        <v>0.74385220847327838</v>
      </c>
      <c r="AI32" s="461">
        <f t="shared" si="16"/>
        <v>0.79166182064363544</v>
      </c>
      <c r="AJ32" s="461">
        <f t="shared" si="16"/>
        <v>0.84520436683447275</v>
      </c>
      <c r="AK32" s="461">
        <f t="shared" si="16"/>
        <v>0.83738589164167876</v>
      </c>
      <c r="AL32" s="461">
        <f t="shared" si="16"/>
        <v>0.82971425896029505</v>
      </c>
      <c r="AM32" s="461">
        <f t="shared" si="16"/>
        <v>0.80894286661736825</v>
      </c>
      <c r="AN32" s="461">
        <f t="shared" si="16"/>
        <v>0.8303263916621807</v>
      </c>
      <c r="AO32" s="461">
        <f t="shared" si="16"/>
        <v>0.74541546256245372</v>
      </c>
      <c r="AP32" s="461">
        <f t="shared" si="16"/>
        <v>0.64880276177361618</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54.264000000000003</v>
      </c>
      <c r="BG32" s="952">
        <f t="shared" si="2"/>
        <v>54.264000000000003</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3.4133014221935842</v>
      </c>
    </row>
    <row r="33" spans="2:63" ht="15.95" customHeight="1" thickBot="1">
      <c r="B33" s="285"/>
      <c r="Z33" s="273"/>
      <c r="AB33" s="272"/>
      <c r="AC33" s="522"/>
      <c r="AD33" s="408" t="s">
        <v>114</v>
      </c>
      <c r="AE33" s="409"/>
      <c r="AF33" s="458">
        <f>IFERROR(IF(F22/AF25&gt;1,1,F22/AF25),0)</f>
        <v>0.90292959254399563</v>
      </c>
      <c r="AG33" s="458">
        <f t="shared" ref="AG33:AP33" si="17">IFERROR(IF(G22/AG25&gt;1,1,G22/AG25),0)</f>
        <v>0.95573671164727847</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0.97574726023188685</v>
      </c>
      <c r="AP33" s="458">
        <f t="shared" si="17"/>
        <v>0.8438542216695506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0.96009160473041033</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0.89612597772404112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11.555</v>
      </c>
      <c r="BG35" s="952">
        <f t="shared" si="2"/>
        <v>11.555</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0.34015448308210999</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25.594999999999999</v>
      </c>
      <c r="BG36" s="952">
        <f t="shared" si="2"/>
        <v>12.797499999999999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1.0572519882248981</v>
      </c>
    </row>
    <row r="37" spans="2:63" ht="15.95" customHeight="1">
      <c r="B37" s="290"/>
      <c r="C37" s="29"/>
      <c r="Z37" s="273"/>
      <c r="AB37" s="272"/>
      <c r="AC37" s="522"/>
      <c r="AD37" s="408" t="s">
        <v>199</v>
      </c>
      <c r="AE37" s="413"/>
      <c r="AF37" s="460">
        <f>IFERROR(IF(F26/AF29&gt;1,1,F26/AF29),0)</f>
        <v>0.13651083620203286</v>
      </c>
      <c r="AG37" s="460">
        <f t="shared" ref="AG37:AP37" si="21">IFERROR(IF(G26/AG29&gt;1,1,G26/AG29),0)</f>
        <v>0.14617501081332401</v>
      </c>
      <c r="AH37" s="460">
        <f t="shared" si="21"/>
        <v>0.14258308880188539</v>
      </c>
      <c r="AI37" s="460">
        <f t="shared" si="21"/>
        <v>0.16959217177944977</v>
      </c>
      <c r="AJ37" s="460">
        <f t="shared" si="21"/>
        <v>0.20537581189097967</v>
      </c>
      <c r="AK37" s="460">
        <f t="shared" si="21"/>
        <v>0.23170374888723588</v>
      </c>
      <c r="AL37" s="460">
        <f t="shared" si="21"/>
        <v>0.25699482827745301</v>
      </c>
      <c r="AM37" s="460">
        <f t="shared" si="21"/>
        <v>0.2622846980788659</v>
      </c>
      <c r="AN37" s="460">
        <f t="shared" si="21"/>
        <v>0.26755618456947544</v>
      </c>
      <c r="AO37" s="460">
        <f t="shared" si="21"/>
        <v>0.23955284252708425</v>
      </c>
      <c r="AP37" s="460">
        <f t="shared" si="21"/>
        <v>0.21446311742991181</v>
      </c>
      <c r="AQ37" s="273"/>
      <c r="BA37" s="70">
        <v>30</v>
      </c>
      <c r="BB37" s="70"/>
      <c r="BC37" s="70" t="s">
        <v>306</v>
      </c>
      <c r="BD37" s="70" t="str">
        <f t="shared" si="1"/>
        <v>30：情報通信機械器具製造業(N=2)</v>
      </c>
      <c r="BE37" s="845">
        <f>VLOOKUP(BE$13&amp;"_"&amp;$AV$8,データシート2!$A:$SI,MATCH($AV$5&amp;"_"&amp;$BA37&amp;$AV$6,データシート2!$A$1:$SI$1,0),0)</f>
        <v>2</v>
      </c>
      <c r="BF37" s="952">
        <f>VLOOKUP(BF$13&amp;"_"&amp;$AW$8,データシート2!$A:$SI,MATCH($AW$5&amp;"_"&amp;$BA37&amp;$AW$6,データシート2!$A$1:$SI$1,0),0)</f>
        <v>27.399000000000001</v>
      </c>
      <c r="BG37" s="952">
        <f t="shared" si="2"/>
        <v>13.6995</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2.0368173597671846</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18.709</v>
      </c>
      <c r="BG38" s="952">
        <f t="shared" si="2"/>
        <v>6.2363333333333335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0.4531253568893519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G：情報通信業(N=2)</v>
      </c>
      <c r="BE41" s="845">
        <f>VLOOKUP(BE$13&amp;"_"&amp;$AV$8,データシート2!$A:$SI,MATCH($AV$5&amp;"_"&amp;$BA41&amp;$AV$6,データシート2!$A$1:$SI$1,0),0)</f>
        <v>2</v>
      </c>
      <c r="BF41" s="952">
        <f>VLOOKUP(BF$13&amp;"_"&amp;$AW$8,データシート2!$A:$SI,MATCH($AW$5&amp;"_"&amp;$BA41&amp;$AW$6,データシート2!$A$1:$SI$1,0),0)</f>
        <v>48.695999999999998</v>
      </c>
      <c r="BG41" s="952">
        <f t="shared" si="22"/>
        <v>24.347999999999999</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2.8738489826216478</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3.5350000000000001</v>
      </c>
      <c r="BG43" s="952">
        <f t="shared" si="22"/>
        <v>3.5350000000000001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0.85796011095511515</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3.1970000000000001</v>
      </c>
      <c r="BG50" s="952">
        <f t="shared" si="22"/>
        <v>3.1970000000000001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0.57668644821980453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525.90499999999997</v>
      </c>
      <c r="G55" s="885">
        <f t="shared" ref="G55:P55" si="32">SUM(G56,G57,G60,G61,G62,G63,G64,G65,)</f>
        <v>578.20600000000002</v>
      </c>
      <c r="H55" s="885">
        <f t="shared" si="32"/>
        <v>609.63099999999997</v>
      </c>
      <c r="I55" s="885">
        <f t="shared" si="32"/>
        <v>653.34799999999996</v>
      </c>
      <c r="J55" s="885">
        <f t="shared" si="32"/>
        <v>587.21500000000003</v>
      </c>
      <c r="K55" s="885">
        <f t="shared" si="32"/>
        <v>607.08100000000002</v>
      </c>
      <c r="L55" s="885">
        <f t="shared" si="32"/>
        <v>635.6049999999999</v>
      </c>
      <c r="M55" s="885">
        <f t="shared" si="32"/>
        <v>632.67200000000003</v>
      </c>
      <c r="N55" s="885">
        <f t="shared" si="32"/>
        <v>588.08399999999995</v>
      </c>
      <c r="O55" s="885">
        <f t="shared" si="32"/>
        <v>552.86199999999997</v>
      </c>
      <c r="P55" s="886">
        <f t="shared" si="32"/>
        <v>541.07900000000006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525.90499999999997</v>
      </c>
      <c r="G56" s="887">
        <f>IFERROR(VLOOKUP(年度マスタ!$K$4&amp;"_"&amp;G$54,データシート1!$A:$CE,MATCH("bc_"&amp;$C56,データシート1!$A$1:$CE$1,0),0),0)</f>
        <v>578.20600000000002</v>
      </c>
      <c r="H56" s="887">
        <f>IFERROR(VLOOKUP(年度マスタ!$K$4&amp;"_"&amp;H$54,データシート1!$A:$CE,MATCH("bc_"&amp;$C56,データシート1!$A$1:$CE$1,0),0),0)</f>
        <v>609.63099999999997</v>
      </c>
      <c r="I56" s="887">
        <f>IFERROR(VLOOKUP(年度マスタ!$K$4&amp;"_"&amp;I$54,データシート1!$A:$CE,MATCH("bc_"&amp;$C56,データシート1!$A$1:$CE$1,0),0),0)</f>
        <v>653.34799999999996</v>
      </c>
      <c r="J56" s="887">
        <f>IFERROR(VLOOKUP(年度マスタ!$K$4&amp;"_"&amp;J$54,データシート1!$A:$CE,MATCH("bc_"&amp;$C56,データシート1!$A$1:$CE$1,0),0),0)</f>
        <v>583.20000000000005</v>
      </c>
      <c r="K56" s="887">
        <f>IFERROR(VLOOKUP(年度マスタ!$K$4&amp;"_"&amp;K$54,データシート1!$A:$CE,MATCH("bc_"&amp;$C56,データシート1!$A$1:$CE$1,0),0),0)</f>
        <v>603.54700000000003</v>
      </c>
      <c r="L56" s="887">
        <f>IFERROR(VLOOKUP(年度マスタ!$K$4&amp;"_"&amp;L$54,データシート1!$A:$CE,MATCH("bc_"&amp;$C56,データシート1!$A$1:$CE$1,0),0),0)</f>
        <v>632.70899999999995</v>
      </c>
      <c r="M56" s="887">
        <f>IFERROR(VLOOKUP(年度マスタ!$K$4&amp;"_"&amp;M$54,データシート1!$A:$CE,MATCH("bc_"&amp;$C56,データシート1!$A$1:$CE$1,0),0),0)</f>
        <v>628.43100000000004</v>
      </c>
      <c r="N56" s="887">
        <f>IFERROR(VLOOKUP(年度マスタ!$K$4&amp;"_"&amp;N$54,データシート1!$A:$CE,MATCH("bc_"&amp;$C56,データシート1!$A$1:$CE$1,0),0),0)</f>
        <v>585.18799999999999</v>
      </c>
      <c r="O56" s="887">
        <f>IFERROR(VLOOKUP(年度マスタ!$K$4&amp;"_"&amp;O$54,データシート1!$A:$CE,MATCH("bc_"&amp;$C56,データシート1!$A$1:$CE$1,0),0),0)</f>
        <v>547.09199999999998</v>
      </c>
      <c r="P56" s="888">
        <f>IFERROR(VLOOKUP(年度マスタ!$K$4&amp;"_"&amp;P$54,データシート1!$A:$CE,MATCH("bc_"&amp;$C56,データシート1!$A$1:$CE$1,0),0),0)</f>
        <v>529.99900000000002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4.0149999999999997</v>
      </c>
      <c r="K64" s="887">
        <f>IFERROR(VLOOKUP(年度マスタ!$K$4&amp;"_"&amp;K$54,データシート1!$A:$CE,MATCH("bc_"&amp;$C64,データシート1!$A$1:$CE$1,0),0),0)</f>
        <v>3.5339999999999998</v>
      </c>
      <c r="L64" s="887">
        <f>IFERROR(VLOOKUP(年度マスタ!$K$4&amp;"_"&amp;L$54,データシート1!$A:$CE,MATCH("bc_"&amp;$C64,データシート1!$A$1:$CE$1,0),0),0)</f>
        <v>2.8959999999999999</v>
      </c>
      <c r="M64" s="887">
        <f>IFERROR(VLOOKUP(年度マスタ!$K$4&amp;"_"&amp;M$54,データシート1!$A:$CE,MATCH("bc_"&amp;$C64,データシート1!$A$1:$CE$1,0),0),0)</f>
        <v>4.2409999999999997</v>
      </c>
      <c r="N64" s="887">
        <f>IFERROR(VLOOKUP(年度マスタ!$K$4&amp;"_"&amp;N$54,データシート1!$A:$CE,MATCH("bc_"&amp;$C64,データシート1!$A$1:$CE$1,0),0),0)</f>
        <v>2.8959999999999999</v>
      </c>
      <c r="O64" s="887">
        <f>IFERROR(VLOOKUP(年度マスタ!$K$4&amp;"_"&amp;O$54,データシート1!$A:$CE,MATCH("bc_"&amp;$C64,データシート1!$A$1:$CE$1,0),0),0)</f>
        <v>5.77</v>
      </c>
      <c r="P64" s="888">
        <f>IFERROR(VLOOKUP(年度マスタ!$K$4&amp;"_"&amp;P$54,データシート1!$A:$CE,MATCH("bc_"&amp;$C64,データシート1!$A$1:$CE$1,0),0),0)</f>
        <v>11.08</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19653.5</v>
      </c>
      <c r="K6" s="619">
        <f>VLOOKUP(年度マスタ!$K$4&amp;"_"&amp;K$5,データシート1!$A:$BT,MATCH("cb_"&amp;$G6,データシート1!$A$1:$BT$1,0),0)</f>
        <v>21724</v>
      </c>
      <c r="L6" s="619">
        <f>VLOOKUP(年度マスタ!$K$4&amp;"_"&amp;L$5,データシート1!$A:$BT,MATCH("cb_"&amp;$G6,データシート1!$A$1:$BT$1,0),0)</f>
        <v>23622.3</v>
      </c>
      <c r="M6" s="619">
        <f>VLOOKUP(年度マスタ!$K$4&amp;"_"&amp;M$5,データシート1!$A:$BT,MATCH("cb_"&amp;$G6,データシート1!$A$1:$BT$1,0),0)</f>
        <v>25619.500000000007</v>
      </c>
      <c r="N6" s="619">
        <f>VLOOKUP(年度マスタ!$K$4&amp;"_"&amp;N$5,データシート1!$A:$BT,MATCH("cb_"&amp;$G6,データシート1!$A$1:$BT$1,0),0)</f>
        <v>27443.49999999996</v>
      </c>
      <c r="O6" s="619">
        <f>VLOOKUP(年度マスタ!$K$4&amp;"_"&amp;O$5,データシート1!$A:$BT,MATCH("cb_"&amp;$G6,データシート1!$A$1:$BT$1,0),0)</f>
        <v>29446.29999999997</v>
      </c>
      <c r="P6" s="619">
        <f>VLOOKUP(年度マスタ!$K$4&amp;"_"&amp;P$5,データシート1!$A:$BT,MATCH("cb_"&amp;$G6,データシート1!$A$1:$BT$1,0),0)</f>
        <v>31547.29999999997</v>
      </c>
      <c r="Q6" s="619">
        <f>VLOOKUP(年度マスタ!$K$4&amp;"_"&amp;Q$5,データシート1!$A:$BT,MATCH("cb_"&amp;$G6,データシート1!$A$1:$BT$1,0),0)</f>
        <v>34100.300000000119</v>
      </c>
      <c r="R6" s="633">
        <f>VLOOKUP(年度マスタ!$K$4&amp;"_"&amp;R$5,データシート1!$A:$BT,MATCH("cb_"&amp;$G6,データシート1!$A$1:$BT$1,0),0)</f>
        <v>36465.300000000221</v>
      </c>
      <c r="S6" s="568"/>
      <c r="T6" s="190"/>
      <c r="U6" s="581"/>
      <c r="V6" s="195"/>
      <c r="W6" s="195"/>
      <c r="X6" s="195"/>
      <c r="Y6" s="196" t="s">
        <v>372</v>
      </c>
      <c r="Z6" s="663" t="s">
        <v>373</v>
      </c>
      <c r="AA6" s="663"/>
      <c r="AB6" s="663"/>
      <c r="AC6" s="664">
        <f>SUM(AC7:AC8)</f>
        <v>1745772</v>
      </c>
      <c r="AD6" s="664">
        <f>SUM(AD7:AD8)</f>
        <v>2376434.7119999998</v>
      </c>
      <c r="AE6" s="665">
        <f>$AD6*3600/100000000</f>
        <v>85.551649631999993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53510.400000000001</v>
      </c>
      <c r="K7" s="617">
        <f>VLOOKUP(年度マスタ!$K$4&amp;"_"&amp;K$5,データシート1!$A:$BT,MATCH("cb_"&amp;$G7,データシート1!$A$1:$BT$1,0),0)</f>
        <v>61699.199999999997</v>
      </c>
      <c r="L7" s="617">
        <f>VLOOKUP(年度マスタ!$K$4&amp;"_"&amp;L$5,データシート1!$A:$BT,MATCH("cb_"&amp;$G7,データシート1!$A$1:$BT$1,0),0)</f>
        <v>70746.799999999974</v>
      </c>
      <c r="M7" s="617">
        <f>VLOOKUP(年度マスタ!$K$4&amp;"_"&amp;M$5,データシート1!$A:$BT,MATCH("cb_"&amp;$G7,データシート1!$A$1:$BT$1,0),0)</f>
        <v>74921.3</v>
      </c>
      <c r="N7" s="617">
        <f>VLOOKUP(年度マスタ!$K$4&amp;"_"&amp;N$5,データシート1!$A:$BT,MATCH("cb_"&amp;$G7,データシート1!$A$1:$BT$1,0),0)</f>
        <v>78418.100000000049</v>
      </c>
      <c r="O7" s="617">
        <f>VLOOKUP(年度マスタ!$K$4&amp;"_"&amp;O$5,データシート1!$A:$BT,MATCH("cb_"&amp;$G7,データシート1!$A$1:$BT$1,0),0)</f>
        <v>82566.299999999916</v>
      </c>
      <c r="P7" s="617">
        <f>VLOOKUP(年度マスタ!$K$4&amp;"_"&amp;P$5,データシート1!$A:$BT,MATCH("cb_"&amp;$G7,データシート1!$A$1:$BT$1,0),0)</f>
        <v>84648.399999999936</v>
      </c>
      <c r="Q7" s="617">
        <f>VLOOKUP(年度マスタ!$K$4&amp;"_"&amp;Q$5,データシート1!$A:$BT,MATCH("cb_"&amp;$G7,データシート1!$A$1:$BT$1,0),0)</f>
        <v>87070.699999999924</v>
      </c>
      <c r="R7" s="634">
        <f>VLOOKUP(年度マスタ!$K$4&amp;"_"&amp;R$5,データシート1!$A:$BT,MATCH("cb_"&amp;$G7,データシート1!$A$1:$BT$1,0),0)</f>
        <v>89183.699999999924</v>
      </c>
      <c r="S7" s="568"/>
      <c r="T7" s="190"/>
      <c r="U7" s="581"/>
      <c r="V7" s="195"/>
      <c r="W7" s="195"/>
      <c r="X7" s="195"/>
      <c r="Y7" s="196" t="s">
        <v>375</v>
      </c>
      <c r="Z7" s="212" t="s">
        <v>376</v>
      </c>
      <c r="AA7" s="212"/>
      <c r="AB7" s="212"/>
      <c r="AC7" s="1022">
        <f>VLOOKUP(年度マスタ!$K$4&amp;"_"&amp;年度マスタ!$K$9,データシート3!A:AB,MATCH("ea_"&amp;$Y7&amp;"_設備",データシート3!$A$1:$AB$1,0),0)</f>
        <v>767996</v>
      </c>
      <c r="AD7" s="1022">
        <f>VLOOKUP(年度マスタ!$K$4&amp;"_"&amp;年度マスタ!$K$9,データシート3!A:AB,MATCH("ea_"&amp;$Y7&amp;"_年間発電",データシート3!$A$1:$AB$1,0),0)/10^3</f>
        <v>1049684.5959999999</v>
      </c>
      <c r="AE7" s="554">
        <f t="shared" ref="AE7:AE16" si="0">$AD7*3600/100000000</f>
        <v>37.788645455999998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977776</v>
      </c>
      <c r="AD8" s="1022">
        <f>VLOOKUP(年度マスタ!$K$4&amp;"_"&amp;年度マスタ!$K$9,データシート3!A:AB,MATCH("ea_"&amp;$Y8&amp;"_年間発電",データシート3!$A$1:$AB$1,0),0)/10^3</f>
        <v>1326750.1159999999</v>
      </c>
      <c r="AE8" s="554">
        <f t="shared" si="0"/>
        <v>47.763004175999995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v>
      </c>
      <c r="AD10" s="666">
        <f>SUM(AD11:AD12)</f>
        <v>55.155999999999999</v>
      </c>
      <c r="AE10" s="667">
        <f t="shared" si="0"/>
        <v>1.9856159999999999E-3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728</v>
      </c>
      <c r="L11" s="654">
        <f>VLOOKUP(年度マスタ!$K$4&amp;"_"&amp;L$5,データシート1!$A:$BT,MATCH("cb_"&amp;$G11,データシート1!$A$1:$BT$1,0),0)</f>
        <v>728.00000000000011</v>
      </c>
      <c r="M11" s="654">
        <f>VLOOKUP(年度マスタ!$K$4&amp;"_"&amp;M$5,データシート1!$A:$BT,MATCH("cb_"&amp;$G11,データシート1!$A$1:$BT$1,0),0)</f>
        <v>728</v>
      </c>
      <c r="N11" s="654">
        <f>VLOOKUP(年度マスタ!$K$4&amp;"_"&amp;N$5,データシート1!$A:$BT,MATCH("cb_"&amp;$G11,データシート1!$A$1:$BT$1,0),0)</f>
        <v>728</v>
      </c>
      <c r="O11" s="654">
        <f>VLOOKUP(年度マスタ!$K$4&amp;"_"&amp;O$5,データシート1!$A:$BT,MATCH("cb_"&amp;$G11,データシート1!$A$1:$BT$1,0),0)</f>
        <v>728</v>
      </c>
      <c r="P11" s="654">
        <f>VLOOKUP(年度マスタ!$K$4&amp;"_"&amp;P$5,データシート1!$A:$BT,MATCH("cb_"&amp;$G11,データシート1!$A$1:$BT$1,0),0)</f>
        <v>728</v>
      </c>
      <c r="Q11" s="654">
        <f>VLOOKUP(年度マスタ!$K$4&amp;"_"&amp;Q$5,データシート1!$A:$BT,MATCH("cb_"&amp;$G11,データシート1!$A$1:$BT$1,0),0)</f>
        <v>728</v>
      </c>
      <c r="R11" s="655">
        <f>VLOOKUP(年度マスタ!$K$4&amp;"_"&amp;R$5,データシート1!$A:$BT,MATCH("cb_"&amp;$G11,データシート1!$A$1:$BT$1,0),0)</f>
        <v>728</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73163.899999999994</v>
      </c>
      <c r="K12" s="651">
        <f t="shared" ref="K12:Q12" si="1">SUM(K6:K11)</f>
        <v>84151.2</v>
      </c>
      <c r="L12" s="651">
        <f t="shared" si="1"/>
        <v>95097.099999999977</v>
      </c>
      <c r="M12" s="651">
        <f t="shared" si="1"/>
        <v>101268.80000000002</v>
      </c>
      <c r="N12" s="651">
        <f t="shared" si="1"/>
        <v>106589.6</v>
      </c>
      <c r="O12" s="651">
        <f t="shared" si="1"/>
        <v>112740.59999999989</v>
      </c>
      <c r="P12" s="651">
        <f t="shared" si="1"/>
        <v>116923.69999999991</v>
      </c>
      <c r="Q12" s="651">
        <f t="shared" si="1"/>
        <v>121899.00000000004</v>
      </c>
      <c r="R12" s="652">
        <f t="shared" ref="R12" si="2">SUM(R6:R11)</f>
        <v>126377.00000000015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7</v>
      </c>
      <c r="AD12" s="1022">
        <f>VLOOKUP(年度マスタ!$K$4&amp;"_"&amp;年度マスタ!$K$9,データシート3!A:AB,MATCH("ea_"&amp;$Y12&amp;"_年間発電",データシート3!$A$1:$AB$1,0),0)/10^3</f>
        <v>55.155999999999999</v>
      </c>
      <c r="AE12" s="554">
        <f t="shared" si="0"/>
        <v>1.9856159999999999E-3</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54</v>
      </c>
      <c r="AD13" s="666">
        <f>SUM(AD14:AD16)</f>
        <v>328.185</v>
      </c>
      <c r="AE13" s="667">
        <f t="shared" si="0"/>
        <v>1.1814659999999999E-2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54</v>
      </c>
      <c r="AD16" s="1022">
        <f>VLOOKUP(年度マスタ!$K$4&amp;"_"&amp;年度マスタ!$K$9,データシート3!A:AB,MATCH("ea_"&amp;$Y16&amp;"_年間発電",データシート3!$A$1:$AB$1,0),0)/10^3</f>
        <v>328.185</v>
      </c>
      <c r="AE16" s="554">
        <f t="shared" si="0"/>
        <v>1.1814659999999999E-2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16.769608770000001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74.570660860000004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23586.558420000001</v>
      </c>
      <c r="K19" s="615">
        <f>K6*別紙!$C5/100*別紙!$E5/10^3</f>
        <v>26071.406880000002</v>
      </c>
      <c r="L19" s="615">
        <f>L6*別紙!$C5/100*別紙!$E5/10^3</f>
        <v>28349.594675999997</v>
      </c>
      <c r="M19" s="615">
        <f>M6*別紙!$C5/100*別紙!$E5/10^3</f>
        <v>30746.474340000008</v>
      </c>
      <c r="N19" s="615">
        <f>N6*別紙!$C5/100*別紙!$E5/10^3</f>
        <v>32935.493219999953</v>
      </c>
      <c r="O19" s="615">
        <f>O6*別紙!$C5/100*別紙!$E5/10^3</f>
        <v>35339.093555999963</v>
      </c>
      <c r="P19" s="615">
        <f>P6*別紙!$C5/100*別紙!$E5/10^3</f>
        <v>37860.545675999965</v>
      </c>
      <c r="Q19" s="615">
        <f>Q6*別紙!$C5/100*別紙!$E5/10^3</f>
        <v>40924.452036000148</v>
      </c>
      <c r="R19" s="639">
        <f>R6*別紙!$C5/100*別紙!$E5/10^3</f>
        <v>43762.735836000262</v>
      </c>
      <c r="S19" s="572"/>
      <c r="T19" s="191"/>
      <c r="U19" s="588"/>
      <c r="W19" s="201"/>
      <c r="X19" s="201"/>
      <c r="Y19" s="173"/>
      <c r="Z19" s="628" t="s">
        <v>389</v>
      </c>
      <c r="AA19" s="671"/>
      <c r="AB19" s="672"/>
      <c r="AC19" s="673">
        <f>SUM($AC$6,$AC$9,$AC$10,$AC$13)</f>
        <v>1745833</v>
      </c>
      <c r="AD19" s="673">
        <f>SUM($AD$6,$AD$9,$AD$10,$AD$13)</f>
        <v>2376818.0529999998</v>
      </c>
      <c r="AE19" s="674">
        <f>SUM($AE$6,$AE$9,$AE$10,$AE$13,$AE$17,$AE$18)</f>
        <v>176.905719538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70781.416704000017</v>
      </c>
      <c r="K20" s="617">
        <f>K7*別紙!$C6/100*別紙!$E6/10^3</f>
        <v>81613.233791999999</v>
      </c>
      <c r="L20" s="617">
        <f>L7*別紙!$C6/100*別紙!$E6/10^3</f>
        <v>93581.037167999952</v>
      </c>
      <c r="M20" s="617">
        <f>M7*別紙!$C6/100*別紙!$E6/10^3</f>
        <v>99102.89878800002</v>
      </c>
      <c r="N20" s="617">
        <f>N7*別紙!$C6/100*別紙!$E6/10^3</f>
        <v>103728.32595600007</v>
      </c>
      <c r="O20" s="617">
        <f>O7*別紙!$C6/100*別紙!$E6/10^3</f>
        <v>109215.39898799988</v>
      </c>
      <c r="P20" s="617">
        <f>P7*別紙!$C6/100*別紙!$E6/10^3</f>
        <v>111969.5175839999</v>
      </c>
      <c r="Q20" s="617">
        <f>Q7*別紙!$C6/100*別紙!$E6/10^3</f>
        <v>115173.63913199991</v>
      </c>
      <c r="R20" s="634">
        <f>R7*別紙!$C6/100*別紙!$E6/10^3</f>
        <v>117968.6310119999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5101.8239999999996</v>
      </c>
      <c r="L24" s="654">
        <f>L11*別紙!$C10/100*別紙!$E10/10^3</f>
        <v>5101.8240000000005</v>
      </c>
      <c r="M24" s="654">
        <f>M11*別紙!$C10/100*別紙!$E10/10^3</f>
        <v>5101.8239999999996</v>
      </c>
      <c r="N24" s="654">
        <f>N11*別紙!$C10/100*別紙!$E10/10^3</f>
        <v>5101.8239999999996</v>
      </c>
      <c r="O24" s="654">
        <f>O11*別紙!$C10/100*別紙!$E10/10^3</f>
        <v>5101.8239999999996</v>
      </c>
      <c r="P24" s="654">
        <f>P11*別紙!$C10/100*別紙!$E10/10^3</f>
        <v>5101.8239999999996</v>
      </c>
      <c r="Q24" s="654">
        <f>Q11*別紙!$C10/100*別紙!$E10/10^3</f>
        <v>5101.8239999999996</v>
      </c>
      <c r="R24" s="655">
        <f>R11*別紙!$C10/100*別紙!$E10/10^3</f>
        <v>5101.8239999999996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94367.975124000019</v>
      </c>
      <c r="K25" s="657">
        <f t="shared" si="3"/>
        <v>112786.464672</v>
      </c>
      <c r="L25" s="657">
        <f t="shared" si="3"/>
        <v>127032.45584399995</v>
      </c>
      <c r="M25" s="657">
        <f t="shared" si="3"/>
        <v>134951.19712800003</v>
      </c>
      <c r="N25" s="657">
        <f t="shared" si="3"/>
        <v>141765.64317600001</v>
      </c>
      <c r="O25" s="657">
        <f t="shared" si="3"/>
        <v>149656.31654399986</v>
      </c>
      <c r="P25" s="657">
        <f t="shared" si="3"/>
        <v>154931.88725999984</v>
      </c>
      <c r="Q25" s="657">
        <f t="shared" si="3"/>
        <v>161199.91516800007</v>
      </c>
      <c r="R25" s="658">
        <f t="shared" ref="R25" si="4">SUM(R19:R24)</f>
        <v>166833.19084800014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1252158.7462368328</v>
      </c>
      <c r="K26" s="654">
        <f>(VLOOKUP(年度マスタ!$K$4&amp;"_"&amp;K$18,データシート1!$A:$BT,MATCH("da_合計",データシート1!$A$1:$BT$1,0),0))/10^3</f>
        <v>1339924.0172535763</v>
      </c>
      <c r="L26" s="654">
        <f>(VLOOKUP(年度マスタ!$K$4&amp;"_"&amp;L$18,データシート1!$A:$BT,MATCH("da_合計",データシート1!$A$1:$BT$1,0),0))/10^3</f>
        <v>1440395.7841923283</v>
      </c>
      <c r="M26" s="654">
        <f>(VLOOKUP(年度マスタ!$K$4&amp;"_"&amp;M$18,データシート1!$A:$BT,MATCH("da_合計",データシート1!$A$1:$BT$1,0),0))/10^3</f>
        <v>1445698.1803434826</v>
      </c>
      <c r="N26" s="654">
        <f>(VLOOKUP(年度マスタ!$K$4&amp;"_"&amp;N$18,データシート1!$A:$BT,MATCH("da_合計",データシート1!$A$1:$BT$1,0),0))/10^3</f>
        <v>1378736.2715447324</v>
      </c>
      <c r="O26" s="654">
        <f>(VLOOKUP(年度マスタ!$K$4&amp;"_"&amp;O$18,データシート1!$A:$BT,MATCH("da_合計",データシート1!$A$1:$BT$1,0),0))/10^3</f>
        <v>1394673.5361039594</v>
      </c>
      <c r="P26" s="654">
        <f>(VLOOKUP(年度マスタ!$K$4&amp;"_"&amp;P$18,データシート1!$A:$BT,MATCH("da_合計",データシート1!$A$1:$BT$1,0),0))/10^3</f>
        <v>1538393.4721591005</v>
      </c>
      <c r="Q26" s="654">
        <f>(VLOOKUP(年度マスタ!$K$4&amp;"_"&amp;Q$18,データシート1!$A:$BT,MATCH("da_合計",データシート1!$A$1:$BT$1,0),0))/10^3</f>
        <v>1554490.7674679728</v>
      </c>
      <c r="R26" s="655">
        <f>Q26</f>
        <v>1554490.7674679728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7.5364226307253937E-2</v>
      </c>
      <c r="K27" s="839">
        <f t="shared" ref="K27:P27" si="5">K25/K26</f>
        <v>8.4173776437843739E-2</v>
      </c>
      <c r="L27" s="839">
        <f t="shared" si="5"/>
        <v>8.8192743437686974E-2</v>
      </c>
      <c r="M27" s="839">
        <f t="shared" si="5"/>
        <v>9.3346729602950082E-2</v>
      </c>
      <c r="N27" s="839">
        <f t="shared" si="5"/>
        <v>0.10282288650980813</v>
      </c>
      <c r="O27" s="839">
        <f t="shared" si="5"/>
        <v>0.10730562577538176</v>
      </c>
      <c r="P27" s="839">
        <f t="shared" si="5"/>
        <v>0.10071018244932907</v>
      </c>
      <c r="Q27" s="839">
        <f>Q25/Q26</f>
        <v>0.1036994998886806</v>
      </c>
      <c r="R27" s="840">
        <f>R25/R26</f>
        <v>0.10732337196170412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0.10732337196170412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1.5290010740118272</v>
      </c>
      <c r="AA52" s="173"/>
      <c r="AB52" s="678" t="s">
        <v>413</v>
      </c>
      <c r="AC52" s="679">
        <f>$AD6</f>
        <v>2376434.7119999998</v>
      </c>
      <c r="AD52" s="680">
        <f>R19+R20</f>
        <v>161731.36684800015</v>
      </c>
      <c r="AE52" s="681">
        <f t="shared" ref="AE52:AE54" si="6">IFERROR(AD52/AC52,"-")</f>
        <v>6.8056305536745659E-2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822327.28553202702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55.155999999999999</v>
      </c>
      <c r="AD54" s="679">
        <f>R22</f>
        <v>0</v>
      </c>
      <c r="AE54" s="681">
        <f t="shared" si="6"/>
        <v>0</v>
      </c>
      <c r="AF54" s="473"/>
      <c r="AG54" s="41"/>
      <c r="AH54" s="420"/>
      <c r="AI54" s="442" t="s">
        <v>440</v>
      </c>
      <c r="AJ54" s="443">
        <f>VLOOKUP(年度マスタ!$K$4&amp;"_"&amp;AJ$53,データシート1!$A$1:$BT$2000,MATCH("ca_太陽光発電（10kW未満）",データシート1!$A$1:$BT$1,0),0)</f>
        <v>4794</v>
      </c>
      <c r="AK54" s="443">
        <f>VLOOKUP(年度マスタ!$K$4&amp;"_"&amp;AK$53,データシート1!$A$1:$BT$2000,MATCH("ca_太陽光発電（10kW未満）",データシート1!$A$1:$BT$1,0),0)</f>
        <v>5236</v>
      </c>
      <c r="AL54" s="443">
        <f>VLOOKUP(年度マスタ!$K$4&amp;"_"&amp;AL$53,データシート1!$A$1:$BT$2000,MATCH("ca_太陽光発電（10kW未満）",データシート1!$A$1:$BT$1,0),0)</f>
        <v>5627</v>
      </c>
      <c r="AM54" s="443">
        <f>VLOOKUP(年度マスタ!$K$4&amp;"_"&amp;AM$53,データシート1!$A$1:$BT$2000,MATCH("ca_太陽光発電（10kW未満）",データシート1!$A$1:$BT$1,0),0)</f>
        <v>6047</v>
      </c>
      <c r="AN54" s="443">
        <f>VLOOKUP(年度マスタ!$K$4&amp;"_"&amp;AN$53,データシート1!$A$1:$BT$2000,MATCH("ca_太陽光発電（10kW未満）",データシート1!$A$1:$BT$1,0),0)</f>
        <v>6403</v>
      </c>
      <c r="AO54" s="443">
        <f>VLOOKUP(年度マスタ!$K$4&amp;"_"&amp;AO$53,データシート1!$A$1:$BT$2000,MATCH("ca_太陽光発電（10kW未満）",データシート1!$A$1:$BT$1,0),0)</f>
        <v>6778</v>
      </c>
      <c r="AP54" s="443">
        <f>VLOOKUP(年度マスタ!$K$4&amp;"_"&amp;AP$53,データシート1!$A$1:$BT$2000,MATCH("ca_太陽光発電（10kW未満）",データシート1!$A$1:$BT$1,0),0)</f>
        <v>7162</v>
      </c>
      <c r="AQ54" s="443">
        <f>VLOOKUP(年度マスタ!$K$4&amp;"_"&amp;AQ$53,データシート1!$A$1:$BT$2000,MATCH("ca_太陽光発電（10kW未満）",データシート1!$A$1:$BT$1,0),0)</f>
        <v>7640</v>
      </c>
      <c r="AR54" s="443">
        <f>VLOOKUP(年度マスタ!$K$4&amp;"_"&amp;AR$53,データシート1!$A$1:$BT$2000,MATCH("ca_太陽光発電（10kW未満）",データシート1!$A$1:$BT$1,0),0)</f>
        <v>8072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328.185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栃木県</v>
      </c>
      <c r="AY12" s="1023" t="str">
        <f>年度マスタ!$J4</f>
        <v>小山市</v>
      </c>
      <c r="AZ12" s="1023" t="str">
        <f>年度マスタ!$K4</f>
        <v>09208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13202</v>
      </c>
      <c r="AY21" s="18" t="str">
        <f>IF(IFERROR(比較地域マスタ!$Z6,"")=0,"",IFERROR(比較地域マスタ!$Z6,""))</f>
        <v>立川市</v>
      </c>
      <c r="BB21" s="110" t="str">
        <f t="shared" ref="BB21:BC68" si="0">AX21</f>
        <v>13202</v>
      </c>
      <c r="BC21" s="1031" t="str">
        <f t="shared" si="0"/>
        <v>立川市</v>
      </c>
      <c r="BD21" s="34">
        <f>SUM(BE21,BI21:BK21,BQ21)</f>
        <v>830.56210561386843</v>
      </c>
      <c r="BE21" s="34">
        <f>SUM(BF21:BH21)</f>
        <v>61.30345130811731</v>
      </c>
      <c r="BF21" s="34">
        <f>VLOOKUP($AX21&amp;"_"&amp;$BC$14,データシート1!$A:$BT,MATCH($BC$12&amp;"_"&amp;BF$20,データシート1!$A$1:$BT$1,0),0)</f>
        <v>39.806325118962228</v>
      </c>
      <c r="BG21" s="34">
        <f>VLOOKUP($AX21&amp;"_"&amp;$BC$14,データシート1!$A:$BT,MATCH($BC$12&amp;"_"&amp;BG$20,データシート1!$A$1:$BT$1,0),0)</f>
        <v>14.598429416248175</v>
      </c>
      <c r="BH21" s="34">
        <f>VLOOKUP($AX21&amp;"_"&amp;$BC$14,データシート1!$A:$BT,MATCH($BC$12&amp;"_"&amp;BH$20,データシート1!$A$1:$BT$1,0),0)</f>
        <v>6.8986967729069075</v>
      </c>
      <c r="BI21" s="34">
        <f>VLOOKUP($AX21&amp;"_"&amp;$BC$14,データシート1!$A:$BT,MATCH($BC$12&amp;"_"&amp;BI$20,データシート1!$A$1:$BT$1,0),0)</f>
        <v>380.88125531239314</v>
      </c>
      <c r="BJ21" s="34">
        <f>VLOOKUP($AX21&amp;"_"&amp;$BC$14,データシート1!$A:$BT,MATCH($BC$12&amp;"_"&amp;BJ$20,データシート1!$A$1:$BT$1,0),0)</f>
        <v>218.84451186485359</v>
      </c>
      <c r="BK21" s="34">
        <f t="shared" ref="BK21:BK68" si="1">SUM(BL21,BO21:BP21)</f>
        <v>161.4236529211444</v>
      </c>
      <c r="BL21" s="34">
        <f t="shared" ref="BL21:BL67" si="2">SUM(BM21:BN21)</f>
        <v>150.61479805130151</v>
      </c>
      <c r="BM21" s="34">
        <f>VLOOKUP($AX21&amp;"_"&amp;$BC$14,データシート1!$A:$BT,MATCH($BC$12&amp;"_"&amp;BM$20,データシート1!$A$1:$BT$1,0),0)</f>
        <v>85.158004367068628</v>
      </c>
      <c r="BN21" s="34">
        <f>VLOOKUP($AX21&amp;"_"&amp;$BC$14,データシート1!$A:$BT,MATCH($BC$12&amp;"_"&amp;BN$20,データシート1!$A$1:$BT$1,0),0)</f>
        <v>65.456793684232878</v>
      </c>
      <c r="BO21" s="34">
        <f>VLOOKUP($AX21&amp;"_"&amp;$BC$14,データシート1!$A:$BT,MATCH($BC$12&amp;"_"&amp;BO$20,データシート1!$A$1:$BT$1,0),0)</f>
        <v>10.8088548698429</v>
      </c>
      <c r="BP21" s="34">
        <f>VLOOKUP($AX21&amp;"_"&amp;$BC$14,データシート1!$A:$BT,MATCH($BC$12&amp;"_"&amp;BP$20,データシート1!$A$1:$BT$1,0),0)</f>
        <v>0</v>
      </c>
      <c r="BQ21" s="34">
        <f>VLOOKUP($AX21&amp;"_"&amp;$BC$14,データシート1!$A:$BT,MATCH($BC$12&amp;"_"&amp;BQ$20,データシート1!$A$1:$BT$1,0),0)</f>
        <v>8.1092342073600019</v>
      </c>
      <c r="BR21" s="35">
        <f t="shared" ref="BR21:BR68" si="3">BD21</f>
        <v>830.56210561386843</v>
      </c>
      <c r="BT21" s="111" t="str">
        <f t="shared" ref="BT21:BT68" si="4">AY21</f>
        <v>立川市</v>
      </c>
      <c r="BU21" s="34">
        <f>BD21</f>
        <v>830.56210561386843</v>
      </c>
      <c r="BV21" s="60">
        <f>BE21/$BR21</f>
        <v>7.3809593399169024E-2</v>
      </c>
      <c r="BW21" s="60">
        <f t="shared" ref="BW21:CH42" si="5">BF21/$BR21</f>
        <v>4.792697000008371E-2</v>
      </c>
      <c r="BX21" s="60">
        <f t="shared" si="5"/>
        <v>1.7576565698790791E-2</v>
      </c>
      <c r="BY21" s="60">
        <f t="shared" si="5"/>
        <v>8.3060577002945259E-3</v>
      </c>
      <c r="BZ21" s="60">
        <f t="shared" si="5"/>
        <v>0.4585825102517575</v>
      </c>
      <c r="CA21" s="60">
        <f t="shared" si="5"/>
        <v>0.26348964199745861</v>
      </c>
      <c r="CB21" s="60">
        <f t="shared" si="5"/>
        <v>0.19435470488005974</v>
      </c>
      <c r="CC21" s="60">
        <f t="shared" si="5"/>
        <v>0.18134080164900146</v>
      </c>
      <c r="CD21" s="60">
        <f t="shared" si="5"/>
        <v>0.10253056790271975</v>
      </c>
      <c r="CE21" s="60">
        <f t="shared" si="5"/>
        <v>7.8810233746281697E-2</v>
      </c>
      <c r="CF21" s="60">
        <f t="shared" si="5"/>
        <v>1.3013903231058291E-2</v>
      </c>
      <c r="CG21" s="60">
        <f t="shared" si="5"/>
        <v>0</v>
      </c>
      <c r="CH21" s="60">
        <f>BQ21/$BR21</f>
        <v>9.7635494715551316E-3</v>
      </c>
      <c r="CI21" s="112">
        <f t="shared" ref="CI21:CI68" si="6">BR21/$BR21</f>
        <v>1</v>
      </c>
      <c r="CK21" s="113" t="str">
        <f t="shared" ref="CK21:CK68" si="7">AY21</f>
        <v>立川市</v>
      </c>
      <c r="CL21" s="114">
        <f>CN21+CP21+CR21</f>
        <v>61.30345130811731</v>
      </c>
      <c r="CM21" s="61">
        <f>IF(IF(CL21=0,0,CW21/CL21)&gt;1,1,IF(CL21=0,0,CW21/CL21))</f>
        <v>6.0844861429622372E-2</v>
      </c>
      <c r="CN21" s="62">
        <f>BF21</f>
        <v>39.806325118962228</v>
      </c>
      <c r="CO21" s="61">
        <f>IF(IF(CN21=0,0,CX21/CN21)&gt;1,1,IF(CN21=0,0,CX21/CN21))</f>
        <v>9.3703701330198119E-2</v>
      </c>
      <c r="CP21" s="62">
        <f t="shared" ref="CP21:CP68" si="8">BG21</f>
        <v>14.598429416248175</v>
      </c>
      <c r="CQ21" s="61">
        <f>IF(IF(CP21=0,0,CY21/CP21)&gt;1,1,IF(CP21=0,0,CY21/CP21))</f>
        <v>0</v>
      </c>
      <c r="CR21" s="62">
        <f t="shared" ref="CR21:CR68" si="9">BH21</f>
        <v>6.8986967729069075</v>
      </c>
      <c r="CS21" s="61">
        <f>IF(IF(CR21=0,0,CZ21/CR21)&gt;1,1,IF(CR21=0,0,CZ21/CR21))</f>
        <v>0</v>
      </c>
      <c r="CT21" s="62">
        <f t="shared" ref="CT21:CT68" si="10">BI21</f>
        <v>380.88125531239314</v>
      </c>
      <c r="CU21" s="63">
        <f>IF(IF(CT21=0,0,DA21/CT21)&gt;1,1,IF(CT21=0,0,DA21/CT21))</f>
        <v>0.23575064077740746</v>
      </c>
      <c r="CV21" s="16"/>
      <c r="CW21" s="956">
        <f>SUM(CX21:CZ21)</f>
        <v>3.73</v>
      </c>
      <c r="CX21" s="957">
        <f>VLOOKUP($AX21&amp;"_"&amp;$CW$14,データシート1!$A:$BT,MATCH($CW$12&amp;"_"&amp;CX$20,データシート1!$A$1:$BT$1,0),0)</f>
        <v>3.73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89.793000000000006</v>
      </c>
      <c r="DB21" s="957">
        <f>VLOOKUP($AX21&amp;"_"&amp;$CW$14,データシート1!$A:$BT,MATCH($CW$12&amp;"_"&amp;DB$20,データシート1!$A$1:$BT$1,0),0)</f>
        <v>1.768</v>
      </c>
      <c r="DC21" s="957">
        <f>VLOOKUP($AX21&amp;"_"&amp;$CW$14,データシート1!$A:$BT,MATCH($CW$12&amp;"_"&amp;DC$20,データシート1!$A$1:$BT$1,0),0)</f>
        <v>0</v>
      </c>
      <c r="DD21" s="958">
        <f t="shared" ref="DD21:DD68" si="11">SUM(CX21:DC21)</f>
        <v>95.291000000000011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16</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19</v>
      </c>
      <c r="DM21" s="16"/>
      <c r="DN21" s="118">
        <f>IF($DD21=0,0,ROUND(CX21/$DD21,2))</f>
        <v>0.04</v>
      </c>
      <c r="DO21" s="119">
        <f>IF($DD21=0,0,ROUND(CY21/$DD21,2))</f>
        <v>0</v>
      </c>
      <c r="DP21" s="119">
        <f t="shared" ref="DP21:DR36" si="13">IF($DD21=0,0,ROUND(CZ21/$DD21,2))</f>
        <v>0</v>
      </c>
      <c r="DQ21" s="119">
        <f t="shared" si="13"/>
        <v>0.94</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19201</v>
      </c>
      <c r="AY22" s="18" t="str">
        <f>IF(IFERROR(比較地域マスタ!$Z7,"")=0,"",IFERROR(比較地域マスタ!$Z7,""))</f>
        <v>甲府市</v>
      </c>
      <c r="BB22" s="110" t="str">
        <f t="shared" si="0"/>
        <v>19201</v>
      </c>
      <c r="BC22" s="1031" t="str">
        <f t="shared" si="0"/>
        <v>甲府市</v>
      </c>
      <c r="BD22" s="34">
        <f t="shared" ref="BD22:BD68" si="14">SUM(BE22,BI22:BK22,BQ22)</f>
        <v>1111.3675967144432</v>
      </c>
      <c r="BE22" s="34">
        <f t="shared" ref="BE22:BE67" si="15">SUM(BF22:BH22)</f>
        <v>124.24412393915867</v>
      </c>
      <c r="BF22" s="34">
        <f>VLOOKUP($AX22&amp;"_"&amp;$BC$14,データシート1!$A:$BT,MATCH($BC$12&amp;"_"&amp;BF$20,データシート1!$A$1:$BT$1,0),0)</f>
        <v>102.49632469013683</v>
      </c>
      <c r="BG22" s="34">
        <f>VLOOKUP($AX22&amp;"_"&amp;$BC$14,データシート1!$A:$BT,MATCH($BC$12&amp;"_"&amp;BG$20,データシート1!$A$1:$BT$1,0),0)</f>
        <v>16.790780842353389</v>
      </c>
      <c r="BH22" s="34">
        <f>VLOOKUP($AX22&amp;"_"&amp;$BC$14,データシート1!$A:$BT,MATCH($BC$12&amp;"_"&amp;BH$20,データシート1!$A$1:$BT$1,0),0)</f>
        <v>4.9570184066684604</v>
      </c>
      <c r="BI22" s="34">
        <f>VLOOKUP($AX22&amp;"_"&amp;$BC$14,データシート1!$A:$BT,MATCH($BC$12&amp;"_"&amp;BI$20,データシート1!$A$1:$BT$1,0),0)</f>
        <v>392.42121126583828</v>
      </c>
      <c r="BJ22" s="34">
        <f>VLOOKUP($AX22&amp;"_"&amp;$BC$14,データシート1!$A:$BT,MATCH($BC$12&amp;"_"&amp;BJ$20,データシート1!$A$1:$BT$1,0),0)</f>
        <v>259.89255520111152</v>
      </c>
      <c r="BK22" s="34">
        <f t="shared" si="1"/>
        <v>305.98618258295721</v>
      </c>
      <c r="BL22" s="34">
        <f t="shared" si="2"/>
        <v>295.11164221729223</v>
      </c>
      <c r="BM22" s="34">
        <f>VLOOKUP($AX22&amp;"_"&amp;$BC$14,データシート1!$A:$BT,MATCH($BC$12&amp;"_"&amp;BM$20,データシート1!$A$1:$BT$1,0),0)</f>
        <v>173.33328991542703</v>
      </c>
      <c r="BN22" s="34">
        <f>VLOOKUP($AX22&amp;"_"&amp;$BC$14,データシート1!$A:$BT,MATCH($BC$12&amp;"_"&amp;BN$20,データシート1!$A$1:$BT$1,0),0)</f>
        <v>121.77835230186521</v>
      </c>
      <c r="BO22" s="34">
        <f>VLOOKUP($AX22&amp;"_"&amp;$BC$14,データシート1!$A:$BT,MATCH($BC$12&amp;"_"&amp;BO$20,データシート1!$A$1:$BT$1,0),0)</f>
        <v>10.874540365665</v>
      </c>
      <c r="BP22" s="34">
        <f>VLOOKUP($AX22&amp;"_"&amp;$BC$14,データシート1!$A:$BT,MATCH($BC$12&amp;"_"&amp;BP$20,データシート1!$A$1:$BT$1,0),0)</f>
        <v>0</v>
      </c>
      <c r="BQ22" s="34">
        <f>VLOOKUP($AX22&amp;"_"&amp;$BC$14,データシート1!$A:$BT,MATCH($BC$12&amp;"_"&amp;BQ$20,データシート1!$A$1:$BT$1,0),0)</f>
        <v>28.823523725377601</v>
      </c>
      <c r="BR22" s="35">
        <f t="shared" si="3"/>
        <v>1111.3675967144432</v>
      </c>
      <c r="BT22" s="121" t="str">
        <f t="shared" si="4"/>
        <v>甲府市</v>
      </c>
      <c r="BU22" s="33">
        <f>BD22</f>
        <v>1111.3675967144432</v>
      </c>
      <c r="BV22" s="59">
        <f t="shared" ref="BV22:BZ68" si="16">BE22/$BR22</f>
        <v>0.11179390537070173</v>
      </c>
      <c r="BW22" s="59">
        <f t="shared" si="5"/>
        <v>9.2225403181763296E-2</v>
      </c>
      <c r="BX22" s="59">
        <f t="shared" si="5"/>
        <v>1.5108215222391122E-2</v>
      </c>
      <c r="BY22" s="59">
        <f t="shared" si="5"/>
        <v>4.46028696654733E-3</v>
      </c>
      <c r="BZ22" s="59">
        <f t="shared" si="5"/>
        <v>0.35309758213750381</v>
      </c>
      <c r="CA22" s="59">
        <f t="shared" si="5"/>
        <v>0.23384931859578842</v>
      </c>
      <c r="CB22" s="59">
        <f t="shared" si="5"/>
        <v>0.27532400934447782</v>
      </c>
      <c r="CC22" s="59">
        <f t="shared" si="5"/>
        <v>0.26553918171605534</v>
      </c>
      <c r="CD22" s="59">
        <f t="shared" si="5"/>
        <v>0.15596395866485174</v>
      </c>
      <c r="CE22" s="59">
        <f t="shared" si="5"/>
        <v>0.10957522305120361</v>
      </c>
      <c r="CF22" s="59">
        <f t="shared" si="5"/>
        <v>9.784827628422501E-3</v>
      </c>
      <c r="CG22" s="59">
        <f t="shared" si="5"/>
        <v>0</v>
      </c>
      <c r="CH22" s="59">
        <f t="shared" si="5"/>
        <v>2.5935184551528337E-2</v>
      </c>
      <c r="CI22" s="122">
        <f t="shared" si="6"/>
        <v>1</v>
      </c>
      <c r="CK22" s="123" t="str">
        <f t="shared" si="7"/>
        <v>甲府市</v>
      </c>
      <c r="CL22" s="124">
        <f t="shared" ref="CL22:CL68" si="17">CN22+CP22+CR22</f>
        <v>124.24412393915867</v>
      </c>
      <c r="CM22" s="65">
        <f t="shared" ref="CM22:CM68" si="18">IF(IF(CL22=0,0,CW22/CL22)&gt;1,1,IF(CL22=0,0,CW22/CL22))</f>
        <v>0.50700989312659295</v>
      </c>
      <c r="CN22" s="66">
        <f t="shared" ref="CN22:CN68" si="19">BF22</f>
        <v>102.49632469013683</v>
      </c>
      <c r="CO22" s="65">
        <f t="shared" ref="CO22:CO68" si="20">IF(IF(CN22=0,0,CX22/CN22)&gt;1,1,IF(CN22=0,0,CX22/CN22))</f>
        <v>0.61458789074084519</v>
      </c>
      <c r="CP22" s="66">
        <f t="shared" si="8"/>
        <v>16.790780842353389</v>
      </c>
      <c r="CQ22" s="65">
        <f t="shared" ref="CQ22:CQ68" si="21">IF(IF(CP22=0,0,CY22/CP22)&gt;1,1,IF(CP22=0,0,CY22/CP22))</f>
        <v>0</v>
      </c>
      <c r="CR22" s="66">
        <f t="shared" si="9"/>
        <v>4.9570184066684604</v>
      </c>
      <c r="CS22" s="65">
        <f t="shared" ref="CS22:CS68" si="22">IF(IF(CR22=0,0,CZ22/CR22)&gt;1,1,IF(CR22=0,0,CZ22/CR22))</f>
        <v>0</v>
      </c>
      <c r="CT22" s="66">
        <f t="shared" si="10"/>
        <v>392.42121126583828</v>
      </c>
      <c r="CU22" s="67">
        <f t="shared" ref="CU22:CU68" si="23">IF(IF(CT22=0,0,DA22/CT22)&gt;1,1,IF(CT22=0,0,DA22/CT22))</f>
        <v>0.11252959506841062</v>
      </c>
      <c r="CV22" s="16"/>
      <c r="CW22" s="959">
        <f t="shared" ref="CW22:CW68" si="24">SUM(CX22:CZ22)</f>
        <v>62.993000000000002</v>
      </c>
      <c r="CX22" s="960">
        <f>VLOOKUP($AX22&amp;"_"&amp;$CW$14,データシート1!$A:$BT,MATCH($CW$12&amp;"_"&amp;CX$20,データシート1!$A$1:$BT$1,0),0)</f>
        <v>62.993000000000002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44.158999999999999</v>
      </c>
      <c r="DB22" s="960">
        <f>VLOOKUP($AX22&amp;"_"&amp;$CW$14,データシート1!$A:$BT,MATCH($CW$12&amp;"_"&amp;DB$20,データシート1!$A$1:$BT$1,0),0)</f>
        <v>0</v>
      </c>
      <c r="DC22" s="960">
        <f>VLOOKUP($AX22&amp;"_"&amp;$CW$14,データシート1!$A:$BT,MATCH($CW$12&amp;"_"&amp;DC$20,データシート1!$A$1:$BT$1,0),0)</f>
        <v>0</v>
      </c>
      <c r="DD22" s="961">
        <f t="shared" si="11"/>
        <v>107.152</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8</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0.59</v>
      </c>
      <c r="DO22" s="127">
        <f>IF($DD22=0,0,ROUND(CY22/$DD22,2))</f>
        <v>0</v>
      </c>
      <c r="DP22" s="127">
        <f t="shared" si="13"/>
        <v>0</v>
      </c>
      <c r="DQ22" s="127">
        <f t="shared" si="13"/>
        <v>0.41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15222</v>
      </c>
      <c r="AY23" s="18" t="str">
        <f>IF(IFERROR(比較地域マスタ!$Z8,"")=0,"",IFERROR(比較地域マスタ!$Z8,""))</f>
        <v>上越市</v>
      </c>
      <c r="BB23" s="110" t="str">
        <f t="shared" si="0"/>
        <v>15222</v>
      </c>
      <c r="BC23" s="1031" t="str">
        <f t="shared" si="0"/>
        <v>上越市</v>
      </c>
      <c r="BD23" s="34">
        <f t="shared" si="14"/>
        <v>1611.3739926879932</v>
      </c>
      <c r="BE23" s="34">
        <f t="shared" si="15"/>
        <v>697.5785991820029</v>
      </c>
      <c r="BF23" s="34">
        <f>VLOOKUP($AX23&amp;"_"&amp;$BC$14,データシート1!$A:$BT,MATCH($BC$12&amp;"_"&amp;BF$20,データシート1!$A$1:$BT$1,0),0)</f>
        <v>612.3446068487865</v>
      </c>
      <c r="BG23" s="34">
        <f>VLOOKUP($AX23&amp;"_"&amp;$BC$14,データシート1!$A:$BT,MATCH($BC$12&amp;"_"&amp;BG$20,データシート1!$A$1:$BT$1,0),0)</f>
        <v>30.485168295678466</v>
      </c>
      <c r="BH23" s="34">
        <f>VLOOKUP($AX23&amp;"_"&amp;$BC$14,データシート1!$A:$BT,MATCH($BC$12&amp;"_"&amp;BH$20,データシート1!$A$1:$BT$1,0),0)</f>
        <v>54.748824037537958</v>
      </c>
      <c r="BI23" s="34">
        <f>VLOOKUP($AX23&amp;"_"&amp;$BC$14,データシート1!$A:$BT,MATCH($BC$12&amp;"_"&amp;BI$20,データシート1!$A$1:$BT$1,0),0)</f>
        <v>275.32980864822167</v>
      </c>
      <c r="BJ23" s="34">
        <f>VLOOKUP($AX23&amp;"_"&amp;$BC$14,データシート1!$A:$BT,MATCH($BC$12&amp;"_"&amp;BJ$20,データシート1!$A$1:$BT$1,0),0)</f>
        <v>265.22692367049581</v>
      </c>
      <c r="BK23" s="34">
        <f t="shared" si="1"/>
        <v>354.60187455067279</v>
      </c>
      <c r="BL23" s="34">
        <f t="shared" si="2"/>
        <v>337.65053791810806</v>
      </c>
      <c r="BM23" s="34">
        <f>VLOOKUP($AX23&amp;"_"&amp;$BC$14,データシート1!$A:$BT,MATCH($BC$12&amp;"_"&amp;BM$20,データシート1!$A$1:$BT$1,0),0)</f>
        <v>170.4655136575345</v>
      </c>
      <c r="BN23" s="34">
        <f>VLOOKUP($AX23&amp;"_"&amp;$BC$14,データシート1!$A:$BT,MATCH($BC$12&amp;"_"&amp;BN$20,データシート1!$A$1:$BT$1,0),0)</f>
        <v>167.18502426057353</v>
      </c>
      <c r="BO23" s="34">
        <f>VLOOKUP($AX23&amp;"_"&amp;$BC$14,データシート1!$A:$BT,MATCH($BC$12&amp;"_"&amp;BO$20,データシート1!$A$1:$BT$1,0),0)</f>
        <v>10.919615212575801</v>
      </c>
      <c r="BP23" s="34">
        <f>VLOOKUP($AX23&amp;"_"&amp;$BC$14,データシート1!$A:$BT,MATCH($BC$12&amp;"_"&amp;BP$20,データシート1!$A$1:$BT$1,0),0)</f>
        <v>6.0317214199889007</v>
      </c>
      <c r="BQ23" s="34">
        <f>VLOOKUP($AX23&amp;"_"&amp;$BC$14,データシート1!$A:$BT,MATCH($BC$12&amp;"_"&amp;BQ$20,データシート1!$A$1:$BT$1,0),0)</f>
        <v>18.6367866366</v>
      </c>
      <c r="BR23" s="35">
        <f t="shared" si="3"/>
        <v>1611.3739926879932</v>
      </c>
      <c r="BT23" s="121" t="str">
        <f t="shared" si="4"/>
        <v>上越市</v>
      </c>
      <c r="BU23" s="33">
        <f t="shared" ref="BU23:BU68" si="25">BD23</f>
        <v>1611.3739926879932</v>
      </c>
      <c r="BV23" s="59">
        <f t="shared" si="16"/>
        <v>0.4329091833102916</v>
      </c>
      <c r="BW23" s="59">
        <f t="shared" si="5"/>
        <v>0.38001395680174255</v>
      </c>
      <c r="BX23" s="59">
        <f t="shared" si="5"/>
        <v>1.8918741666436492E-2</v>
      </c>
      <c r="BY23" s="59">
        <f t="shared" si="5"/>
        <v>3.3976484842112534E-2</v>
      </c>
      <c r="BZ23" s="59">
        <f t="shared" si="5"/>
        <v>0.17086648406738508</v>
      </c>
      <c r="CA23" s="59">
        <f t="shared" si="5"/>
        <v>0.1645967508933546</v>
      </c>
      <c r="CB23" s="59">
        <f t="shared" si="5"/>
        <v>0.22006180822066523</v>
      </c>
      <c r="CC23" s="59">
        <f t="shared" si="5"/>
        <v>0.20954200542535786</v>
      </c>
      <c r="CD23" s="59">
        <f t="shared" si="5"/>
        <v>0.1057889195376516</v>
      </c>
      <c r="CE23" s="59">
        <f t="shared" si="5"/>
        <v>0.10375308588770626</v>
      </c>
      <c r="CF23" s="59">
        <f t="shared" si="5"/>
        <v>6.776586479691398E-3</v>
      </c>
      <c r="CG23" s="59">
        <f t="shared" si="5"/>
        <v>3.7432163156159424E-3</v>
      </c>
      <c r="CH23" s="59">
        <f t="shared" si="5"/>
        <v>1.1565773508303482E-2</v>
      </c>
      <c r="CI23" s="122">
        <f t="shared" si="6"/>
        <v>1</v>
      </c>
      <c r="CK23" s="123" t="str">
        <f t="shared" si="7"/>
        <v>上越市</v>
      </c>
      <c r="CL23" s="124">
        <f t="shared" si="17"/>
        <v>697.5785991820029</v>
      </c>
      <c r="CM23" s="65">
        <f t="shared" si="18"/>
        <v>0.96374659542070518</v>
      </c>
      <c r="CN23" s="66">
        <f t="shared" si="19"/>
        <v>612.3446068487865</v>
      </c>
      <c r="CO23" s="65">
        <f t="shared" si="20"/>
        <v>1</v>
      </c>
      <c r="CP23" s="66">
        <f t="shared" si="8"/>
        <v>30.485168295678466</v>
      </c>
      <c r="CQ23" s="65">
        <f t="shared" si="21"/>
        <v>0</v>
      </c>
      <c r="CR23" s="66">
        <f t="shared" si="9"/>
        <v>54.748824037537958</v>
      </c>
      <c r="CS23" s="65">
        <f t="shared" si="22"/>
        <v>0</v>
      </c>
      <c r="CT23" s="66">
        <f t="shared" si="10"/>
        <v>275.32980864822167</v>
      </c>
      <c r="CU23" s="67">
        <f t="shared" si="23"/>
        <v>0.12331755928171384</v>
      </c>
      <c r="CV23" s="16"/>
      <c r="CW23" s="959">
        <f t="shared" si="24"/>
        <v>672.28899999999999</v>
      </c>
      <c r="CX23" s="962">
        <f>VLOOKUP($AX23&amp;"_"&amp;$CW$14,データシート1!$A:$BT,MATCH($CW$12&amp;"_"&amp;CX$20,データシート1!$A$1:$BT$1,0),0)</f>
        <v>672.28899999999999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33.953000000000003</v>
      </c>
      <c r="DB23" s="962">
        <f>VLOOKUP($AX23&amp;"_"&amp;$CW$14,データシート1!$A:$BT,MATCH($CW$12&amp;"_"&amp;DB$20,データシート1!$A$1:$BT$1,0),0)</f>
        <v>282.68799999999999</v>
      </c>
      <c r="DC23" s="962">
        <f>VLOOKUP($AX23&amp;"_"&amp;$CW$14,データシート1!$A:$BT,MATCH($CW$12&amp;"_"&amp;DC$20,データシート1!$A$1:$BT$1,0),0)</f>
        <v>0</v>
      </c>
      <c r="DD23" s="961">
        <f t="shared" si="11"/>
        <v>988.93</v>
      </c>
      <c r="DE23" s="16"/>
      <c r="DF23" s="125">
        <f>VLOOKUP($AX23&amp;"_"&amp;$DF$14,データシート1!$A:$BT,MATCH($DF$12&amp;"_"&amp;DF$20,データシート1!$A$1:$BT$1,0),0)</f>
        <v>24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5</v>
      </c>
      <c r="DK23" s="64">
        <f>VLOOKUP($AX23&amp;"_"&amp;$DF$14,データシート1!$A:$BT,MATCH($DF$12&amp;"_"&amp;DK$20,データシート1!$A$1:$BT$1,0),0)</f>
        <v>0</v>
      </c>
      <c r="DL23" s="68">
        <f t="shared" si="12"/>
        <v>33</v>
      </c>
      <c r="DM23" s="16"/>
      <c r="DN23" s="126">
        <f t="shared" ref="DN23:DN67" si="26">IF($DD23=0,0,ROUND(CX23/$DD23,2))</f>
        <v>0.68</v>
      </c>
      <c r="DO23" s="127">
        <f t="shared" ref="DO23:DO67" si="27">IF($DD23=0,0,ROUND(CY23/$DD23,2))</f>
        <v>0</v>
      </c>
      <c r="DP23" s="127">
        <f t="shared" si="13"/>
        <v>0</v>
      </c>
      <c r="DQ23" s="127">
        <f t="shared" si="13"/>
        <v>0.03</v>
      </c>
      <c r="DR23" s="127">
        <f t="shared" si="13"/>
        <v>0.28999999999999998</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27219</v>
      </c>
      <c r="AY24" s="18" t="str">
        <f>IF(IFERROR(比較地域マスタ!$Z9,"")=0,"",IFERROR(比較地域マスタ!$Z9,""))</f>
        <v>和泉市</v>
      </c>
      <c r="BB24" s="110" t="str">
        <f t="shared" si="0"/>
        <v>27219</v>
      </c>
      <c r="BC24" s="1031" t="str">
        <f t="shared" si="0"/>
        <v>和泉市</v>
      </c>
      <c r="BD24" s="34">
        <f t="shared" si="14"/>
        <v>646.7332414765774</v>
      </c>
      <c r="BE24" s="34">
        <f t="shared" si="15"/>
        <v>108.9802543519757</v>
      </c>
      <c r="BF24" s="34">
        <f>VLOOKUP($AX24&amp;"_"&amp;$BC$14,データシート1!$A:$BT,MATCH($BC$12&amp;"_"&amp;BF$20,データシート1!$A$1:$BT$1,0),0)</f>
        <v>97.926620464453293</v>
      </c>
      <c r="BG24" s="34">
        <f>VLOOKUP($AX24&amp;"_"&amp;$BC$14,データシート1!$A:$BT,MATCH($BC$12&amp;"_"&amp;BG$20,データシート1!$A$1:$BT$1,0),0)</f>
        <v>4.0462899888913109</v>
      </c>
      <c r="BH24" s="34">
        <f>VLOOKUP($AX24&amp;"_"&amp;$BC$14,データシート1!$A:$BT,MATCH($BC$12&amp;"_"&amp;BH$20,データシート1!$A$1:$BT$1,0),0)</f>
        <v>7.0073438986310927</v>
      </c>
      <c r="BI24" s="34">
        <f>VLOOKUP($AX24&amp;"_"&amp;$BC$14,データシート1!$A:$BT,MATCH($BC$12&amp;"_"&amp;BI$20,データシート1!$A$1:$BT$1,0),0)</f>
        <v>143.18058070409577</v>
      </c>
      <c r="BJ24" s="34">
        <f>VLOOKUP($AX24&amp;"_"&amp;$BC$14,データシート1!$A:$BT,MATCH($BC$12&amp;"_"&amp;BJ$20,データシート1!$A$1:$BT$1,0),0)</f>
        <v>157.67823301395947</v>
      </c>
      <c r="BK24" s="34">
        <f t="shared" si="1"/>
        <v>215.56831535791676</v>
      </c>
      <c r="BL24" s="34">
        <f t="shared" si="2"/>
        <v>204.78917952573917</v>
      </c>
      <c r="BM24" s="34">
        <f>VLOOKUP($AX24&amp;"_"&amp;$BC$14,データシート1!$A:$BT,MATCH($BC$12&amp;"_"&amp;BM$20,データシート1!$A$1:$BT$1,0),0)</f>
        <v>118.75719719709774</v>
      </c>
      <c r="BN24" s="34">
        <f>VLOOKUP($AX24&amp;"_"&amp;$BC$14,データシート1!$A:$BT,MATCH($BC$12&amp;"_"&amp;BN$20,データシート1!$A$1:$BT$1,0),0)</f>
        <v>86.031982328641433</v>
      </c>
      <c r="BO24" s="34">
        <f>VLOOKUP($AX24&amp;"_"&amp;$BC$14,データシート1!$A:$BT,MATCH($BC$12&amp;"_"&amp;BO$20,データシート1!$A$1:$BT$1,0),0)</f>
        <v>10.7791358321776</v>
      </c>
      <c r="BP24" s="34">
        <f>VLOOKUP($AX24&amp;"_"&amp;$BC$14,データシート1!$A:$BT,MATCH($BC$12&amp;"_"&amp;BP$20,データシート1!$A$1:$BT$1,0),0)</f>
        <v>0</v>
      </c>
      <c r="BQ24" s="34">
        <f>VLOOKUP($AX24&amp;"_"&amp;$BC$14,データシート1!$A:$BT,MATCH($BC$12&amp;"_"&amp;BQ$20,データシート1!$A$1:$BT$1,0),0)</f>
        <v>21.325858048629691</v>
      </c>
      <c r="BR24" s="35">
        <f t="shared" si="3"/>
        <v>646.7332414765774</v>
      </c>
      <c r="BT24" s="121" t="str">
        <f t="shared" si="4"/>
        <v>和泉市</v>
      </c>
      <c r="BU24" s="33">
        <f t="shared" si="25"/>
        <v>646.7332414765774</v>
      </c>
      <c r="BV24" s="59">
        <f t="shared" si="16"/>
        <v>0.16850881841663093</v>
      </c>
      <c r="BW24" s="59">
        <f t="shared" si="5"/>
        <v>0.15141732971831459</v>
      </c>
      <c r="BX24" s="59">
        <f t="shared" si="5"/>
        <v>6.2565053555204558E-3</v>
      </c>
      <c r="BY24" s="59">
        <f t="shared" si="5"/>
        <v>1.0834983342795866E-2</v>
      </c>
      <c r="BZ24" s="59">
        <f t="shared" si="5"/>
        <v>0.22139047681729734</v>
      </c>
      <c r="CA24" s="59">
        <f t="shared" si="5"/>
        <v>0.24380721896087981</v>
      </c>
      <c r="CB24" s="59">
        <f t="shared" si="5"/>
        <v>0.33331874957555269</v>
      </c>
      <c r="CC24" s="59">
        <f t="shared" si="5"/>
        <v>0.31665169870993243</v>
      </c>
      <c r="CD24" s="59">
        <f t="shared" si="5"/>
        <v>0.1836262458474523</v>
      </c>
      <c r="CE24" s="59">
        <f t="shared" si="5"/>
        <v>0.13302545286248013</v>
      </c>
      <c r="CF24" s="59">
        <f t="shared" si="5"/>
        <v>1.6667050865620283E-2</v>
      </c>
      <c r="CG24" s="59">
        <f t="shared" si="5"/>
        <v>0</v>
      </c>
      <c r="CH24" s="59">
        <f t="shared" si="5"/>
        <v>3.2974736229639194E-2</v>
      </c>
      <c r="CI24" s="122">
        <f t="shared" si="6"/>
        <v>1</v>
      </c>
      <c r="CK24" s="123" t="str">
        <f t="shared" si="7"/>
        <v>和泉市</v>
      </c>
      <c r="CL24" s="124">
        <f t="shared" si="17"/>
        <v>108.9802543519757</v>
      </c>
      <c r="CM24" s="65">
        <f t="shared" si="18"/>
        <v>0.12053559682081855</v>
      </c>
      <c r="CN24" s="66">
        <f t="shared" si="19"/>
        <v>97.926620464453293</v>
      </c>
      <c r="CO24" s="65">
        <f t="shared" si="20"/>
        <v>0.13414125737922589</v>
      </c>
      <c r="CP24" s="66">
        <f t="shared" si="8"/>
        <v>4.0462899888913109</v>
      </c>
      <c r="CQ24" s="65">
        <f t="shared" si="21"/>
        <v>0</v>
      </c>
      <c r="CR24" s="66">
        <f t="shared" si="9"/>
        <v>7.0073438986310927</v>
      </c>
      <c r="CS24" s="65">
        <f t="shared" si="22"/>
        <v>0</v>
      </c>
      <c r="CT24" s="66">
        <f t="shared" si="10"/>
        <v>143.18058070409577</v>
      </c>
      <c r="CU24" s="67">
        <f t="shared" si="23"/>
        <v>0.37883629004200831</v>
      </c>
      <c r="CV24" s="16"/>
      <c r="CW24" s="959">
        <f t="shared" si="24"/>
        <v>13.135999999999999</v>
      </c>
      <c r="CX24" s="962">
        <f>VLOOKUP($AX24&amp;"_"&amp;$CW$14,データシート1!$A:$BT,MATCH($CW$12&amp;"_"&amp;CX$20,データシート1!$A$1:$BT$1,0),0)</f>
        <v>13.135999999999999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54.242000000000004</v>
      </c>
      <c r="DB24" s="962">
        <f>VLOOKUP($AX24&amp;"_"&amp;$CW$14,データシート1!$A:$BT,MATCH($CW$12&amp;"_"&amp;DB$20,データシート1!$A$1:$BT$1,0),0)</f>
        <v>0</v>
      </c>
      <c r="DC24" s="962">
        <f>VLOOKUP($AX24&amp;"_"&amp;$CW$14,データシート1!$A:$BT,MATCH($CW$12&amp;"_"&amp;DC$20,データシート1!$A$1:$BT$1,0),0)</f>
        <v>0</v>
      </c>
      <c r="DD24" s="961">
        <f t="shared" si="11"/>
        <v>67.378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9</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0.19</v>
      </c>
      <c r="DO24" s="127">
        <f t="shared" si="27"/>
        <v>0</v>
      </c>
      <c r="DP24" s="127">
        <f t="shared" si="13"/>
        <v>0</v>
      </c>
      <c r="DQ24" s="127">
        <f t="shared" si="13"/>
        <v>0.81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31201</v>
      </c>
      <c r="AY25" s="18" t="str">
        <f>IF(IFERROR(比較地域マスタ!$Z10,"")=0,"",IFERROR(比較地域マスタ!$Z10,""))</f>
        <v>鳥取市</v>
      </c>
      <c r="BB25" s="110" t="str">
        <f t="shared" si="0"/>
        <v>31201</v>
      </c>
      <c r="BC25" s="1031" t="str">
        <f t="shared" si="0"/>
        <v>鳥取市</v>
      </c>
      <c r="BD25" s="34">
        <f t="shared" si="14"/>
        <v>1275.2992912627983</v>
      </c>
      <c r="BE25" s="34">
        <f t="shared" si="15"/>
        <v>287.99112326977649</v>
      </c>
      <c r="BF25" s="34">
        <f>VLOOKUP($AX25&amp;"_"&amp;$BC$14,データシート1!$A:$BT,MATCH($BC$12&amp;"_"&amp;BF$20,データシート1!$A$1:$BT$1,0),0)</f>
        <v>231.01256088174867</v>
      </c>
      <c r="BG25" s="34">
        <f>VLOOKUP($AX25&amp;"_"&amp;$BC$14,データシート1!$A:$BT,MATCH($BC$12&amp;"_"&amp;BG$20,データシート1!$A$1:$BT$1,0),0)</f>
        <v>13.282508871308261</v>
      </c>
      <c r="BH25" s="34">
        <f>VLOOKUP($AX25&amp;"_"&amp;$BC$14,データシート1!$A:$BT,MATCH($BC$12&amp;"_"&amp;BH$20,データシート1!$A$1:$BT$1,0),0)</f>
        <v>43.696053516719552</v>
      </c>
      <c r="BI25" s="34">
        <f>VLOOKUP($AX25&amp;"_"&amp;$BC$14,データシート1!$A:$BT,MATCH($BC$12&amp;"_"&amp;BI$20,データシート1!$A$1:$BT$1,0),0)</f>
        <v>351.80636947833523</v>
      </c>
      <c r="BJ25" s="34">
        <f>VLOOKUP($AX25&amp;"_"&amp;$BC$14,データシート1!$A:$BT,MATCH($BC$12&amp;"_"&amp;BJ$20,データシート1!$A$1:$BT$1,0),0)</f>
        <v>292.56496118011609</v>
      </c>
      <c r="BK25" s="34">
        <f t="shared" si="1"/>
        <v>316.46584829572066</v>
      </c>
      <c r="BL25" s="34">
        <f t="shared" si="2"/>
        <v>304.32283933628764</v>
      </c>
      <c r="BM25" s="34">
        <f>VLOOKUP($AX25&amp;"_"&amp;$BC$14,データシート1!$A:$BT,MATCH($BC$12&amp;"_"&amp;BM$20,データシート1!$A$1:$BT$1,0),0)</f>
        <v>160.3848044135587</v>
      </c>
      <c r="BN25" s="34">
        <f>VLOOKUP($AX25&amp;"_"&amp;$BC$14,データシート1!$A:$BT,MATCH($BC$12&amp;"_"&amp;BN$20,データシート1!$A$1:$BT$1,0),0)</f>
        <v>143.93803492272892</v>
      </c>
      <c r="BO25" s="34">
        <f>VLOOKUP($AX25&amp;"_"&amp;$BC$14,データシート1!$A:$BT,MATCH($BC$12&amp;"_"&amp;BO$20,データシート1!$A$1:$BT$1,0),0)</f>
        <v>10.7757493799486</v>
      </c>
      <c r="BP25" s="34">
        <f>VLOOKUP($AX25&amp;"_"&amp;$BC$14,データシート1!$A:$BT,MATCH($BC$12&amp;"_"&amp;BP$20,データシート1!$A$1:$BT$1,0),0)</f>
        <v>1.3672595794844353</v>
      </c>
      <c r="BQ25" s="34">
        <f>VLOOKUP($AX25&amp;"_"&amp;$BC$14,データシート1!$A:$BT,MATCH($BC$12&amp;"_"&amp;BQ$20,データシート1!$A$1:$BT$1,0),0)</f>
        <v>26.47098903885</v>
      </c>
      <c r="BR25" s="35">
        <f t="shared" si="3"/>
        <v>1275.2992912627983</v>
      </c>
      <c r="BT25" s="121" t="str">
        <f t="shared" si="4"/>
        <v>鳥取市</v>
      </c>
      <c r="BU25" s="33">
        <f t="shared" si="25"/>
        <v>1275.2992912627983</v>
      </c>
      <c r="BV25" s="59">
        <f t="shared" si="16"/>
        <v>0.22582238165019944</v>
      </c>
      <c r="BW25" s="59">
        <f t="shared" si="5"/>
        <v>0.18114380088222318</v>
      </c>
      <c r="BX25" s="59">
        <f t="shared" si="5"/>
        <v>1.0415209168787314E-2</v>
      </c>
      <c r="BY25" s="59">
        <f t="shared" si="5"/>
        <v>3.4263371599188942E-2</v>
      </c>
      <c r="BZ25" s="59">
        <f t="shared" si="5"/>
        <v>0.2758618089797395</v>
      </c>
      <c r="CA25" s="59">
        <f t="shared" si="5"/>
        <v>0.22940886361696239</v>
      </c>
      <c r="CB25" s="59">
        <f t="shared" si="5"/>
        <v>0.24815025811106423</v>
      </c>
      <c r="CC25" s="59">
        <f t="shared" si="5"/>
        <v>0.23862856462105292</v>
      </c>
      <c r="CD25" s="59">
        <f t="shared" si="5"/>
        <v>0.12576248219721509</v>
      </c>
      <c r="CE25" s="59">
        <f t="shared" si="5"/>
        <v>0.11286608242383779</v>
      </c>
      <c r="CF25" s="59">
        <f t="shared" si="5"/>
        <v>8.4495847004497898E-3</v>
      </c>
      <c r="CG25" s="59">
        <f t="shared" si="5"/>
        <v>1.0721087895615297E-3</v>
      </c>
      <c r="CH25" s="59">
        <f t="shared" si="5"/>
        <v>2.0756687642034592E-2</v>
      </c>
      <c r="CI25" s="122">
        <f t="shared" si="6"/>
        <v>1</v>
      </c>
      <c r="CK25" s="123" t="str">
        <f t="shared" si="7"/>
        <v>鳥取市</v>
      </c>
      <c r="CL25" s="124">
        <f t="shared" si="17"/>
        <v>287.99112326977649</v>
      </c>
      <c r="CM25" s="65">
        <f t="shared" si="18"/>
        <v>0.67919454523176148</v>
      </c>
      <c r="CN25" s="66">
        <f t="shared" si="19"/>
        <v>231.01256088174867</v>
      </c>
      <c r="CO25" s="65">
        <f t="shared" si="20"/>
        <v>0.84671586364572304</v>
      </c>
      <c r="CP25" s="66">
        <f t="shared" si="8"/>
        <v>13.282508871308261</v>
      </c>
      <c r="CQ25" s="65">
        <f t="shared" si="21"/>
        <v>0</v>
      </c>
      <c r="CR25" s="66">
        <f t="shared" si="9"/>
        <v>43.696053516719552</v>
      </c>
      <c r="CS25" s="65">
        <f t="shared" si="22"/>
        <v>0</v>
      </c>
      <c r="CT25" s="66">
        <f t="shared" si="10"/>
        <v>351.80636947833523</v>
      </c>
      <c r="CU25" s="67">
        <f t="shared" si="23"/>
        <v>0.18664812719953808</v>
      </c>
      <c r="CV25" s="16"/>
      <c r="CW25" s="959">
        <f t="shared" si="24"/>
        <v>195.602</v>
      </c>
      <c r="CX25" s="962">
        <f>VLOOKUP($AX25&amp;"_"&amp;$CW$14,データシート1!$A:$BT,MATCH($CW$12&amp;"_"&amp;CX$20,データシート1!$A$1:$BT$1,0),0)</f>
        <v>195.602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65.664000000000001</v>
      </c>
      <c r="DB25" s="962">
        <f>VLOOKUP($AX25&amp;"_"&amp;$CW$14,データシート1!$A:$BT,MATCH($CW$12&amp;"_"&amp;DB$20,データシート1!$A$1:$BT$1,0),0)</f>
        <v>0</v>
      </c>
      <c r="DC25" s="962">
        <f>VLOOKUP($AX25&amp;"_"&amp;$CW$14,データシート1!$A:$BT,MATCH($CW$12&amp;"_"&amp;DC$20,データシート1!$A$1:$BT$1,0),0)</f>
        <v>0</v>
      </c>
      <c r="DD25" s="961">
        <f t="shared" si="11"/>
        <v>261.26600000000002</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0.75</v>
      </c>
      <c r="DO25" s="127">
        <f t="shared" si="27"/>
        <v>0</v>
      </c>
      <c r="DP25" s="127">
        <f t="shared" si="13"/>
        <v>0</v>
      </c>
      <c r="DQ25" s="127">
        <f t="shared" si="13"/>
        <v>0.25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26204</v>
      </c>
      <c r="AY26" s="18" t="str">
        <f>IF(IFERROR(比較地域マスタ!$Z11,"")=0,"",IFERROR(比較地域マスタ!$Z11,""))</f>
        <v>宇治市</v>
      </c>
      <c r="BB26" s="110" t="str">
        <f t="shared" si="0"/>
        <v>26204</v>
      </c>
      <c r="BC26" s="1031" t="str">
        <f t="shared" si="0"/>
        <v>宇治市</v>
      </c>
      <c r="BD26" s="34">
        <f t="shared" si="14"/>
        <v>819.1622114819188</v>
      </c>
      <c r="BE26" s="34">
        <f t="shared" si="15"/>
        <v>297.6762745413775</v>
      </c>
      <c r="BF26" s="34">
        <f>VLOOKUP($AX26&amp;"_"&amp;$BC$14,データシート1!$A:$BT,MATCH($BC$12&amp;"_"&amp;BF$20,データシート1!$A$1:$BT$1,0),0)</f>
        <v>284.14062379593281</v>
      </c>
      <c r="BG26" s="34">
        <f>VLOOKUP($AX26&amp;"_"&amp;$BC$14,データシート1!$A:$BT,MATCH($BC$12&amp;"_"&amp;BG$20,データシート1!$A$1:$BT$1,0),0)</f>
        <v>5.7720549778912176</v>
      </c>
      <c r="BH26" s="34">
        <f>VLOOKUP($AX26&amp;"_"&amp;$BC$14,データシート1!$A:$BT,MATCH($BC$12&amp;"_"&amp;BH$20,データシート1!$A$1:$BT$1,0),0)</f>
        <v>7.7635957675534728</v>
      </c>
      <c r="BI26" s="34">
        <f>VLOOKUP($AX26&amp;"_"&amp;$BC$14,データシート1!$A:$BT,MATCH($BC$12&amp;"_"&amp;BI$20,データシート1!$A$1:$BT$1,0),0)</f>
        <v>146.76860046821881</v>
      </c>
      <c r="BJ26" s="34">
        <f>VLOOKUP($AX26&amp;"_"&amp;$BC$14,データシート1!$A:$BT,MATCH($BC$12&amp;"_"&amp;BJ$20,データシート1!$A$1:$BT$1,0),0)</f>
        <v>184.71211951841249</v>
      </c>
      <c r="BK26" s="34">
        <f t="shared" si="1"/>
        <v>173.90589440606243</v>
      </c>
      <c r="BL26" s="34">
        <f t="shared" si="2"/>
        <v>163.19127632755902</v>
      </c>
      <c r="BM26" s="34">
        <f>VLOOKUP($AX26&amp;"_"&amp;$BC$14,データシート1!$A:$BT,MATCH($BC$12&amp;"_"&amp;BM$20,データシート1!$A$1:$BT$1,0),0)</f>
        <v>105.2759305136683</v>
      </c>
      <c r="BN26" s="34">
        <f>VLOOKUP($AX26&amp;"_"&amp;$BC$14,データシート1!$A:$BT,MATCH($BC$12&amp;"_"&amp;BN$20,データシート1!$A$1:$BT$1,0),0)</f>
        <v>57.915345813890724</v>
      </c>
      <c r="BO26" s="34">
        <f>VLOOKUP($AX26&amp;"_"&amp;$BC$14,データシート1!$A:$BT,MATCH($BC$12&amp;"_"&amp;BO$20,データシート1!$A$1:$BT$1,0),0)</f>
        <v>10.714618078503401</v>
      </c>
      <c r="BP26" s="34">
        <f>VLOOKUP($AX26&amp;"_"&amp;$BC$14,データシート1!$A:$BT,MATCH($BC$12&amp;"_"&amp;BP$20,データシート1!$A$1:$BT$1,0),0)</f>
        <v>0</v>
      </c>
      <c r="BQ26" s="34">
        <f>VLOOKUP($AX26&amp;"_"&amp;$BC$14,データシート1!$A:$BT,MATCH($BC$12&amp;"_"&amp;BQ$20,データシート1!$A$1:$BT$1,0),0)</f>
        <v>16.09932254784756</v>
      </c>
      <c r="BR26" s="35">
        <f t="shared" si="3"/>
        <v>819.1622114819188</v>
      </c>
      <c r="BT26" s="121" t="str">
        <f t="shared" si="4"/>
        <v>宇治市</v>
      </c>
      <c r="BU26" s="33">
        <f t="shared" si="25"/>
        <v>819.1622114819188</v>
      </c>
      <c r="BV26" s="59">
        <f t="shared" si="16"/>
        <v>0.36339112128092599</v>
      </c>
      <c r="BW26" s="59">
        <f t="shared" si="5"/>
        <v>0.34686734789914631</v>
      </c>
      <c r="BX26" s="59">
        <f t="shared" si="5"/>
        <v>7.0462905844364907E-3</v>
      </c>
      <c r="BY26" s="59">
        <f t="shared" si="5"/>
        <v>9.4774827973431695E-3</v>
      </c>
      <c r="BZ26" s="59">
        <f t="shared" si="5"/>
        <v>0.17916915405888251</v>
      </c>
      <c r="CA26" s="59">
        <f t="shared" si="5"/>
        <v>0.2254890630077479</v>
      </c>
      <c r="CB26" s="59">
        <f t="shared" si="5"/>
        <v>0.21229726172482385</v>
      </c>
      <c r="CC26" s="59">
        <f t="shared" si="5"/>
        <v>0.19921729059295248</v>
      </c>
      <c r="CD26" s="59">
        <f t="shared" si="5"/>
        <v>0.12851658565062121</v>
      </c>
      <c r="CE26" s="59">
        <f t="shared" si="5"/>
        <v>7.0700704942331286E-2</v>
      </c>
      <c r="CF26" s="59">
        <f t="shared" si="5"/>
        <v>1.3079971131871362E-2</v>
      </c>
      <c r="CG26" s="59">
        <f t="shared" si="5"/>
        <v>0</v>
      </c>
      <c r="CH26" s="59">
        <f t="shared" si="5"/>
        <v>1.965339992761973E-2</v>
      </c>
      <c r="CI26" s="122">
        <f t="shared" si="6"/>
        <v>1</v>
      </c>
      <c r="CK26" s="123" t="str">
        <f t="shared" si="7"/>
        <v>宇治市</v>
      </c>
      <c r="CL26" s="124">
        <f t="shared" si="17"/>
        <v>297.6762745413775</v>
      </c>
      <c r="CM26" s="65">
        <f t="shared" si="18"/>
        <v>0.60168382675423404</v>
      </c>
      <c r="CN26" s="66">
        <f t="shared" si="19"/>
        <v>284.14062379593281</v>
      </c>
      <c r="CO26" s="65">
        <f t="shared" si="20"/>
        <v>0.63034633206349611</v>
      </c>
      <c r="CP26" s="66">
        <f t="shared" si="8"/>
        <v>5.7720549778912176</v>
      </c>
      <c r="CQ26" s="65">
        <f t="shared" si="21"/>
        <v>0</v>
      </c>
      <c r="CR26" s="66">
        <f t="shared" si="9"/>
        <v>7.7635957675534728</v>
      </c>
      <c r="CS26" s="65">
        <f t="shared" si="22"/>
        <v>0</v>
      </c>
      <c r="CT26" s="66">
        <f t="shared" si="10"/>
        <v>146.76860046821881</v>
      </c>
      <c r="CU26" s="67">
        <f t="shared" si="23"/>
        <v>0.18818739098068063</v>
      </c>
      <c r="CV26" s="16"/>
      <c r="CW26" s="959">
        <f t="shared" si="24"/>
        <v>179.107</v>
      </c>
      <c r="CX26" s="962">
        <f>VLOOKUP($AX26&amp;"_"&amp;$CW$14,データシート1!$A:$BT,MATCH($CW$12&amp;"_"&amp;CX$20,データシート1!$A$1:$BT$1,0),0)</f>
        <v>179.107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27.619999999999997</v>
      </c>
      <c r="DB26" s="962">
        <f>VLOOKUP($AX26&amp;"_"&amp;$CW$14,データシート1!$A:$BT,MATCH($CW$12&amp;"_"&amp;DB$20,データシート1!$A$1:$BT$1,0),0)</f>
        <v>0</v>
      </c>
      <c r="DC26" s="962">
        <f>VLOOKUP($AX26&amp;"_"&amp;$CW$14,データシート1!$A:$BT,MATCH($CW$12&amp;"_"&amp;DC$20,データシート1!$A$1:$BT$1,0),0)</f>
        <v>0</v>
      </c>
      <c r="DD26" s="961">
        <f t="shared" si="11"/>
        <v>206.727</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3</v>
      </c>
      <c r="DJ26" s="64">
        <f>VLOOKUP($AX26&amp;"_"&amp;$DF$14,データシート1!$A:$BT,MATCH($DF$12&amp;"_"&amp;DJ$20,データシート1!$A$1:$BT$1,0),0)</f>
        <v>0</v>
      </c>
      <c r="DK26" s="64">
        <f>VLOOKUP($AX26&amp;"_"&amp;$DF$14,データシート1!$A:$BT,MATCH($DF$12&amp;"_"&amp;DK$20,データシート1!$A$1:$BT$1,0),0)</f>
        <v>0</v>
      </c>
      <c r="DL26" s="68">
        <f t="shared" si="12"/>
        <v>10</v>
      </c>
      <c r="DM26" s="16"/>
      <c r="DN26" s="126">
        <f t="shared" si="26"/>
        <v>0.87</v>
      </c>
      <c r="DO26" s="127">
        <f t="shared" si="27"/>
        <v>0</v>
      </c>
      <c r="DP26" s="127">
        <f t="shared" si="13"/>
        <v>0</v>
      </c>
      <c r="DQ26" s="127">
        <f t="shared" si="13"/>
        <v>0.13</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13102</v>
      </c>
      <c r="AY27" s="18" t="str">
        <f>IF(IFERROR(比較地域マスタ!$Z12,"")=0,"",IFERROR(比較地域マスタ!$Z12,""))</f>
        <v>中央区</v>
      </c>
      <c r="BB27" s="110" t="str">
        <f t="shared" si="0"/>
        <v>13102</v>
      </c>
      <c r="BC27" s="1031" t="str">
        <f t="shared" si="0"/>
        <v>中央区</v>
      </c>
      <c r="BD27" s="34">
        <f t="shared" si="14"/>
        <v>2982.34090140633</v>
      </c>
      <c r="BE27" s="34">
        <f t="shared" si="15"/>
        <v>160.48543123160076</v>
      </c>
      <c r="BF27" s="34">
        <f>VLOOKUP($AX27&amp;"_"&amp;$BC$14,データシート1!$A:$BT,MATCH($BC$12&amp;"_"&amp;BF$20,データシート1!$A$1:$BT$1,0),0)</f>
        <v>42.842351327813098</v>
      </c>
      <c r="BG27" s="34">
        <f>VLOOKUP($AX27&amp;"_"&amp;$BC$14,データシート1!$A:$BT,MATCH($BC$12&amp;"_"&amp;BG$20,データシート1!$A$1:$BT$1,0),0)</f>
        <v>82.63858146348224</v>
      </c>
      <c r="BH27" s="34">
        <f>VLOOKUP($AX27&amp;"_"&amp;$BC$14,データシート1!$A:$BT,MATCH($BC$12&amp;"_"&amp;BH$20,データシート1!$A$1:$BT$1,0),0)</f>
        <v>35.004498440305419</v>
      </c>
      <c r="BI27" s="34">
        <f>VLOOKUP($AX27&amp;"_"&amp;$BC$14,データシート1!$A:$BT,MATCH($BC$12&amp;"_"&amp;BI$20,データシート1!$A$1:$BT$1,0),0)</f>
        <v>2402.1072772719494</v>
      </c>
      <c r="BJ27" s="34">
        <f>VLOOKUP($AX27&amp;"_"&amp;$BC$14,データシート1!$A:$BT,MATCH($BC$12&amp;"_"&amp;BJ$20,データシート1!$A$1:$BT$1,0),0)</f>
        <v>223.12746829253334</v>
      </c>
      <c r="BK27" s="34">
        <f t="shared" si="1"/>
        <v>159.63285670813332</v>
      </c>
      <c r="BL27" s="34">
        <f t="shared" si="2"/>
        <v>96.495087162664959</v>
      </c>
      <c r="BM27" s="34">
        <f>VLOOKUP($AX27&amp;"_"&amp;$BC$14,データシート1!$A:$BT,MATCH($BC$12&amp;"_"&amp;BM$20,データシート1!$A$1:$BT$1,0),0)</f>
        <v>53.48606591319669</v>
      </c>
      <c r="BN27" s="34">
        <f>VLOOKUP($AX27&amp;"_"&amp;$BC$14,データシート1!$A:$BT,MATCH($BC$12&amp;"_"&amp;BN$20,データシート1!$A$1:$BT$1,0),0)</f>
        <v>43.009021249468276</v>
      </c>
      <c r="BO27" s="34">
        <f>VLOOKUP($AX27&amp;"_"&amp;$BC$14,データシート1!$A:$BT,MATCH($BC$12&amp;"_"&amp;BO$20,データシート1!$A$1:$BT$1,0),0)</f>
        <v>10.008659562961</v>
      </c>
      <c r="BP27" s="34">
        <f>VLOOKUP($AX27&amp;"_"&amp;$BC$14,データシート1!$A:$BT,MATCH($BC$12&amp;"_"&amp;BP$20,データシート1!$A$1:$BT$1,0),0)</f>
        <v>53.129109982507373</v>
      </c>
      <c r="BQ27" s="34">
        <f>VLOOKUP($AX27&amp;"_"&amp;$BC$14,データシート1!$A:$BT,MATCH($BC$12&amp;"_"&amp;BQ$20,データシート1!$A$1:$BT$1,0),0)</f>
        <v>36.987867902113322</v>
      </c>
      <c r="BR27" s="35">
        <f t="shared" si="3"/>
        <v>2982.34090140633</v>
      </c>
      <c r="BT27" s="121" t="str">
        <f t="shared" si="4"/>
        <v>中央区</v>
      </c>
      <c r="BU27" s="33">
        <f t="shared" si="25"/>
        <v>2982.34090140633</v>
      </c>
      <c r="BV27" s="59">
        <f t="shared" si="16"/>
        <v>5.3811900294806495E-2</v>
      </c>
      <c r="BW27" s="59">
        <f t="shared" si="5"/>
        <v>1.4365343448031271E-2</v>
      </c>
      <c r="BX27" s="59">
        <f t="shared" si="5"/>
        <v>2.7709300913424693E-2</v>
      </c>
      <c r="BY27" s="59">
        <f t="shared" si="5"/>
        <v>1.1737255933350531E-2</v>
      </c>
      <c r="BZ27" s="59">
        <f t="shared" si="5"/>
        <v>0.8054435615121095</v>
      </c>
      <c r="CA27" s="59">
        <f t="shared" si="5"/>
        <v>7.4816218423358991E-2</v>
      </c>
      <c r="CB27" s="59">
        <f t="shared" si="5"/>
        <v>5.3526026026353347E-2</v>
      </c>
      <c r="CC27" s="59">
        <f t="shared" si="5"/>
        <v>3.2355485289143997E-2</v>
      </c>
      <c r="CD27" s="59">
        <f t="shared" si="5"/>
        <v>1.7934256237432552E-2</v>
      </c>
      <c r="CE27" s="59">
        <f t="shared" si="5"/>
        <v>1.4421229051711448E-2</v>
      </c>
      <c r="CF27" s="59">
        <f t="shared" si="5"/>
        <v>3.3559743482850647E-3</v>
      </c>
      <c r="CG27" s="59">
        <f t="shared" si="5"/>
        <v>1.7814566388924289E-2</v>
      </c>
      <c r="CH27" s="59">
        <f t="shared" si="5"/>
        <v>1.2402293743371727E-2</v>
      </c>
      <c r="CI27" s="122">
        <f t="shared" si="6"/>
        <v>1</v>
      </c>
      <c r="CK27" s="123" t="str">
        <f t="shared" si="7"/>
        <v>中央区</v>
      </c>
      <c r="CL27" s="124">
        <f t="shared" si="17"/>
        <v>160.48543123160076</v>
      </c>
      <c r="CM27" s="65">
        <f t="shared" si="18"/>
        <v>1.9353781686997178E-2</v>
      </c>
      <c r="CN27" s="66">
        <f t="shared" si="19"/>
        <v>42.842351327813098</v>
      </c>
      <c r="CO27" s="65">
        <f t="shared" si="20"/>
        <v>0</v>
      </c>
      <c r="CP27" s="66">
        <f t="shared" si="8"/>
        <v>82.63858146348224</v>
      </c>
      <c r="CQ27" s="65">
        <f t="shared" si="21"/>
        <v>3.758534990551033E-2</v>
      </c>
      <c r="CR27" s="66">
        <f t="shared" si="9"/>
        <v>35.004498440305419</v>
      </c>
      <c r="CS27" s="65">
        <f t="shared" si="22"/>
        <v>0</v>
      </c>
      <c r="CT27" s="66">
        <f t="shared" si="10"/>
        <v>2402.1072772719494</v>
      </c>
      <c r="CU27" s="67">
        <f t="shared" si="23"/>
        <v>0.16140952723823951</v>
      </c>
      <c r="CV27" s="16"/>
      <c r="CW27" s="959">
        <f t="shared" si="24"/>
        <v>3.1059999999999999</v>
      </c>
      <c r="CX27" s="962">
        <f>VLOOKUP($AX27&amp;"_"&amp;$CW$14,データシート1!$A:$BT,MATCH($CW$12&amp;"_"&amp;CX$20,データシート1!$A$1:$BT$1,0),0)</f>
        <v>0</v>
      </c>
      <c r="CY27" s="962">
        <f>VLOOKUP($AX27&amp;"_"&amp;$CW$14,データシート1!$A:$BT,MATCH($CW$12&amp;"_"&amp;CY$20,データシート1!$A$1:$BT$1,0),0)</f>
        <v>3.1059999999999999</v>
      </c>
      <c r="CZ27" s="962">
        <f>VLOOKUP($AX27&amp;"_"&amp;$CW$14,データシート1!$A:$BT,MATCH($CW$12&amp;"_"&amp;CZ$20,データシート1!$A$1:$BT$1,0),0)</f>
        <v>0</v>
      </c>
      <c r="DA27" s="962">
        <f>VLOOKUP($AX27&amp;"_"&amp;$CW$14,データシート1!$A:$BT,MATCH($CW$12&amp;"_"&amp;DA$20,データシート1!$A$1:$BT$1,0),0)</f>
        <v>387.72300000000007</v>
      </c>
      <c r="DB27" s="962">
        <f>VLOOKUP($AX27&amp;"_"&amp;$CW$14,データシート1!$A:$BT,MATCH($CW$12&amp;"_"&amp;DB$20,データシート1!$A$1:$BT$1,0),0)</f>
        <v>8.98</v>
      </c>
      <c r="DC27" s="962">
        <f>VLOOKUP($AX27&amp;"_"&amp;$CW$14,データシート1!$A:$BT,MATCH($CW$12&amp;"_"&amp;DC$20,データシート1!$A$1:$BT$1,0),0)</f>
        <v>0</v>
      </c>
      <c r="DD27" s="961">
        <f t="shared" si="11"/>
        <v>399.80900000000008</v>
      </c>
      <c r="DE27" s="16"/>
      <c r="DF27" s="125">
        <f>VLOOKUP($AX27&amp;"_"&amp;$DF$14,データシート1!$A:$BT,MATCH($DF$12&amp;"_"&amp;DF$20,データシート1!$A$1:$BT$1,0),0)</f>
        <v>0</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59</v>
      </c>
      <c r="DJ27" s="64">
        <f>VLOOKUP($AX27&amp;"_"&amp;$DF$14,データシート1!$A:$BT,MATCH($DF$12&amp;"_"&amp;DJ$20,データシート1!$A$1:$BT$1,0),0)</f>
        <v>8</v>
      </c>
      <c r="DK27" s="64">
        <f>VLOOKUP($AX27&amp;"_"&amp;$DF$14,データシート1!$A:$BT,MATCH($DF$12&amp;"_"&amp;DK$20,データシート1!$A$1:$BT$1,0),0)</f>
        <v>0</v>
      </c>
      <c r="DL27" s="68">
        <f t="shared" si="12"/>
        <v>68</v>
      </c>
      <c r="DM27" s="16"/>
      <c r="DN27" s="126">
        <f t="shared" si="26"/>
        <v>0</v>
      </c>
      <c r="DO27" s="127">
        <f t="shared" si="27"/>
        <v>0.01</v>
      </c>
      <c r="DP27" s="127">
        <f t="shared" si="13"/>
        <v>0</v>
      </c>
      <c r="DQ27" s="127">
        <f t="shared" si="13"/>
        <v>0.97</v>
      </c>
      <c r="DR27" s="127">
        <f t="shared" si="13"/>
        <v>0.02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14204</v>
      </c>
      <c r="AY28" s="18" t="str">
        <f>IF(IFERROR(比較地域マスタ!$Z13,"")=0,"",IFERROR(比較地域マスタ!$Z13,""))</f>
        <v>鎌倉市</v>
      </c>
      <c r="BB28" s="110" t="str">
        <f t="shared" si="0"/>
        <v>14204</v>
      </c>
      <c r="BC28" s="1031" t="str">
        <f t="shared" si="0"/>
        <v>鎌倉市</v>
      </c>
      <c r="BD28" s="34">
        <f t="shared" si="14"/>
        <v>921.79014323872582</v>
      </c>
      <c r="BE28" s="34">
        <f t="shared" si="15"/>
        <v>331.51273986316119</v>
      </c>
      <c r="BF28" s="34">
        <f>VLOOKUP($AX28&amp;"_"&amp;$BC$14,データシート1!$A:$BT,MATCH($BC$12&amp;"_"&amp;BF$20,データシート1!$A$1:$BT$1,0),0)</f>
        <v>325.13241053831234</v>
      </c>
      <c r="BG28" s="34">
        <f>VLOOKUP($AX28&amp;"_"&amp;$BC$14,データシート1!$A:$BT,MATCH($BC$12&amp;"_"&amp;BG$20,データシート1!$A$1:$BT$1,0),0)</f>
        <v>4.1425443140974245</v>
      </c>
      <c r="BH28" s="34">
        <f>VLOOKUP($AX28&amp;"_"&amp;$BC$14,データシート1!$A:$BT,MATCH($BC$12&amp;"_"&amp;BH$20,データシート1!$A$1:$BT$1,0),0)</f>
        <v>2.237785010751411</v>
      </c>
      <c r="BI28" s="34">
        <f>VLOOKUP($AX28&amp;"_"&amp;$BC$14,データシート1!$A:$BT,MATCH($BC$12&amp;"_"&amp;BI$20,データシート1!$A$1:$BT$1,0),0)</f>
        <v>243.57391674859286</v>
      </c>
      <c r="BJ28" s="34">
        <f>VLOOKUP($AX28&amp;"_"&amp;$BC$14,データシート1!$A:$BT,MATCH($BC$12&amp;"_"&amp;BJ$20,データシート1!$A$1:$BT$1,0),0)</f>
        <v>207.41487961367955</v>
      </c>
      <c r="BK28" s="34">
        <f t="shared" si="1"/>
        <v>123.80978270689222</v>
      </c>
      <c r="BL28" s="34">
        <f t="shared" si="2"/>
        <v>113.47228695506882</v>
      </c>
      <c r="BM28" s="34">
        <f>VLOOKUP($AX28&amp;"_"&amp;$BC$14,データシート1!$A:$BT,MATCH($BC$12&amp;"_"&amp;BM$20,データシート1!$A$1:$BT$1,0),0)</f>
        <v>79.714666019741799</v>
      </c>
      <c r="BN28" s="34">
        <f>VLOOKUP($AX28&amp;"_"&amp;$BC$14,データシート1!$A:$BT,MATCH($BC$12&amp;"_"&amp;BN$20,データシート1!$A$1:$BT$1,0),0)</f>
        <v>33.757620935327033</v>
      </c>
      <c r="BO28" s="34">
        <f>VLOOKUP($AX28&amp;"_"&amp;$BC$14,データシート1!$A:$BT,MATCH($BC$12&amp;"_"&amp;BO$20,データシート1!$A$1:$BT$1,0),0)</f>
        <v>10.337495751823401</v>
      </c>
      <c r="BP28" s="34">
        <f>VLOOKUP($AX28&amp;"_"&amp;$BC$14,データシート1!$A:$BT,MATCH($BC$12&amp;"_"&amp;BP$20,データシート1!$A$1:$BT$1,0),0)</f>
        <v>0</v>
      </c>
      <c r="BQ28" s="34">
        <f>VLOOKUP($AX28&amp;"_"&amp;$BC$14,データシート1!$A:$BT,MATCH($BC$12&amp;"_"&amp;BQ$20,データシート1!$A$1:$BT$1,0),0)</f>
        <v>15.4788243064</v>
      </c>
      <c r="BR28" s="35">
        <f t="shared" si="3"/>
        <v>921.79014323872582</v>
      </c>
      <c r="BT28" s="121" t="str">
        <f t="shared" si="4"/>
        <v>鎌倉市</v>
      </c>
      <c r="BU28" s="33">
        <f t="shared" si="25"/>
        <v>921.79014323872582</v>
      </c>
      <c r="BV28" s="59">
        <f t="shared" si="16"/>
        <v>0.35964014401193894</v>
      </c>
      <c r="BW28" s="59">
        <f t="shared" si="5"/>
        <v>0.35271847168592402</v>
      </c>
      <c r="BX28" s="59">
        <f t="shared" si="5"/>
        <v>4.4940210572685475E-3</v>
      </c>
      <c r="BY28" s="59">
        <f t="shared" si="5"/>
        <v>2.4276512687463917E-3</v>
      </c>
      <c r="BZ28" s="59">
        <f t="shared" si="5"/>
        <v>0.26424009687583733</v>
      </c>
      <c r="CA28" s="59">
        <f t="shared" si="5"/>
        <v>0.22501312379510127</v>
      </c>
      <c r="CB28" s="59">
        <f t="shared" si="5"/>
        <v>0.13431450055636784</v>
      </c>
      <c r="CC28" s="59">
        <f t="shared" si="5"/>
        <v>0.1230999135620847</v>
      </c>
      <c r="CD28" s="59">
        <f t="shared" si="5"/>
        <v>8.6478106328695292E-2</v>
      </c>
      <c r="CE28" s="59">
        <f t="shared" si="5"/>
        <v>3.6621807233389411E-2</v>
      </c>
      <c r="CF28" s="59">
        <f t="shared" si="5"/>
        <v>1.1214586994283132E-2</v>
      </c>
      <c r="CG28" s="59">
        <f t="shared" si="5"/>
        <v>0</v>
      </c>
      <c r="CH28" s="59">
        <f t="shared" si="5"/>
        <v>1.6792134760754633E-2</v>
      </c>
      <c r="CI28" s="122">
        <f t="shared" si="6"/>
        <v>1</v>
      </c>
      <c r="CK28" s="123" t="str">
        <f t="shared" si="7"/>
        <v>鎌倉市</v>
      </c>
      <c r="CL28" s="124">
        <f t="shared" si="17"/>
        <v>331.51273986316119</v>
      </c>
      <c r="CM28" s="65">
        <f t="shared" si="18"/>
        <v>0.15217213076282696</v>
      </c>
      <c r="CN28" s="66">
        <f t="shared" si="19"/>
        <v>325.13241053831234</v>
      </c>
      <c r="CO28" s="65">
        <f t="shared" si="20"/>
        <v>0.15515832431616511</v>
      </c>
      <c r="CP28" s="66">
        <f t="shared" si="8"/>
        <v>4.1425443140974245</v>
      </c>
      <c r="CQ28" s="65">
        <f t="shared" si="21"/>
        <v>0</v>
      </c>
      <c r="CR28" s="66">
        <f t="shared" si="9"/>
        <v>2.237785010751411</v>
      </c>
      <c r="CS28" s="65">
        <f t="shared" si="22"/>
        <v>0</v>
      </c>
      <c r="CT28" s="66">
        <f t="shared" si="10"/>
        <v>243.57391674859286</v>
      </c>
      <c r="CU28" s="67">
        <f t="shared" si="23"/>
        <v>0.11771785904972375</v>
      </c>
      <c r="CV28" s="16"/>
      <c r="CW28" s="959">
        <f t="shared" si="24"/>
        <v>50.447000000000003</v>
      </c>
      <c r="CX28" s="962">
        <f>VLOOKUP($AX28&amp;"_"&amp;$CW$14,データシート1!$A:$BT,MATCH($CW$12&amp;"_"&amp;CX$20,データシート1!$A$1:$BT$1,0),0)</f>
        <v>50.447000000000003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28.673000000000002</v>
      </c>
      <c r="DB28" s="962">
        <f>VLOOKUP($AX28&amp;"_"&amp;$CW$14,データシート1!$A:$BT,MATCH($CW$12&amp;"_"&amp;DB$20,データシート1!$A$1:$BT$1,0),0)</f>
        <v>0</v>
      </c>
      <c r="DC28" s="962">
        <f>VLOOKUP($AX28&amp;"_"&amp;$CW$14,データシート1!$A:$BT,MATCH($CW$12&amp;"_"&amp;DC$20,データシート1!$A$1:$BT$1,0),0)</f>
        <v>0</v>
      </c>
      <c r="DD28" s="961">
        <f t="shared" si="11"/>
        <v>79.12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0.64</v>
      </c>
      <c r="DO28" s="127">
        <f t="shared" si="27"/>
        <v>0</v>
      </c>
      <c r="DP28" s="127">
        <f t="shared" si="13"/>
        <v>0</v>
      </c>
      <c r="DQ28" s="127">
        <f t="shared" si="13"/>
        <v>0.36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12216</v>
      </c>
      <c r="AY29" s="18" t="str">
        <f>IF(IFERROR(比較地域マスタ!$Z14,"")=0,"",IFERROR(比較地域マスタ!$Z14,""))</f>
        <v>習志野市</v>
      </c>
      <c r="BB29" s="110" t="str">
        <f t="shared" si="0"/>
        <v>12216</v>
      </c>
      <c r="BC29" s="1031" t="str">
        <f t="shared" si="0"/>
        <v>習志野市</v>
      </c>
      <c r="BD29" s="34">
        <f t="shared" si="14"/>
        <v>1246.6267436141409</v>
      </c>
      <c r="BE29" s="34">
        <f t="shared" si="15"/>
        <v>615.79563365643685</v>
      </c>
      <c r="BF29" s="34">
        <f>VLOOKUP($AX29&amp;"_"&amp;$BC$14,データシート1!$A:$BT,MATCH($BC$12&amp;"_"&amp;BF$20,データシート1!$A$1:$BT$1,0),0)</f>
        <v>608.77100466189029</v>
      </c>
      <c r="BG29" s="34">
        <f>VLOOKUP($AX29&amp;"_"&amp;$BC$14,データシート1!$A:$BT,MATCH($BC$12&amp;"_"&amp;BG$20,データシート1!$A$1:$BT$1,0),0)</f>
        <v>5.9658286819802013</v>
      </c>
      <c r="BH29" s="34">
        <f>VLOOKUP($AX29&amp;"_"&amp;$BC$14,データシート1!$A:$BT,MATCH($BC$12&amp;"_"&amp;BH$20,データシート1!$A$1:$BT$1,0),0)</f>
        <v>1.0588003125664527</v>
      </c>
      <c r="BI29" s="34">
        <f>VLOOKUP($AX29&amp;"_"&amp;$BC$14,データシート1!$A:$BT,MATCH($BC$12&amp;"_"&amp;BI$20,データシート1!$A$1:$BT$1,0),0)</f>
        <v>231.01441436595297</v>
      </c>
      <c r="BJ29" s="34">
        <f>VLOOKUP($AX29&amp;"_"&amp;$BC$14,データシート1!$A:$BT,MATCH($BC$12&amp;"_"&amp;BJ$20,データシート1!$A$1:$BT$1,0),0)</f>
        <v>199.03827163752428</v>
      </c>
      <c r="BK29" s="34">
        <f t="shared" si="1"/>
        <v>164.54374211083967</v>
      </c>
      <c r="BL29" s="34">
        <f t="shared" si="2"/>
        <v>110.32478423605312</v>
      </c>
      <c r="BM29" s="34">
        <f>VLOOKUP($AX29&amp;"_"&amp;$BC$14,データシート1!$A:$BT,MATCH($BC$12&amp;"_"&amp;BM$20,データシート1!$A$1:$BT$1,0),0)</f>
        <v>76.520697201709808</v>
      </c>
      <c r="BN29" s="34">
        <f>VLOOKUP($AX29&amp;"_"&amp;$BC$14,データシート1!$A:$BT,MATCH($BC$12&amp;"_"&amp;BN$20,データシート1!$A$1:$BT$1,0),0)</f>
        <v>33.804087034343311</v>
      </c>
      <c r="BO29" s="34">
        <f>VLOOKUP($AX29&amp;"_"&amp;$BC$14,データシート1!$A:$BT,MATCH($BC$12&amp;"_"&amp;BO$20,データシート1!$A$1:$BT$1,0),0)</f>
        <v>10.239463798503101</v>
      </c>
      <c r="BP29" s="34">
        <f>VLOOKUP($AX29&amp;"_"&amp;$BC$14,データシート1!$A:$BT,MATCH($BC$12&amp;"_"&amp;BP$20,データシート1!$A$1:$BT$1,0),0)</f>
        <v>43.979494076283473</v>
      </c>
      <c r="BQ29" s="34">
        <f>VLOOKUP($AX29&amp;"_"&amp;$BC$14,データシート1!$A:$BT,MATCH($BC$12&amp;"_"&amp;BQ$20,データシート1!$A$1:$BT$1,0),0)</f>
        <v>36.234681843387008</v>
      </c>
      <c r="BR29" s="35">
        <f t="shared" si="3"/>
        <v>1246.6267436141409</v>
      </c>
      <c r="BT29" s="121" t="str">
        <f t="shared" si="4"/>
        <v>習志野市</v>
      </c>
      <c r="BU29" s="33">
        <f t="shared" si="25"/>
        <v>1246.6267436141409</v>
      </c>
      <c r="BV29" s="59">
        <f t="shared" si="16"/>
        <v>0.49396953563755686</v>
      </c>
      <c r="BW29" s="59">
        <f t="shared" si="5"/>
        <v>0.48833462604610917</v>
      </c>
      <c r="BX29" s="59">
        <f t="shared" si="5"/>
        <v>4.7855773290122515E-3</v>
      </c>
      <c r="BY29" s="59">
        <f t="shared" si="5"/>
        <v>8.4933226243554363E-4</v>
      </c>
      <c r="BZ29" s="59">
        <f t="shared" si="5"/>
        <v>0.18531161436197871</v>
      </c>
      <c r="CA29" s="59">
        <f t="shared" si="5"/>
        <v>0.15966148059721966</v>
      </c>
      <c r="CB29" s="59">
        <f t="shared" si="5"/>
        <v>0.13199118577691102</v>
      </c>
      <c r="CC29" s="59">
        <f t="shared" si="5"/>
        <v>8.8498650298650366E-2</v>
      </c>
      <c r="CD29" s="59">
        <f t="shared" si="5"/>
        <v>6.138220409091006E-2</v>
      </c>
      <c r="CE29" s="59">
        <f t="shared" si="5"/>
        <v>2.7116446207740303E-2</v>
      </c>
      <c r="CF29" s="59">
        <f t="shared" si="5"/>
        <v>8.2137366705430197E-3</v>
      </c>
      <c r="CG29" s="59">
        <f t="shared" si="5"/>
        <v>3.5278798807717636E-2</v>
      </c>
      <c r="CH29" s="59">
        <f t="shared" si="5"/>
        <v>2.9066183626333675E-2</v>
      </c>
      <c r="CI29" s="122">
        <f t="shared" si="6"/>
        <v>1</v>
      </c>
      <c r="CK29" s="123" t="str">
        <f t="shared" si="7"/>
        <v>習志野市</v>
      </c>
      <c r="CL29" s="124">
        <f t="shared" si="17"/>
        <v>615.79563365643685</v>
      </c>
      <c r="CM29" s="65">
        <f t="shared" si="18"/>
        <v>0.19445899492494445</v>
      </c>
      <c r="CN29" s="66">
        <f t="shared" si="19"/>
        <v>608.77100466189029</v>
      </c>
      <c r="CO29" s="65">
        <f t="shared" si="20"/>
        <v>0.19670286377470811</v>
      </c>
      <c r="CP29" s="66">
        <f t="shared" si="8"/>
        <v>5.9658286819802013</v>
      </c>
      <c r="CQ29" s="65">
        <f t="shared" si="21"/>
        <v>0</v>
      </c>
      <c r="CR29" s="66">
        <f t="shared" si="9"/>
        <v>1.0588003125664527</v>
      </c>
      <c r="CS29" s="65">
        <f t="shared" si="22"/>
        <v>0</v>
      </c>
      <c r="CT29" s="66">
        <f t="shared" si="10"/>
        <v>231.01441436595297</v>
      </c>
      <c r="CU29" s="67">
        <f t="shared" si="23"/>
        <v>0.35116423458966678</v>
      </c>
      <c r="CV29" s="16"/>
      <c r="CW29" s="959">
        <f t="shared" si="24"/>
        <v>119.747</v>
      </c>
      <c r="CX29" s="962">
        <f>VLOOKUP($AX29&amp;"_"&amp;$CW$14,データシート1!$A:$BT,MATCH($CW$12&amp;"_"&amp;CX$20,データシート1!$A$1:$BT$1,0),0)</f>
        <v>119.747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81.123999999999995</v>
      </c>
      <c r="DB29" s="962">
        <f>VLOOKUP($AX29&amp;"_"&amp;$CW$14,データシート1!$A:$BT,MATCH($CW$12&amp;"_"&amp;DB$20,データシート1!$A$1:$BT$1,0),0)</f>
        <v>0</v>
      </c>
      <c r="DC29" s="962">
        <f>VLOOKUP($AX29&amp;"_"&amp;$CW$14,データシート1!$A:$BT,MATCH($CW$12&amp;"_"&amp;DC$20,データシート1!$A$1:$BT$1,0),0)</f>
        <v>0</v>
      </c>
      <c r="DD29" s="961">
        <f t="shared" si="11"/>
        <v>200.87099999999998</v>
      </c>
      <c r="DE29" s="16"/>
      <c r="DF29" s="125">
        <f>VLOOKUP($AX29&amp;"_"&amp;$DF$14,データシート1!$A:$BT,MATCH($DF$12&amp;"_"&amp;DF$20,データシート1!$A$1:$BT$1,0),0)</f>
        <v>8</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12</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32203</v>
      </c>
      <c r="AY30" s="18" t="str">
        <f>IF(IFERROR(比較地域マスタ!$Z15,"")=0,"",IFERROR(比較地域マスタ!$Z15,""))</f>
        <v>出雲市</v>
      </c>
      <c r="BB30" s="110" t="str">
        <f t="shared" si="0"/>
        <v>32203</v>
      </c>
      <c r="BC30" s="1031" t="str">
        <f t="shared" si="0"/>
        <v>出雲市</v>
      </c>
      <c r="BD30" s="34">
        <f t="shared" si="14"/>
        <v>1571.0166259007501</v>
      </c>
      <c r="BE30" s="34">
        <f t="shared" si="15"/>
        <v>697.40301275823276</v>
      </c>
      <c r="BF30" s="34">
        <f>VLOOKUP($AX30&amp;"_"&amp;$BC$14,データシート1!$A:$BT,MATCH($BC$12&amp;"_"&amp;BF$20,データシート1!$A$1:$BT$1,0),0)</f>
        <v>608.22427215012124</v>
      </c>
      <c r="BG30" s="34">
        <f>VLOOKUP($AX30&amp;"_"&amp;$BC$14,データシート1!$A:$BT,MATCH($BC$12&amp;"_"&amp;BG$20,データシート1!$A$1:$BT$1,0),0)</f>
        <v>17.049467924812507</v>
      </c>
      <c r="BH30" s="34">
        <f>VLOOKUP($AX30&amp;"_"&amp;$BC$14,データシート1!$A:$BT,MATCH($BC$12&amp;"_"&amp;BH$20,データシート1!$A$1:$BT$1,0),0)</f>
        <v>72.129272683299121</v>
      </c>
      <c r="BI30" s="34">
        <f>VLOOKUP($AX30&amp;"_"&amp;$BC$14,データシート1!$A:$BT,MATCH($BC$12&amp;"_"&amp;BI$20,データシート1!$A$1:$BT$1,0),0)</f>
        <v>297.11469624122697</v>
      </c>
      <c r="BJ30" s="34">
        <f>VLOOKUP($AX30&amp;"_"&amp;$BC$14,データシート1!$A:$BT,MATCH($BC$12&amp;"_"&amp;BJ$20,データシート1!$A$1:$BT$1,0),0)</f>
        <v>251.35593227414677</v>
      </c>
      <c r="BK30" s="34">
        <f t="shared" si="1"/>
        <v>302.46756506748363</v>
      </c>
      <c r="BL30" s="34">
        <f t="shared" si="2"/>
        <v>291.50242592192905</v>
      </c>
      <c r="BM30" s="34">
        <f>VLOOKUP($AX30&amp;"_"&amp;$BC$14,データシート1!$A:$BT,MATCH($BC$12&amp;"_"&amp;BM$20,データシート1!$A$1:$BT$1,0),0)</f>
        <v>154.32985501597042</v>
      </c>
      <c r="BN30" s="34">
        <f>VLOOKUP($AX30&amp;"_"&amp;$BC$14,データシート1!$A:$BT,MATCH($BC$12&amp;"_"&amp;BN$20,データシート1!$A$1:$BT$1,0),0)</f>
        <v>137.17257090595862</v>
      </c>
      <c r="BO30" s="34">
        <f>VLOOKUP($AX30&amp;"_"&amp;$BC$14,データシート1!$A:$BT,MATCH($BC$12&amp;"_"&amp;BO$20,データシート1!$A$1:$BT$1,0),0)</f>
        <v>10.1998189525802</v>
      </c>
      <c r="BP30" s="34">
        <f>VLOOKUP($AX30&amp;"_"&amp;$BC$14,データシート1!$A:$BT,MATCH($BC$12&amp;"_"&amp;BP$20,データシート1!$A$1:$BT$1,0),0)</f>
        <v>0.76532019297440357</v>
      </c>
      <c r="BQ30" s="34">
        <f>VLOOKUP($AX30&amp;"_"&amp;$BC$14,データシート1!$A:$BT,MATCH($BC$12&amp;"_"&amp;BQ$20,データシート1!$A$1:$BT$1,0),0)</f>
        <v>22.67541955966</v>
      </c>
      <c r="BR30" s="35">
        <f t="shared" si="3"/>
        <v>1571.0166259007501</v>
      </c>
      <c r="BT30" s="121" t="str">
        <f t="shared" si="4"/>
        <v>出雲市</v>
      </c>
      <c r="BU30" s="33">
        <f t="shared" si="25"/>
        <v>1571.0166259007501</v>
      </c>
      <c r="BV30" s="59">
        <f t="shared" si="16"/>
        <v>0.44391828912591763</v>
      </c>
      <c r="BW30" s="59">
        <f t="shared" si="5"/>
        <v>0.38715330068604009</v>
      </c>
      <c r="BX30" s="59">
        <f t="shared" si="5"/>
        <v>1.0852506360355741E-2</v>
      </c>
      <c r="BY30" s="59">
        <f t="shared" si="5"/>
        <v>4.591248207952188E-2</v>
      </c>
      <c r="BZ30" s="59">
        <f t="shared" si="5"/>
        <v>0.1891225664597119</v>
      </c>
      <c r="CA30" s="59">
        <f t="shared" si="5"/>
        <v>0.15999571750555511</v>
      </c>
      <c r="CB30" s="59">
        <f t="shared" si="5"/>
        <v>0.19252983073559923</v>
      </c>
      <c r="CC30" s="59">
        <f t="shared" si="5"/>
        <v>0.18555018522149291</v>
      </c>
      <c r="CD30" s="59">
        <f t="shared" si="5"/>
        <v>9.8235659936115979E-2</v>
      </c>
      <c r="CE30" s="59">
        <f t="shared" si="5"/>
        <v>8.7314525285376948E-2</v>
      </c>
      <c r="CF30" s="59">
        <f t="shared" si="5"/>
        <v>6.4924958682293279E-3</v>
      </c>
      <c r="CG30" s="59">
        <f t="shared" si="5"/>
        <v>4.8714964587698328E-4</v>
      </c>
      <c r="CH30" s="59">
        <f t="shared" si="5"/>
        <v>1.4433596173216141E-2</v>
      </c>
      <c r="CI30" s="122">
        <f t="shared" si="6"/>
        <v>1</v>
      </c>
      <c r="CK30" s="123" t="str">
        <f t="shared" si="7"/>
        <v>出雲市</v>
      </c>
      <c r="CL30" s="124">
        <f t="shared" si="17"/>
        <v>697.40301275823276</v>
      </c>
      <c r="CM30" s="65">
        <f t="shared" si="18"/>
        <v>0.59158333481852265</v>
      </c>
      <c r="CN30" s="66">
        <f t="shared" si="19"/>
        <v>608.22427215012124</v>
      </c>
      <c r="CO30" s="65">
        <f t="shared" si="20"/>
        <v>0.67832215663068673</v>
      </c>
      <c r="CP30" s="66">
        <f t="shared" si="8"/>
        <v>17.049467924812507</v>
      </c>
      <c r="CQ30" s="65">
        <f t="shared" si="21"/>
        <v>0</v>
      </c>
      <c r="CR30" s="66">
        <f t="shared" si="9"/>
        <v>72.129272683299121</v>
      </c>
      <c r="CS30" s="65">
        <f t="shared" si="22"/>
        <v>0</v>
      </c>
      <c r="CT30" s="66">
        <f t="shared" si="10"/>
        <v>297.11469624122697</v>
      </c>
      <c r="CU30" s="67">
        <f t="shared" si="23"/>
        <v>0.19998337595444493</v>
      </c>
      <c r="CV30" s="16"/>
      <c r="CW30" s="959">
        <f t="shared" si="24"/>
        <v>412.572</v>
      </c>
      <c r="CX30" s="962">
        <f>VLOOKUP($AX30&amp;"_"&amp;$CW$14,データシート1!$A:$BT,MATCH($CW$12&amp;"_"&amp;CX$20,データシート1!$A$1:$BT$1,0),0)</f>
        <v>412.572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59.417999999999999</v>
      </c>
      <c r="DB30" s="962">
        <f>VLOOKUP($AX30&amp;"_"&amp;$CW$14,データシート1!$A:$BT,MATCH($CW$12&amp;"_"&amp;DB$20,データシート1!$A$1:$BT$1,0),0)</f>
        <v>0</v>
      </c>
      <c r="DC30" s="962">
        <f>VLOOKUP($AX30&amp;"_"&amp;$CW$14,データシート1!$A:$BT,MATCH($CW$12&amp;"_"&amp;DC$20,データシート1!$A$1:$BT$1,0),0)</f>
        <v>0</v>
      </c>
      <c r="DD30" s="961">
        <f t="shared" si="11"/>
        <v>471.99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0.87</v>
      </c>
      <c r="DO30" s="127">
        <f t="shared" si="27"/>
        <v>0</v>
      </c>
      <c r="DP30" s="127">
        <f t="shared" si="13"/>
        <v>0</v>
      </c>
      <c r="DQ30" s="127">
        <f t="shared" si="13"/>
        <v>0.13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12227</v>
      </c>
      <c r="AY31" s="18" t="str">
        <f>IF(IFERROR(比較地域マスタ!$Z16,"")=0,"",IFERROR(比較地域マスタ!$Z16,""))</f>
        <v>浦安市</v>
      </c>
      <c r="BB31" s="110" t="str">
        <f t="shared" si="0"/>
        <v>12227</v>
      </c>
      <c r="BC31" s="1031" t="str">
        <f t="shared" si="0"/>
        <v>浦安市</v>
      </c>
      <c r="BD31" s="34">
        <f t="shared" si="14"/>
        <v>1065.2143246306348</v>
      </c>
      <c r="BE31" s="34">
        <f t="shared" si="15"/>
        <v>368.53662146986312</v>
      </c>
      <c r="BF31" s="34">
        <f>VLOOKUP($AX31&amp;"_"&amp;$BC$14,データシート1!$A:$BT,MATCH($BC$12&amp;"_"&amp;BF$20,データシート1!$A$1:$BT$1,0),0)</f>
        <v>362.5893767612647</v>
      </c>
      <c r="BG31" s="34">
        <f>VLOOKUP($AX31&amp;"_"&amp;$BC$14,データシート1!$A:$BT,MATCH($BC$12&amp;"_"&amp;BG$20,データシート1!$A$1:$BT$1,0),0)</f>
        <v>5.3649045366869057</v>
      </c>
      <c r="BH31" s="34">
        <f>VLOOKUP($AX31&amp;"_"&amp;$BC$14,データシート1!$A:$BT,MATCH($BC$12&amp;"_"&amp;BH$20,データシート1!$A$1:$BT$1,0),0)</f>
        <v>0.58234017191154908</v>
      </c>
      <c r="BI31" s="34">
        <f>VLOOKUP($AX31&amp;"_"&amp;$BC$14,データシート1!$A:$BT,MATCH($BC$12&amp;"_"&amp;BI$20,データシート1!$A$1:$BT$1,0),0)</f>
        <v>376.5001078315147</v>
      </c>
      <c r="BJ31" s="34">
        <f>VLOOKUP($AX31&amp;"_"&amp;$BC$14,データシート1!$A:$BT,MATCH($BC$12&amp;"_"&amp;BJ$20,データシート1!$A$1:$BT$1,0),0)</f>
        <v>197.13538329415573</v>
      </c>
      <c r="BK31" s="34">
        <f t="shared" si="1"/>
        <v>107.68793354236126</v>
      </c>
      <c r="BL31" s="34">
        <f t="shared" si="2"/>
        <v>97.840480782924487</v>
      </c>
      <c r="BM31" s="34">
        <f>VLOOKUP($AX31&amp;"_"&amp;$BC$14,データシート1!$A:$BT,MATCH($BC$12&amp;"_"&amp;BM$20,データシート1!$A$1:$BT$1,0),0)</f>
        <v>61.977945562159995</v>
      </c>
      <c r="BN31" s="34">
        <f>VLOOKUP($AX31&amp;"_"&amp;$BC$14,データシート1!$A:$BT,MATCH($BC$12&amp;"_"&amp;BN$20,データシート1!$A$1:$BT$1,0),0)</f>
        <v>35.862535220764485</v>
      </c>
      <c r="BO31" s="34">
        <f>VLOOKUP($AX31&amp;"_"&amp;$BC$14,データシート1!$A:$BT,MATCH($BC$12&amp;"_"&amp;BO$20,データシート1!$A$1:$BT$1,0),0)</f>
        <v>9.84745275943677</v>
      </c>
      <c r="BP31" s="34">
        <f>VLOOKUP($AX31&amp;"_"&amp;$BC$14,データシート1!$A:$BT,MATCH($BC$12&amp;"_"&amp;BP$20,データシート1!$A$1:$BT$1,0),0)</f>
        <v>0</v>
      </c>
      <c r="BQ31" s="34">
        <f>VLOOKUP($AX31&amp;"_"&amp;$BC$14,データシート1!$A:$BT,MATCH($BC$12&amp;"_"&amp;BQ$20,データシート1!$A$1:$BT$1,0),0)</f>
        <v>15.354278492740001</v>
      </c>
      <c r="BR31" s="35">
        <f t="shared" si="3"/>
        <v>1065.2143246306348</v>
      </c>
      <c r="BT31" s="121" t="str">
        <f t="shared" si="4"/>
        <v>浦安市</v>
      </c>
      <c r="BU31" s="33">
        <f t="shared" si="25"/>
        <v>1065.2143246306348</v>
      </c>
      <c r="BV31" s="59">
        <f t="shared" si="16"/>
        <v>0.34597415088053191</v>
      </c>
      <c r="BW31" s="59">
        <f t="shared" si="5"/>
        <v>0.34039100712149484</v>
      </c>
      <c r="BX31" s="59">
        <f t="shared" si="5"/>
        <v>5.0364554931677224E-3</v>
      </c>
      <c r="BY31" s="59">
        <f t="shared" si="5"/>
        <v>5.4668826586938427E-4</v>
      </c>
      <c r="BZ31" s="59">
        <f t="shared" si="5"/>
        <v>0.35345009837533575</v>
      </c>
      <c r="CA31" s="59">
        <f t="shared" si="5"/>
        <v>0.18506640282227976</v>
      </c>
      <c r="CB31" s="59">
        <f t="shared" si="5"/>
        <v>0.10109508579853381</v>
      </c>
      <c r="CC31" s="59">
        <f t="shared" si="5"/>
        <v>9.1850511695710499E-2</v>
      </c>
      <c r="CD31" s="59">
        <f t="shared" si="5"/>
        <v>5.8183544972182921E-2</v>
      </c>
      <c r="CE31" s="59">
        <f t="shared" si="5"/>
        <v>3.3666966723527578E-2</v>
      </c>
      <c r="CF31" s="59">
        <f t="shared" si="5"/>
        <v>9.2445741028232917E-3</v>
      </c>
      <c r="CG31" s="59">
        <f t="shared" si="5"/>
        <v>0</v>
      </c>
      <c r="CH31" s="59">
        <f t="shared" si="5"/>
        <v>1.4414262123318825E-2</v>
      </c>
      <c r="CI31" s="122">
        <f t="shared" si="6"/>
        <v>1</v>
      </c>
      <c r="CK31" s="123" t="str">
        <f t="shared" si="7"/>
        <v>浦安市</v>
      </c>
      <c r="CL31" s="124">
        <f t="shared" si="17"/>
        <v>368.53662146986312</v>
      </c>
      <c r="CM31" s="65">
        <f t="shared" si="18"/>
        <v>7.4375240893777604E-3</v>
      </c>
      <c r="CN31" s="66">
        <f t="shared" si="19"/>
        <v>362.5893767612647</v>
      </c>
      <c r="CO31" s="65">
        <f t="shared" si="20"/>
        <v>7.5595154620448886E-3</v>
      </c>
      <c r="CP31" s="66">
        <f t="shared" si="8"/>
        <v>5.3649045366869057</v>
      </c>
      <c r="CQ31" s="65">
        <f t="shared" si="21"/>
        <v>0</v>
      </c>
      <c r="CR31" s="66">
        <f t="shared" si="9"/>
        <v>0.58234017191154908</v>
      </c>
      <c r="CS31" s="65">
        <f t="shared" si="22"/>
        <v>0</v>
      </c>
      <c r="CT31" s="66">
        <f t="shared" si="10"/>
        <v>376.5001078315147</v>
      </c>
      <c r="CU31" s="67">
        <f t="shared" si="23"/>
        <v>0.61271695598885134</v>
      </c>
      <c r="CV31" s="16"/>
      <c r="CW31" s="959">
        <f t="shared" si="24"/>
        <v>2.7410000000000001</v>
      </c>
      <c r="CX31" s="962">
        <f>VLOOKUP($AX31&amp;"_"&amp;$CW$14,データシート1!$A:$BT,MATCH($CW$12&amp;"_"&amp;CX$20,データシート1!$A$1:$BT$1,0),0)</f>
        <v>2.7410000000000001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230.68799999999999</v>
      </c>
      <c r="DB31" s="962">
        <f>VLOOKUP($AX31&amp;"_"&amp;$CW$14,データシート1!$A:$BT,MATCH($CW$12&amp;"_"&amp;DB$20,データシート1!$A$1:$BT$1,0),0)</f>
        <v>0</v>
      </c>
      <c r="DC31" s="962">
        <f>VLOOKUP($AX31&amp;"_"&amp;$CW$14,データシート1!$A:$BT,MATCH($CW$12&amp;"_"&amp;DC$20,データシート1!$A$1:$BT$1,0),0)</f>
        <v>0</v>
      </c>
      <c r="DD31" s="961">
        <f t="shared" si="11"/>
        <v>233.429</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21</v>
      </c>
      <c r="DJ31" s="64">
        <f>VLOOKUP($AX31&amp;"_"&amp;$DF$14,データシート1!$A:$BT,MATCH($DF$12&amp;"_"&amp;DJ$20,データシート1!$A$1:$BT$1,0),0)</f>
        <v>0</v>
      </c>
      <c r="DK31" s="64">
        <f>VLOOKUP($AX31&amp;"_"&amp;$DF$14,データシート1!$A:$BT,MATCH($DF$12&amp;"_"&amp;DK$20,データシート1!$A$1:$BT$1,0),0)</f>
        <v>0</v>
      </c>
      <c r="DL31" s="68">
        <f t="shared" si="12"/>
        <v>22</v>
      </c>
      <c r="DM31" s="16"/>
      <c r="DN31" s="126">
        <f t="shared" si="26"/>
        <v>0.01</v>
      </c>
      <c r="DO31" s="127">
        <f t="shared" si="27"/>
        <v>0</v>
      </c>
      <c r="DP31" s="127">
        <f t="shared" si="13"/>
        <v>0</v>
      </c>
      <c r="DQ31" s="127">
        <f t="shared" si="13"/>
        <v>0.99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12212</v>
      </c>
      <c r="AY32" s="18" t="str">
        <f>IF(IFERROR(比較地域マスタ!$Z17,"")=0,"",IFERROR(比較地域マスタ!$Z17,""))</f>
        <v>佐倉市</v>
      </c>
      <c r="AZ32" s="16"/>
      <c r="BA32" s="16"/>
      <c r="BB32" s="110" t="str">
        <f t="shared" si="0"/>
        <v>12212</v>
      </c>
      <c r="BC32" s="1031" t="str">
        <f t="shared" si="0"/>
        <v>佐倉市</v>
      </c>
      <c r="BD32" s="34">
        <f t="shared" si="14"/>
        <v>1593.2215038926163</v>
      </c>
      <c r="BE32" s="34">
        <f t="shared" si="15"/>
        <v>996.33245625526126</v>
      </c>
      <c r="BF32" s="34">
        <f>VLOOKUP($AX32&amp;"_"&amp;$BC$14,データシート1!$A:$BT,MATCH($BC$12&amp;"_"&amp;BF$20,データシート1!$A$1:$BT$1,0),0)</f>
        <v>972.89417893426321</v>
      </c>
      <c r="BG32" s="34">
        <f>VLOOKUP($AX32&amp;"_"&amp;$BC$14,データシート1!$A:$BT,MATCH($BC$12&amp;"_"&amp;BG$20,データシート1!$A$1:$BT$1,0),0)</f>
        <v>6.2857122574214985</v>
      </c>
      <c r="BH32" s="34">
        <f>VLOOKUP($AX32&amp;"_"&amp;$BC$14,データシート1!$A:$BT,MATCH($BC$12&amp;"_"&amp;BH$20,データシート1!$A$1:$BT$1,0),0)</f>
        <v>17.152565063576532</v>
      </c>
      <c r="BI32" s="34">
        <f>VLOOKUP($AX32&amp;"_"&amp;$BC$14,データシート1!$A:$BT,MATCH($BC$12&amp;"_"&amp;BI$20,データシート1!$A$1:$BT$1,0),0)</f>
        <v>194.53440608094164</v>
      </c>
      <c r="BJ32" s="34">
        <f>VLOOKUP($AX32&amp;"_"&amp;$BC$14,データシート1!$A:$BT,MATCH($BC$12&amp;"_"&amp;BJ$20,データシート1!$A$1:$BT$1,0),0)</f>
        <v>189.19906389494872</v>
      </c>
      <c r="BK32" s="34">
        <f t="shared" si="1"/>
        <v>196.22385113036577</v>
      </c>
      <c r="BL32" s="34">
        <f t="shared" si="2"/>
        <v>186.16772284909058</v>
      </c>
      <c r="BM32" s="34">
        <f>VLOOKUP($AX32&amp;"_"&amp;$BC$14,データシート1!$A:$BT,MATCH($BC$12&amp;"_"&amp;BM$20,データシート1!$A$1:$BT$1,0),0)</f>
        <v>115.84592859785326</v>
      </c>
      <c r="BN32" s="34">
        <f>VLOOKUP($AX32&amp;"_"&amp;$BC$14,データシート1!$A:$BT,MATCH($BC$12&amp;"_"&amp;BN$20,データシート1!$A$1:$BT$1,0),0)</f>
        <v>70.321794251237336</v>
      </c>
      <c r="BO32" s="34">
        <f>VLOOKUP($AX32&amp;"_"&amp;$BC$14,データシート1!$A:$BT,MATCH($BC$12&amp;"_"&amp;BO$20,データシート1!$A$1:$BT$1,0),0)</f>
        <v>10.0561282812752</v>
      </c>
      <c r="BP32" s="34">
        <f>VLOOKUP($AX32&amp;"_"&amp;$BC$14,データシート1!$A:$BT,MATCH($BC$12&amp;"_"&amp;BP$20,データシート1!$A$1:$BT$1,0),0)</f>
        <v>0</v>
      </c>
      <c r="BQ32" s="34">
        <f>VLOOKUP($AX32&amp;"_"&amp;$BC$14,データシート1!$A:$BT,MATCH($BC$12&amp;"_"&amp;BQ$20,データシート1!$A$1:$BT$1,0),0)</f>
        <v>16.931726531098722</v>
      </c>
      <c r="BR32" s="35">
        <f t="shared" si="3"/>
        <v>1593.2215038926163</v>
      </c>
      <c r="BS32" s="21"/>
      <c r="BT32" s="121" t="str">
        <f t="shared" si="4"/>
        <v>佐倉市</v>
      </c>
      <c r="BU32" s="33">
        <f t="shared" si="25"/>
        <v>1593.2215038926163</v>
      </c>
      <c r="BV32" s="59">
        <f t="shared" si="16"/>
        <v>0.62535714828163302</v>
      </c>
      <c r="BW32" s="59">
        <f t="shared" si="5"/>
        <v>0.61064589986844453</v>
      </c>
      <c r="BX32" s="59">
        <f t="shared" si="5"/>
        <v>3.9452845960615138E-3</v>
      </c>
      <c r="BY32" s="59">
        <f t="shared" si="5"/>
        <v>1.0765963817126975E-2</v>
      </c>
      <c r="BZ32" s="59">
        <f t="shared" si="5"/>
        <v>0.12210129326377291</v>
      </c>
      <c r="CA32" s="59">
        <f t="shared" si="5"/>
        <v>0.11875251710618438</v>
      </c>
      <c r="CB32" s="59">
        <f t="shared" si="5"/>
        <v>0.12316168884925578</v>
      </c>
      <c r="CC32" s="59">
        <f t="shared" si="5"/>
        <v>0.11684986826642678</v>
      </c>
      <c r="CD32" s="59">
        <f t="shared" si="5"/>
        <v>7.2711753083180397E-2</v>
      </c>
      <c r="CE32" s="59">
        <f t="shared" si="5"/>
        <v>4.4138115183246389E-2</v>
      </c>
      <c r="CF32" s="59">
        <f t="shared" si="5"/>
        <v>6.3118205828290065E-3</v>
      </c>
      <c r="CG32" s="59">
        <f t="shared" si="5"/>
        <v>0</v>
      </c>
      <c r="CH32" s="59">
        <f t="shared" si="5"/>
        <v>1.0627352499153768E-2</v>
      </c>
      <c r="CI32" s="122">
        <f t="shared" si="6"/>
        <v>1</v>
      </c>
      <c r="CJ32" s="16"/>
      <c r="CK32" s="123" t="str">
        <f t="shared" si="7"/>
        <v>佐倉市</v>
      </c>
      <c r="CL32" s="124">
        <f t="shared" si="17"/>
        <v>996.33245625526126</v>
      </c>
      <c r="CM32" s="65">
        <f t="shared" si="18"/>
        <v>0.15100481677117453</v>
      </c>
      <c r="CN32" s="66">
        <f t="shared" si="19"/>
        <v>972.89417893426321</v>
      </c>
      <c r="CO32" s="65">
        <f t="shared" si="20"/>
        <v>0.15464271783885933</v>
      </c>
      <c r="CP32" s="66">
        <f t="shared" si="8"/>
        <v>6.2857122574214985</v>
      </c>
      <c r="CQ32" s="65">
        <f t="shared" si="21"/>
        <v>0</v>
      </c>
      <c r="CR32" s="66">
        <f t="shared" si="9"/>
        <v>17.152565063576532</v>
      </c>
      <c r="CS32" s="65">
        <f t="shared" si="22"/>
        <v>0</v>
      </c>
      <c r="CT32" s="66">
        <f t="shared" si="10"/>
        <v>194.53440608094164</v>
      </c>
      <c r="CU32" s="67">
        <f t="shared" si="23"/>
        <v>0.15988431366253381</v>
      </c>
      <c r="CV32" s="16"/>
      <c r="CW32" s="959">
        <f t="shared" si="24"/>
        <v>150.45099999999999</v>
      </c>
      <c r="CX32" s="962">
        <f>VLOOKUP($AX32&amp;"_"&amp;$CW$14,データシート1!$A:$BT,MATCH($CW$12&amp;"_"&amp;CX$20,データシート1!$A$1:$BT$1,0),0)</f>
        <v>150.45099999999999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31.102999999999998</v>
      </c>
      <c r="DB32" s="962">
        <f>VLOOKUP($AX32&amp;"_"&amp;$CW$14,データシート1!$A:$BT,MATCH($CW$12&amp;"_"&amp;DB$20,データシート1!$A$1:$BT$1,0),0)</f>
        <v>0</v>
      </c>
      <c r="DC32" s="962">
        <f>VLOOKUP($AX32&amp;"_"&amp;$CW$14,データシート1!$A:$BT,MATCH($CW$12&amp;"_"&amp;DC$20,データシート1!$A$1:$BT$1,0),0)</f>
        <v>0</v>
      </c>
      <c r="DD32" s="961">
        <f t="shared" si="11"/>
        <v>181.554</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v>
      </c>
      <c r="DJ32" s="64">
        <f>VLOOKUP($AX32&amp;"_"&amp;$DF$14,データシート1!$A:$BT,MATCH($DF$12&amp;"_"&amp;DJ$20,データシート1!$A$1:$BT$1,0),0)</f>
        <v>0</v>
      </c>
      <c r="DK32" s="64">
        <f>VLOOKUP($AX32&amp;"_"&amp;$DF$14,データシート1!$A:$BT,MATCH($DF$12&amp;"_"&amp;DK$20,データシート1!$A$1:$BT$1,0),0)</f>
        <v>0</v>
      </c>
      <c r="DL32" s="68">
        <f t="shared" si="12"/>
        <v>20</v>
      </c>
      <c r="DM32" s="16"/>
      <c r="DN32" s="126">
        <f t="shared" si="26"/>
        <v>0.83</v>
      </c>
      <c r="DO32" s="127">
        <f t="shared" si="27"/>
        <v>0</v>
      </c>
      <c r="DP32" s="127">
        <f t="shared" si="13"/>
        <v>0</v>
      </c>
      <c r="DQ32" s="127">
        <f t="shared" si="13"/>
        <v>0.17</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23213</v>
      </c>
      <c r="AY33" s="18" t="str">
        <f>IF(IFERROR(比較地域マスタ!$Z18,"")=0,"",IFERROR(比較地域マスタ!$Z18,""))</f>
        <v>西尾市</v>
      </c>
      <c r="BB33" s="110" t="str">
        <f t="shared" si="0"/>
        <v>23213</v>
      </c>
      <c r="BC33" s="1031" t="str">
        <f t="shared" si="0"/>
        <v>西尾市</v>
      </c>
      <c r="BD33" s="34">
        <f t="shared" si="14"/>
        <v>1810.2121518908118</v>
      </c>
      <c r="BE33" s="34">
        <f t="shared" si="15"/>
        <v>1161.9106355901004</v>
      </c>
      <c r="BF33" s="34">
        <f>VLOOKUP($AX33&amp;"_"&amp;$BC$14,データシート1!$A:$BT,MATCH($BC$12&amp;"_"&amp;BF$20,データシート1!$A$1:$BT$1,0),0)</f>
        <v>1125.692719041688</v>
      </c>
      <c r="BG33" s="34">
        <f>VLOOKUP($AX33&amp;"_"&amp;$BC$14,データシート1!$A:$BT,MATCH($BC$12&amp;"_"&amp;BG$20,データシート1!$A$1:$BT$1,0),0)</f>
        <v>9.5556007168237524</v>
      </c>
      <c r="BH33" s="34">
        <f>VLOOKUP($AX33&amp;"_"&amp;$BC$14,データシート1!$A:$BT,MATCH($BC$12&amp;"_"&amp;BH$20,データシート1!$A$1:$BT$1,0),0)</f>
        <v>26.662315831588611</v>
      </c>
      <c r="BI33" s="34">
        <f>VLOOKUP($AX33&amp;"_"&amp;$BC$14,データシート1!$A:$BT,MATCH($BC$12&amp;"_"&amp;BI$20,データシート1!$A$1:$BT$1,0),0)</f>
        <v>160.92705707842504</v>
      </c>
      <c r="BJ33" s="34">
        <f>VLOOKUP($AX33&amp;"_"&amp;$BC$14,データシート1!$A:$BT,MATCH($BC$12&amp;"_"&amp;BJ$20,データシート1!$A$1:$BT$1,0),0)</f>
        <v>169.41186576475278</v>
      </c>
      <c r="BK33" s="34">
        <f t="shared" si="1"/>
        <v>299.53036417913364</v>
      </c>
      <c r="BL33" s="34">
        <f t="shared" si="2"/>
        <v>289.07128121288247</v>
      </c>
      <c r="BM33" s="34">
        <f>VLOOKUP($AX33&amp;"_"&amp;$BC$14,データシート1!$A:$BT,MATCH($BC$12&amp;"_"&amp;BM$20,データシート1!$A$1:$BT$1,0),0)</f>
        <v>159.15206836336506</v>
      </c>
      <c r="BN33" s="34">
        <f>VLOOKUP($AX33&amp;"_"&amp;$BC$14,データシート1!$A:$BT,MATCH($BC$12&amp;"_"&amp;BN$20,データシート1!$A$1:$BT$1,0),0)</f>
        <v>129.91921284951738</v>
      </c>
      <c r="BO33" s="34">
        <f>VLOOKUP($AX33&amp;"_"&amp;$BC$14,データシート1!$A:$BT,MATCH($BC$12&amp;"_"&amp;BO$20,データシート1!$A$1:$BT$1,0),0)</f>
        <v>9.9764882667851005</v>
      </c>
      <c r="BP33" s="34">
        <f>VLOOKUP($AX33&amp;"_"&amp;$BC$14,データシート1!$A:$BT,MATCH($BC$12&amp;"_"&amp;BP$20,データシート1!$A$1:$BT$1,0),0)</f>
        <v>0.48259469946604983</v>
      </c>
      <c r="BQ33" s="34">
        <f>VLOOKUP($AX33&amp;"_"&amp;$BC$14,データシート1!$A:$BT,MATCH($BC$12&amp;"_"&amp;BQ$20,データシート1!$A$1:$BT$1,0),0)</f>
        <v>18.432229278400001</v>
      </c>
      <c r="BR33" s="35">
        <f t="shared" si="3"/>
        <v>1810.2121518908118</v>
      </c>
      <c r="BT33" s="121" t="str">
        <f t="shared" si="4"/>
        <v>西尾市</v>
      </c>
      <c r="BU33" s="33">
        <f t="shared" si="25"/>
        <v>1810.2121518908118</v>
      </c>
      <c r="BV33" s="59">
        <f t="shared" si="16"/>
        <v>0.64186434411925453</v>
      </c>
      <c r="BW33" s="59">
        <f t="shared" si="5"/>
        <v>0.62185679057886878</v>
      </c>
      <c r="BX33" s="59">
        <f t="shared" si="5"/>
        <v>5.2787186887695396E-3</v>
      </c>
      <c r="BY33" s="59">
        <f t="shared" si="5"/>
        <v>1.4728834851616236E-2</v>
      </c>
      <c r="BZ33" s="59">
        <f t="shared" si="5"/>
        <v>8.8899556281473807E-2</v>
      </c>
      <c r="CA33" s="59">
        <f t="shared" si="5"/>
        <v>9.3586746496977083E-2</v>
      </c>
      <c r="CB33" s="59">
        <f t="shared" si="5"/>
        <v>0.16546699449910701</v>
      </c>
      <c r="CC33" s="59">
        <f t="shared" si="5"/>
        <v>0.15968917284691758</v>
      </c>
      <c r="CD33" s="59">
        <f t="shared" si="5"/>
        <v>8.7919014463098563E-2</v>
      </c>
      <c r="CE33" s="59">
        <f t="shared" si="5"/>
        <v>7.1770158383819005E-2</v>
      </c>
      <c r="CF33" s="59">
        <f t="shared" si="5"/>
        <v>5.511225994347905E-3</v>
      </c>
      <c r="CG33" s="59">
        <f t="shared" si="5"/>
        <v>2.6659565784152296E-4</v>
      </c>
      <c r="CH33" s="59">
        <f t="shared" si="5"/>
        <v>1.018235860318752E-2</v>
      </c>
      <c r="CI33" s="122">
        <f t="shared" si="6"/>
        <v>1</v>
      </c>
      <c r="CK33" s="123" t="str">
        <f t="shared" si="7"/>
        <v>西尾市</v>
      </c>
      <c r="CL33" s="124">
        <f t="shared" si="17"/>
        <v>1161.9106355901004</v>
      </c>
      <c r="CM33" s="65">
        <f t="shared" si="18"/>
        <v>0.66513979330906181</v>
      </c>
      <c r="CN33" s="66">
        <f t="shared" si="19"/>
        <v>1125.692719041688</v>
      </c>
      <c r="CO33" s="65">
        <f t="shared" si="20"/>
        <v>0.68653992952705556</v>
      </c>
      <c r="CP33" s="66">
        <f t="shared" si="8"/>
        <v>9.5556007168237524</v>
      </c>
      <c r="CQ33" s="65">
        <f t="shared" si="21"/>
        <v>0</v>
      </c>
      <c r="CR33" s="66">
        <f t="shared" si="9"/>
        <v>26.662315831588611</v>
      </c>
      <c r="CS33" s="65">
        <f t="shared" si="22"/>
        <v>0</v>
      </c>
      <c r="CT33" s="66">
        <f t="shared" si="10"/>
        <v>160.92705707842504</v>
      </c>
      <c r="CU33" s="67">
        <f t="shared" si="23"/>
        <v>0.24249495832750068</v>
      </c>
      <c r="CV33" s="16"/>
      <c r="CW33" s="959">
        <f t="shared" si="24"/>
        <v>772.83299999999997</v>
      </c>
      <c r="CX33" s="962">
        <f>VLOOKUP($AX33&amp;"_"&amp;$CW$14,データシート1!$A:$BT,MATCH($CW$12&amp;"_"&amp;CX$20,データシート1!$A$1:$BT$1,0),0)</f>
        <v>772.83299999999997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39.024000000000001</v>
      </c>
      <c r="DB33" s="962">
        <f>VLOOKUP($AX33&amp;"_"&amp;$CW$14,データシート1!$A:$BT,MATCH($CW$12&amp;"_"&amp;DB$20,データシート1!$A$1:$BT$1,0),0)</f>
        <v>0</v>
      </c>
      <c r="DC33" s="962">
        <f>VLOOKUP($AX33&amp;"_"&amp;$CW$14,データシート1!$A:$BT,MATCH($CW$12&amp;"_"&amp;DC$20,データシート1!$A$1:$BT$1,0),0)</f>
        <v>0</v>
      </c>
      <c r="DD33" s="961">
        <f t="shared" si="11"/>
        <v>811.85699999999997</v>
      </c>
      <c r="DE33" s="16"/>
      <c r="DF33" s="125">
        <f>VLOOKUP($AX33&amp;"_"&amp;$DF$14,データシート1!$A:$BT,MATCH($DF$12&amp;"_"&amp;DF$20,データシート1!$A$1:$BT$1,0),0)</f>
        <v>34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36</v>
      </c>
      <c r="DM33" s="16"/>
      <c r="DN33" s="126">
        <f t="shared" si="26"/>
        <v>0.95</v>
      </c>
      <c r="DO33" s="127">
        <f t="shared" si="27"/>
        <v>0</v>
      </c>
      <c r="DP33" s="127">
        <f t="shared" si="13"/>
        <v>0</v>
      </c>
      <c r="DQ33" s="127">
        <f t="shared" si="13"/>
        <v>0.05</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08202</v>
      </c>
      <c r="AY34" s="18" t="str">
        <f>IF(IFERROR(比較地域マスタ!$Z19,"")=0,"",IFERROR(比較地域マスタ!$Z19,""))</f>
        <v>日立市</v>
      </c>
      <c r="BB34" s="110" t="str">
        <f t="shared" si="0"/>
        <v>08202</v>
      </c>
      <c r="BC34" s="1031" t="str">
        <f t="shared" si="0"/>
        <v>日立市</v>
      </c>
      <c r="BD34" s="34">
        <f t="shared" si="14"/>
        <v>3101.0229128387641</v>
      </c>
      <c r="BE34" s="34">
        <f t="shared" si="15"/>
        <v>2260.5742792886076</v>
      </c>
      <c r="BF34" s="34">
        <f>VLOOKUP($AX34&amp;"_"&amp;$BC$14,データシート1!$A:$BT,MATCH($BC$12&amp;"_"&amp;BF$20,データシート1!$A$1:$BT$1,0),0)</f>
        <v>2241.7307476229289</v>
      </c>
      <c r="BG34" s="34">
        <f>VLOOKUP($AX34&amp;"_"&amp;$BC$14,データシート1!$A:$BT,MATCH($BC$12&amp;"_"&amp;BG$20,データシート1!$A$1:$BT$1,0),0)</f>
        <v>10.611189073982809</v>
      </c>
      <c r="BH34" s="34">
        <f>VLOOKUP($AX34&amp;"_"&amp;$BC$14,データシート1!$A:$BT,MATCH($BC$12&amp;"_"&amp;BH$20,データシート1!$A$1:$BT$1,0),0)</f>
        <v>8.2323425916960158</v>
      </c>
      <c r="BI34" s="34">
        <f>VLOOKUP($AX34&amp;"_"&amp;$BC$14,データシート1!$A:$BT,MATCH($BC$12&amp;"_"&amp;BI$20,データシート1!$A$1:$BT$1,0),0)</f>
        <v>253.22300992256967</v>
      </c>
      <c r="BJ34" s="34">
        <f>VLOOKUP($AX34&amp;"_"&amp;$BC$14,データシート1!$A:$BT,MATCH($BC$12&amp;"_"&amp;BJ$20,データシート1!$A$1:$BT$1,0),0)</f>
        <v>264.40949310700933</v>
      </c>
      <c r="BK34" s="34">
        <f t="shared" si="1"/>
        <v>290.81271749849702</v>
      </c>
      <c r="BL34" s="34">
        <f t="shared" si="2"/>
        <v>252.64485318192712</v>
      </c>
      <c r="BM34" s="34">
        <f>VLOOKUP($AX34&amp;"_"&amp;$BC$14,データシート1!$A:$BT,MATCH($BC$12&amp;"_"&amp;BM$20,データシート1!$A$1:$BT$1,0),0)</f>
        <v>157.07802733514515</v>
      </c>
      <c r="BN34" s="34">
        <f>VLOOKUP($AX34&amp;"_"&amp;$BC$14,データシート1!$A:$BT,MATCH($BC$12&amp;"_"&amp;BN$20,データシート1!$A$1:$BT$1,0),0)</f>
        <v>95.566825846781967</v>
      </c>
      <c r="BO34" s="34">
        <f>VLOOKUP($AX34&amp;"_"&amp;$BC$14,データシート1!$A:$BT,MATCH($BC$12&amp;"_"&amp;BO$20,データシート1!$A$1:$BT$1,0),0)</f>
        <v>10.077556349689999</v>
      </c>
      <c r="BP34" s="34">
        <f>VLOOKUP($AX34&amp;"_"&amp;$BC$14,データシート1!$A:$BT,MATCH($BC$12&amp;"_"&amp;BP$20,データシート1!$A$1:$BT$1,0),0)</f>
        <v>28.090307966879919</v>
      </c>
      <c r="BQ34" s="34">
        <f>VLOOKUP($AX34&amp;"_"&amp;$BC$14,データシート1!$A:$BT,MATCH($BC$12&amp;"_"&amp;BQ$20,データシート1!$A$1:$BT$1,0),0)</f>
        <v>32.003413022079997</v>
      </c>
      <c r="BR34" s="35">
        <f t="shared" si="3"/>
        <v>3101.0229128387641</v>
      </c>
      <c r="BT34" s="121" t="str">
        <f t="shared" si="4"/>
        <v>日立市</v>
      </c>
      <c r="BU34" s="33">
        <f t="shared" si="25"/>
        <v>3101.0229128387641</v>
      </c>
      <c r="BV34" s="59">
        <f t="shared" si="16"/>
        <v>0.72897696754494923</v>
      </c>
      <c r="BW34" s="59">
        <f t="shared" si="5"/>
        <v>0.72290041403492411</v>
      </c>
      <c r="BX34" s="59">
        <f t="shared" si="5"/>
        <v>3.4218351080382782E-3</v>
      </c>
      <c r="BY34" s="59">
        <f t="shared" si="5"/>
        <v>2.6547184019868773E-3</v>
      </c>
      <c r="BZ34" s="59">
        <f t="shared" si="5"/>
        <v>8.1657897100399737E-2</v>
      </c>
      <c r="CA34" s="59">
        <f t="shared" si="5"/>
        <v>8.5265249738177978E-2</v>
      </c>
      <c r="CB34" s="59">
        <f t="shared" si="5"/>
        <v>9.3779609397429062E-2</v>
      </c>
      <c r="CC34" s="59">
        <f t="shared" si="5"/>
        <v>8.1471456446172749E-2</v>
      </c>
      <c r="CD34" s="59">
        <f t="shared" si="5"/>
        <v>5.0653617128985182E-2</v>
      </c>
      <c r="CE34" s="59">
        <f t="shared" si="5"/>
        <v>3.0817839317187564E-2</v>
      </c>
      <c r="CF34" s="59">
        <f t="shared" si="5"/>
        <v>3.2497523020443338E-3</v>
      </c>
      <c r="CG34" s="59">
        <f t="shared" si="5"/>
        <v>9.0584006492119909E-3</v>
      </c>
      <c r="CH34" s="59">
        <f t="shared" si="5"/>
        <v>1.0320276219043852E-2</v>
      </c>
      <c r="CI34" s="122">
        <f t="shared" si="6"/>
        <v>1</v>
      </c>
      <c r="CK34" s="123" t="str">
        <f t="shared" si="7"/>
        <v>日立市</v>
      </c>
      <c r="CL34" s="124">
        <f t="shared" si="17"/>
        <v>2260.5742792886076</v>
      </c>
      <c r="CM34" s="65">
        <f t="shared" si="18"/>
        <v>0.11394140080239125</v>
      </c>
      <c r="CN34" s="66">
        <f t="shared" si="19"/>
        <v>2241.7307476229289</v>
      </c>
      <c r="CO34" s="65">
        <f t="shared" si="20"/>
        <v>0.11489916898946204</v>
      </c>
      <c r="CP34" s="66">
        <f t="shared" si="8"/>
        <v>10.611189073982809</v>
      </c>
      <c r="CQ34" s="65">
        <f t="shared" si="21"/>
        <v>0</v>
      </c>
      <c r="CR34" s="66">
        <f t="shared" si="9"/>
        <v>8.2323425916960158</v>
      </c>
      <c r="CS34" s="65">
        <f t="shared" si="22"/>
        <v>0</v>
      </c>
      <c r="CT34" s="66">
        <f t="shared" si="10"/>
        <v>253.22300992256967</v>
      </c>
      <c r="CU34" s="67">
        <f t="shared" si="23"/>
        <v>0.36688608996634275</v>
      </c>
      <c r="CV34" s="16"/>
      <c r="CW34" s="959">
        <f t="shared" si="24"/>
        <v>257.57299999999998</v>
      </c>
      <c r="CX34" s="962">
        <f>VLOOKUP($AX34&amp;"_"&amp;$CW$14,データシート1!$A:$BT,MATCH($CW$12&amp;"_"&amp;CX$20,データシート1!$A$1:$BT$1,0),0)</f>
        <v>257.57299999999998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92.903999999999996</v>
      </c>
      <c r="DB34" s="962">
        <f>VLOOKUP($AX34&amp;"_"&amp;$CW$14,データシート1!$A:$BT,MATCH($CW$12&amp;"_"&amp;DB$20,データシート1!$A$1:$BT$1,0),0)</f>
        <v>20.364999999999998</v>
      </c>
      <c r="DC34" s="962">
        <f>VLOOKUP($AX34&amp;"_"&amp;$CW$14,データシート1!$A:$BT,MATCH($CW$12&amp;"_"&amp;DC$20,データシート1!$A$1:$BT$1,0),0)</f>
        <v>0</v>
      </c>
      <c r="DD34" s="961">
        <f t="shared" si="11"/>
        <v>370.84199999999998</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1</v>
      </c>
      <c r="DK34" s="64">
        <f>VLOOKUP($AX34&amp;"_"&amp;$DF$14,データシート1!$A:$BT,MATCH($DF$12&amp;"_"&amp;DK$20,データシート1!$A$1:$BT$1,0),0)</f>
        <v>0</v>
      </c>
      <c r="DL34" s="68">
        <f t="shared" si="12"/>
        <v>26</v>
      </c>
      <c r="DM34" s="16"/>
      <c r="DN34" s="126">
        <f t="shared" si="26"/>
        <v>0.69</v>
      </c>
      <c r="DO34" s="127">
        <f t="shared" si="27"/>
        <v>0</v>
      </c>
      <c r="DP34" s="127">
        <f t="shared" si="13"/>
        <v>0</v>
      </c>
      <c r="DQ34" s="127">
        <f t="shared" si="13"/>
        <v>0.25</v>
      </c>
      <c r="DR34" s="127">
        <f t="shared" si="13"/>
        <v>0.05</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09208</v>
      </c>
      <c r="AY35" s="18" t="str">
        <f>IF(IFERROR(比較地域マスタ!$Z20,"")=0,"",IFERROR(比較地域マスタ!$Z20,""))</f>
        <v>小山市</v>
      </c>
      <c r="BB35" s="110" t="str">
        <f t="shared" si="0"/>
        <v>09208</v>
      </c>
      <c r="BC35" s="1031" t="str">
        <f t="shared" si="0"/>
        <v>小山市</v>
      </c>
      <c r="BD35" s="34">
        <f t="shared" si="14"/>
        <v>1339.7814186899013</v>
      </c>
      <c r="BE35" s="34">
        <f t="shared" si="15"/>
        <v>575.51528158400174</v>
      </c>
      <c r="BF35" s="34">
        <f>VLOOKUP($AX35&amp;"_"&amp;$BC$14,データシート1!$A:$BT,MATCH($BC$12&amp;"_"&amp;BF$20,データシート1!$A$1:$BT$1,0),0)</f>
        <v>541.94500781401803</v>
      </c>
      <c r="BG35" s="34">
        <f>VLOOKUP($AX35&amp;"_"&amp;$BC$14,データシート1!$A:$BT,MATCH($BC$12&amp;"_"&amp;BG$20,データシート1!$A$1:$BT$1,0),0)</f>
        <v>13.963474121886163</v>
      </c>
      <c r="BH35" s="34">
        <f>VLOOKUP($AX35&amp;"_"&amp;$BC$14,データシート1!$A:$BT,MATCH($BC$12&amp;"_"&amp;BH$20,データシート1!$A$1:$BT$1,0),0)</f>
        <v>19.6067996480975</v>
      </c>
      <c r="BI35" s="34">
        <f>VLOOKUP($AX35&amp;"_"&amp;$BC$14,データシート1!$A:$BT,MATCH($BC$12&amp;"_"&amp;BI$20,データシート1!$A$1:$BT$1,0),0)</f>
        <v>258.4500340396026</v>
      </c>
      <c r="BJ35" s="34">
        <f>VLOOKUP($AX35&amp;"_"&amp;$BC$14,データシート1!$A:$BT,MATCH($BC$12&amp;"_"&amp;BJ$20,データシート1!$A$1:$BT$1,0),0)</f>
        <v>212.98723042989607</v>
      </c>
      <c r="BK35" s="34">
        <f t="shared" si="1"/>
        <v>271.0870357597168</v>
      </c>
      <c r="BL35" s="34">
        <f t="shared" si="2"/>
        <v>261.29832043032184</v>
      </c>
      <c r="BM35" s="34">
        <f>VLOOKUP($AX35&amp;"_"&amp;$BC$14,データシート1!$A:$BT,MATCH($BC$12&amp;"_"&amp;BM$20,データシート1!$A$1:$BT$1,0),0)</f>
        <v>152.70704702927674</v>
      </c>
      <c r="BN35" s="34">
        <f>VLOOKUP($AX35&amp;"_"&amp;$BC$14,データシート1!$A:$BT,MATCH($BC$12&amp;"_"&amp;BN$20,データシート1!$A$1:$BT$1,0),0)</f>
        <v>108.5912734010451</v>
      </c>
      <c r="BO35" s="34">
        <f>VLOOKUP($AX35&amp;"_"&amp;$BC$14,データシート1!$A:$BT,MATCH($BC$12&amp;"_"&amp;BO$20,データシート1!$A$1:$BT$1,0),0)</f>
        <v>9.7887153293949503</v>
      </c>
      <c r="BP35" s="34">
        <f>VLOOKUP($AX35&amp;"_"&amp;$BC$14,データシート1!$A:$BT,MATCH($BC$12&amp;"_"&amp;BP$20,データシート1!$A$1:$BT$1,0),0)</f>
        <v>0</v>
      </c>
      <c r="BQ35" s="34">
        <f>VLOOKUP($AX35&amp;"_"&amp;$BC$14,データシート1!$A:$BT,MATCH($BC$12&amp;"_"&amp;BQ$20,データシート1!$A$1:$BT$1,0),0)</f>
        <v>21.741836876684221</v>
      </c>
      <c r="BR35" s="35">
        <f t="shared" si="3"/>
        <v>1339.7814186899013</v>
      </c>
      <c r="BT35" s="121" t="str">
        <f t="shared" si="4"/>
        <v>小山市</v>
      </c>
      <c r="BU35" s="33">
        <f t="shared" si="25"/>
        <v>1339.7814186899013</v>
      </c>
      <c r="BV35" s="59">
        <f t="shared" si="16"/>
        <v>0.42955908594908454</v>
      </c>
      <c r="BW35" s="59">
        <f t="shared" si="5"/>
        <v>0.40450255560638859</v>
      </c>
      <c r="BX35" s="59">
        <f t="shared" si="5"/>
        <v>1.0422203149779669E-2</v>
      </c>
      <c r="BY35" s="59">
        <f t="shared" si="5"/>
        <v>1.4634327192916224E-2</v>
      </c>
      <c r="BZ35" s="59">
        <f t="shared" si="5"/>
        <v>0.19290462640713937</v>
      </c>
      <c r="CA35" s="59">
        <f t="shared" si="5"/>
        <v>0.15897162586279528</v>
      </c>
      <c r="CB35" s="59">
        <f t="shared" si="5"/>
        <v>0.20233676327948921</v>
      </c>
      <c r="CC35" s="59">
        <f t="shared" si="5"/>
        <v>0.19503056004899003</v>
      </c>
      <c r="CD35" s="59">
        <f t="shared" si="5"/>
        <v>0.11397907516779907</v>
      </c>
      <c r="CE35" s="59">
        <f t="shared" si="5"/>
        <v>8.1051484881190947E-2</v>
      </c>
      <c r="CF35" s="59">
        <f t="shared" si="5"/>
        <v>7.3062032304991942E-3</v>
      </c>
      <c r="CG35" s="59">
        <f t="shared" si="5"/>
        <v>0</v>
      </c>
      <c r="CH35" s="59">
        <f t="shared" si="5"/>
        <v>1.6227898501491662E-2</v>
      </c>
      <c r="CI35" s="122">
        <f t="shared" si="6"/>
        <v>1</v>
      </c>
      <c r="CK35" s="123" t="str">
        <f t="shared" si="7"/>
        <v>小山市</v>
      </c>
      <c r="CL35" s="124">
        <f t="shared" si="17"/>
        <v>575.51528158400174</v>
      </c>
      <c r="CM35" s="65">
        <f t="shared" si="18"/>
        <v>0.8438542216695506</v>
      </c>
      <c r="CN35" s="66">
        <f t="shared" si="19"/>
        <v>541.94500781401803</v>
      </c>
      <c r="CO35" s="65">
        <f t="shared" si="20"/>
        <v>0.89612597772404112</v>
      </c>
      <c r="CP35" s="66">
        <f t="shared" si="8"/>
        <v>13.963474121886163</v>
      </c>
      <c r="CQ35" s="65">
        <f t="shared" si="21"/>
        <v>0</v>
      </c>
      <c r="CR35" s="66">
        <f t="shared" si="9"/>
        <v>19.6067996480975</v>
      </c>
      <c r="CS35" s="65">
        <f t="shared" si="22"/>
        <v>0</v>
      </c>
      <c r="CT35" s="66">
        <f t="shared" si="10"/>
        <v>258.4500340396026</v>
      </c>
      <c r="CU35" s="67">
        <f t="shared" si="23"/>
        <v>0.21446311742991181</v>
      </c>
      <c r="CV35" s="16"/>
      <c r="CW35" s="959">
        <f t="shared" si="24"/>
        <v>485.65100000000001</v>
      </c>
      <c r="CX35" s="962">
        <f>VLOOKUP($AX35&amp;"_"&amp;$CW$14,データシート1!$A:$BT,MATCH($CW$12&amp;"_"&amp;CX$20,データシート1!$A$1:$BT$1,0),0)</f>
        <v>485.65100000000001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55.427999999999997</v>
      </c>
      <c r="DB35" s="962">
        <f>VLOOKUP($AX35&amp;"_"&amp;$CW$14,データシート1!$A:$BT,MATCH($CW$12&amp;"_"&amp;DB$20,データシート1!$A$1:$BT$1,0),0)</f>
        <v>0</v>
      </c>
      <c r="DC35" s="962">
        <f>VLOOKUP($AX35&amp;"_"&amp;$CW$14,データシート1!$A:$BT,MATCH($CW$12&amp;"_"&amp;DC$20,データシート1!$A$1:$BT$1,0),0)</f>
        <v>0</v>
      </c>
      <c r="DD35" s="961">
        <f t="shared" si="11"/>
        <v>541.07899999999995</v>
      </c>
      <c r="DE35" s="16"/>
      <c r="DF35" s="125">
        <f>VLOOKUP($AX35&amp;"_"&amp;$DF$14,データシート1!$A:$BT,MATCH($DF$12&amp;"_"&amp;DF$20,データシート1!$A$1:$BT$1,0),0)</f>
        <v>23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27</v>
      </c>
      <c r="DM35" s="16"/>
      <c r="DN35" s="126">
        <f t="shared" si="26"/>
        <v>0.9</v>
      </c>
      <c r="DO35" s="127">
        <f t="shared" si="27"/>
        <v>0</v>
      </c>
      <c r="DP35" s="127">
        <f t="shared" si="13"/>
        <v>0</v>
      </c>
      <c r="DQ35" s="127">
        <f t="shared" si="13"/>
        <v>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01213</v>
      </c>
      <c r="AY36" s="18" t="str">
        <f>IF(IFERROR(比較地域マスタ!$Z21,"")=0,"",IFERROR(比較地域マスタ!$Z21,""))</f>
        <v>苫小牧市</v>
      </c>
      <c r="BB36" s="110" t="str">
        <f t="shared" si="0"/>
        <v>01213</v>
      </c>
      <c r="BC36" s="1031" t="str">
        <f t="shared" si="0"/>
        <v>苫小牧市</v>
      </c>
      <c r="BD36" s="34">
        <f t="shared" si="14"/>
        <v>3923.9318809261208</v>
      </c>
      <c r="BE36" s="34">
        <f t="shared" si="15"/>
        <v>2681.9200619107264</v>
      </c>
      <c r="BF36" s="34">
        <f>VLOOKUP($AX36&amp;"_"&amp;$BC$14,データシート1!$A:$BT,MATCH($BC$12&amp;"_"&amp;BF$20,データシート1!$A$1:$BT$1,0),0)</f>
        <v>2638.4332744995295</v>
      </c>
      <c r="BG36" s="34">
        <f>VLOOKUP($AX36&amp;"_"&amp;$BC$14,データシート1!$A:$BT,MATCH($BC$12&amp;"_"&amp;BG$20,データシート1!$A$1:$BT$1,0),0)</f>
        <v>21.006052806064922</v>
      </c>
      <c r="BH36" s="34">
        <f>VLOOKUP($AX36&amp;"_"&amp;$BC$14,データシート1!$A:$BT,MATCH($BC$12&amp;"_"&amp;BH$20,データシート1!$A$1:$BT$1,0),0)</f>
        <v>22.480734605131861</v>
      </c>
      <c r="BI36" s="34">
        <f>VLOOKUP($AX36&amp;"_"&amp;$BC$14,データシート1!$A:$BT,MATCH($BC$12&amp;"_"&amp;BI$20,データシート1!$A$1:$BT$1,0),0)</f>
        <v>286.81520331984609</v>
      </c>
      <c r="BJ36" s="34">
        <f>VLOOKUP($AX36&amp;"_"&amp;$BC$14,データシート1!$A:$BT,MATCH($BC$12&amp;"_"&amp;BJ$20,データシート1!$A$1:$BT$1,0),0)</f>
        <v>397.57634373452038</v>
      </c>
      <c r="BK36" s="34">
        <f t="shared" si="1"/>
        <v>539.81660465575749</v>
      </c>
      <c r="BL36" s="34">
        <f t="shared" si="2"/>
        <v>325.43104648041526</v>
      </c>
      <c r="BM36" s="34">
        <f>VLOOKUP($AX36&amp;"_"&amp;$BC$14,データシート1!$A:$BT,MATCH($BC$12&amp;"_"&amp;BM$20,データシート1!$A$1:$BT$1,0),0)</f>
        <v>149.99828964445217</v>
      </c>
      <c r="BN36" s="34">
        <f>VLOOKUP($AX36&amp;"_"&amp;$BC$14,データシート1!$A:$BT,MATCH($BC$12&amp;"_"&amp;BN$20,データシート1!$A$1:$BT$1,0),0)</f>
        <v>175.43275683596312</v>
      </c>
      <c r="BO36" s="34">
        <f>VLOOKUP($AX36&amp;"_"&amp;$BC$14,データシート1!$A:$BT,MATCH($BC$12&amp;"_"&amp;BO$20,データシート1!$A$1:$BT$1,0),0)</f>
        <v>9.8982495428725397</v>
      </c>
      <c r="BP36" s="34">
        <f>VLOOKUP($AX36&amp;"_"&amp;$BC$14,データシート1!$A:$BT,MATCH($BC$12&amp;"_"&amp;BP$20,データシート1!$A$1:$BT$1,0),0)</f>
        <v>204.48730863246971</v>
      </c>
      <c r="BQ36" s="34">
        <f>VLOOKUP($AX36&amp;"_"&amp;$BC$14,データシート1!$A:$BT,MATCH($BC$12&amp;"_"&amp;BQ$20,データシート1!$A$1:$BT$1,0),0)</f>
        <v>17.80366730527</v>
      </c>
      <c r="BR36" s="35">
        <f t="shared" si="3"/>
        <v>3923.9318809261208</v>
      </c>
      <c r="BT36" s="121" t="str">
        <f t="shared" si="4"/>
        <v>苫小牧市</v>
      </c>
      <c r="BU36" s="33">
        <f t="shared" si="25"/>
        <v>3923.9318809261208</v>
      </c>
      <c r="BV36" s="59">
        <f t="shared" si="16"/>
        <v>0.6834777318503662</v>
      </c>
      <c r="BW36" s="59">
        <f t="shared" si="5"/>
        <v>0.67239527967463342</v>
      </c>
      <c r="BX36" s="59">
        <f t="shared" si="5"/>
        <v>5.3533173978308471E-3</v>
      </c>
      <c r="BY36" s="59">
        <f t="shared" si="5"/>
        <v>5.7291347779019012E-3</v>
      </c>
      <c r="BZ36" s="59">
        <f t="shared" si="5"/>
        <v>7.3093828339382994E-2</v>
      </c>
      <c r="CA36" s="59">
        <f t="shared" si="5"/>
        <v>0.10132090866997542</v>
      </c>
      <c r="CB36" s="59">
        <f t="shared" si="5"/>
        <v>0.13757033022916562</v>
      </c>
      <c r="CC36" s="59">
        <f t="shared" si="5"/>
        <v>8.2934937801113787E-2</v>
      </c>
      <c r="CD36" s="59">
        <f t="shared" si="5"/>
        <v>3.8226527421023879E-2</v>
      </c>
      <c r="CE36" s="59">
        <f t="shared" si="5"/>
        <v>4.4708410380089915E-2</v>
      </c>
      <c r="CF36" s="59">
        <f t="shared" si="5"/>
        <v>2.5225334799992422E-3</v>
      </c>
      <c r="CG36" s="59">
        <f t="shared" si="5"/>
        <v>5.2112858948052614E-2</v>
      </c>
      <c r="CH36" s="59">
        <f t="shared" si="5"/>
        <v>4.5372009111096E-3</v>
      </c>
      <c r="CI36" s="122">
        <f t="shared" si="6"/>
        <v>1</v>
      </c>
      <c r="CK36" s="123" t="str">
        <f t="shared" si="7"/>
        <v>苫小牧市</v>
      </c>
      <c r="CL36" s="124">
        <f t="shared" si="17"/>
        <v>2681.9200619107264</v>
      </c>
      <c r="CM36" s="65">
        <f t="shared" si="18"/>
        <v>0.64998208736992036</v>
      </c>
      <c r="CN36" s="66">
        <f t="shared" si="19"/>
        <v>2638.4332744995295</v>
      </c>
      <c r="CO36" s="65">
        <f t="shared" si="20"/>
        <v>0.63691320763787607</v>
      </c>
      <c r="CP36" s="66">
        <f t="shared" si="8"/>
        <v>21.006052806064922</v>
      </c>
      <c r="CQ36" s="65">
        <f t="shared" si="21"/>
        <v>1</v>
      </c>
      <c r="CR36" s="66">
        <f t="shared" si="9"/>
        <v>22.480734605131861</v>
      </c>
      <c r="CS36" s="65">
        <f t="shared" si="22"/>
        <v>0.76247508371399397</v>
      </c>
      <c r="CT36" s="66">
        <f t="shared" si="10"/>
        <v>286.81520331984609</v>
      </c>
      <c r="CU36" s="67">
        <f t="shared" si="23"/>
        <v>0.35901513869601404</v>
      </c>
      <c r="CV36" s="16"/>
      <c r="CW36" s="959">
        <f t="shared" si="24"/>
        <v>1743.2</v>
      </c>
      <c r="CX36" s="962">
        <f>VLOOKUP($AX36&amp;"_"&amp;$CW$14,データシート1!$A:$BT,MATCH($CW$12&amp;"_"&amp;CX$20,データシート1!$A$1:$BT$1,0),0)</f>
        <v>1680.453</v>
      </c>
      <c r="CY36" s="962">
        <f>VLOOKUP($AX36&amp;"_"&amp;$CW$14,データシート1!$A:$BT,MATCH($CW$12&amp;"_"&amp;CY$20,データシート1!$A$1:$BT$1,0),0)</f>
        <v>45.606000000000002</v>
      </c>
      <c r="CZ36" s="962">
        <f>VLOOKUP($AX36&amp;"_"&amp;$CW$14,データシート1!$A:$BT,MATCH($CW$12&amp;"_"&amp;CZ$20,データシート1!$A$1:$BT$1,0),0)</f>
        <v>17.140999999999998</v>
      </c>
      <c r="DA36" s="962">
        <f>VLOOKUP($AX36&amp;"_"&amp;$CW$14,データシート1!$A:$BT,MATCH($CW$12&amp;"_"&amp;DA$20,データシート1!$A$1:$BT$1,0),0)</f>
        <v>102.971</v>
      </c>
      <c r="DB36" s="962">
        <f>VLOOKUP($AX36&amp;"_"&amp;$CW$14,データシート1!$A:$BT,MATCH($CW$12&amp;"_"&amp;DB$20,データシート1!$A$1:$BT$1,0),0)</f>
        <v>937.43399999999997</v>
      </c>
      <c r="DC36" s="962">
        <f>VLOOKUP($AX36&amp;"_"&amp;$CW$14,データシート1!$A:$BT,MATCH($CW$12&amp;"_"&amp;DC$20,データシート1!$A$1:$BT$1,0),0)</f>
        <v>0</v>
      </c>
      <c r="DD36" s="961">
        <f t="shared" si="11"/>
        <v>2783.605</v>
      </c>
      <c r="DE36" s="16"/>
      <c r="DF36" s="125">
        <f>VLOOKUP($AX36&amp;"_"&amp;$DF$14,データシート1!$A:$BT,MATCH($DF$12&amp;"_"&amp;DF$20,データシート1!$A$1:$BT$1,0),0)</f>
        <v>26</v>
      </c>
      <c r="DG36" s="64">
        <f>VLOOKUP($AX36&amp;"_"&amp;$DF$14,データシート1!$A:$BT,MATCH($DF$12&amp;"_"&amp;DG$20,データシート1!$A$1:$BT$1,0),0)</f>
        <v>1</v>
      </c>
      <c r="DH36" s="64">
        <f>VLOOKUP($AX36&amp;"_"&amp;$DF$14,データシート1!$A:$BT,MATCH($DF$12&amp;"_"&amp;DH$20,データシート1!$A$1:$BT$1,0),0)</f>
        <v>1</v>
      </c>
      <c r="DI36" s="64">
        <f>VLOOKUP($AX36&amp;"_"&amp;$DF$14,データシート1!$A:$BT,MATCH($DF$12&amp;"_"&amp;DI$20,データシート1!$A$1:$BT$1,0),0)</f>
        <v>9</v>
      </c>
      <c r="DJ36" s="64">
        <f>VLOOKUP($AX36&amp;"_"&amp;$DF$14,データシート1!$A:$BT,MATCH($DF$12&amp;"_"&amp;DJ$20,データシート1!$A$1:$BT$1,0),0)</f>
        <v>7</v>
      </c>
      <c r="DK36" s="64">
        <f>VLOOKUP($AX36&amp;"_"&amp;$DF$14,データシート1!$A:$BT,MATCH($DF$12&amp;"_"&amp;DK$20,データシート1!$A$1:$BT$1,0),0)</f>
        <v>0</v>
      </c>
      <c r="DL36" s="68">
        <f t="shared" si="12"/>
        <v>44</v>
      </c>
      <c r="DM36" s="16"/>
      <c r="DN36" s="126">
        <f t="shared" si="26"/>
        <v>0.6</v>
      </c>
      <c r="DO36" s="127">
        <f t="shared" si="27"/>
        <v>0.02</v>
      </c>
      <c r="DP36" s="127">
        <f t="shared" si="13"/>
        <v>0.01</v>
      </c>
      <c r="DQ36" s="127">
        <f t="shared" si="13"/>
        <v>0.04</v>
      </c>
      <c r="DR36" s="127">
        <f t="shared" si="13"/>
        <v>0.34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22211</v>
      </c>
      <c r="AY37" s="18" t="str">
        <f>IF(IFERROR(比較地域マスタ!$Z22,"")=0,"",IFERROR(比較地域マスタ!$Z22,""))</f>
        <v>磐田市</v>
      </c>
      <c r="BB37" s="110" t="str">
        <f t="shared" si="0"/>
        <v>22211</v>
      </c>
      <c r="BC37" s="1031" t="str">
        <f t="shared" si="0"/>
        <v>磐田市</v>
      </c>
      <c r="BD37" s="34">
        <f t="shared" si="14"/>
        <v>1396.7646114219419</v>
      </c>
      <c r="BE37" s="34">
        <f t="shared" si="15"/>
        <v>732.41476060764376</v>
      </c>
      <c r="BF37" s="34">
        <f>VLOOKUP($AX37&amp;"_"&amp;$BC$14,データシート1!$A:$BT,MATCH($BC$12&amp;"_"&amp;BF$20,データシート1!$A$1:$BT$1,0),0)</f>
        <v>710.89944271857178</v>
      </c>
      <c r="BG37" s="34">
        <f>VLOOKUP($AX37&amp;"_"&amp;$BC$14,データシート1!$A:$BT,MATCH($BC$12&amp;"_"&amp;BG$20,データシート1!$A$1:$BT$1,0),0)</f>
        <v>7.016641397022874</v>
      </c>
      <c r="BH37" s="34">
        <f>VLOOKUP($AX37&amp;"_"&amp;$BC$14,データシート1!$A:$BT,MATCH($BC$12&amp;"_"&amp;BH$20,データシート1!$A$1:$BT$1,0),0)</f>
        <v>14.498676492049109</v>
      </c>
      <c r="BI37" s="34">
        <f>VLOOKUP($AX37&amp;"_"&amp;$BC$14,データシート1!$A:$BT,MATCH($BC$12&amp;"_"&amp;BI$20,データシート1!$A$1:$BT$1,0),0)</f>
        <v>183.96814564446598</v>
      </c>
      <c r="BJ37" s="34">
        <f>VLOOKUP($AX37&amp;"_"&amp;$BC$14,データシート1!$A:$BT,MATCH($BC$12&amp;"_"&amp;BJ$20,データシート1!$A$1:$BT$1,0),0)</f>
        <v>188.32187369186602</v>
      </c>
      <c r="BK37" s="34">
        <f t="shared" si="1"/>
        <v>276.07736160896633</v>
      </c>
      <c r="BL37" s="34">
        <f t="shared" si="2"/>
        <v>266.2581098224025</v>
      </c>
      <c r="BM37" s="34">
        <f>VLOOKUP($AX37&amp;"_"&amp;$BC$14,データシート1!$A:$BT,MATCH($BC$12&amp;"_"&amp;BM$20,データシート1!$A$1:$BT$1,0),0)</f>
        <v>158.45211349473254</v>
      </c>
      <c r="BN37" s="34">
        <f>VLOOKUP($AX37&amp;"_"&amp;$BC$14,データシート1!$A:$BT,MATCH($BC$12&amp;"_"&amp;BN$20,データシート1!$A$1:$BT$1,0),0)</f>
        <v>107.80599632766997</v>
      </c>
      <c r="BO37" s="34">
        <f>VLOOKUP($AX37&amp;"_"&amp;$BC$14,データシート1!$A:$BT,MATCH($BC$12&amp;"_"&amp;BO$20,データシート1!$A$1:$BT$1,0),0)</f>
        <v>9.8192517865638091</v>
      </c>
      <c r="BP37" s="34">
        <f>VLOOKUP($AX37&amp;"_"&amp;$BC$14,データシート1!$A:$BT,MATCH($BC$12&amp;"_"&amp;BP$20,データシート1!$A$1:$BT$1,0),0)</f>
        <v>0</v>
      </c>
      <c r="BQ37" s="34">
        <f>VLOOKUP($AX37&amp;"_"&amp;$BC$14,データシート1!$A:$BT,MATCH($BC$12&amp;"_"&amp;BQ$20,データシート1!$A$1:$BT$1,0),0)</f>
        <v>15.982469869000001</v>
      </c>
      <c r="BR37" s="35">
        <f t="shared" si="3"/>
        <v>1396.7646114219419</v>
      </c>
      <c r="BT37" s="121" t="str">
        <f t="shared" si="4"/>
        <v>磐田市</v>
      </c>
      <c r="BU37" s="33">
        <f t="shared" si="25"/>
        <v>1396.7646114219419</v>
      </c>
      <c r="BV37" s="59">
        <f t="shared" si="16"/>
        <v>0.52436520414275589</v>
      </c>
      <c r="BW37" s="59">
        <f t="shared" si="5"/>
        <v>0.50896152215286872</v>
      </c>
      <c r="BX37" s="59">
        <f t="shared" si="5"/>
        <v>5.023495970362361E-3</v>
      </c>
      <c r="BY37" s="59">
        <f t="shared" si="5"/>
        <v>1.0380186019524855E-2</v>
      </c>
      <c r="BZ37" s="59">
        <f t="shared" si="5"/>
        <v>0.13171019951399093</v>
      </c>
      <c r="CA37" s="59">
        <f t="shared" si="5"/>
        <v>0.13482720864480491</v>
      </c>
      <c r="CB37" s="59">
        <f t="shared" si="5"/>
        <v>0.1976548942830908</v>
      </c>
      <c r="CC37" s="59">
        <f t="shared" si="5"/>
        <v>0.19062489674000616</v>
      </c>
      <c r="CD37" s="59">
        <f t="shared" si="5"/>
        <v>0.11344224517073372</v>
      </c>
      <c r="CE37" s="59">
        <f t="shared" si="5"/>
        <v>7.7182651569272454E-2</v>
      </c>
      <c r="CF37" s="59">
        <f t="shared" si="5"/>
        <v>7.0299975430846299E-3</v>
      </c>
      <c r="CG37" s="59">
        <f t="shared" si="5"/>
        <v>0</v>
      </c>
      <c r="CH37" s="59">
        <f t="shared" si="5"/>
        <v>1.1442493415357538E-2</v>
      </c>
      <c r="CI37" s="122">
        <f t="shared" si="6"/>
        <v>1</v>
      </c>
      <c r="CK37" s="123" t="str">
        <f t="shared" si="7"/>
        <v>磐田市</v>
      </c>
      <c r="CL37" s="124">
        <f t="shared" si="17"/>
        <v>732.41476060764376</v>
      </c>
      <c r="CM37" s="65">
        <f t="shared" si="18"/>
        <v>0.66878362690781623</v>
      </c>
      <c r="CN37" s="66">
        <f t="shared" si="19"/>
        <v>710.89944271857178</v>
      </c>
      <c r="CO37" s="65">
        <f t="shared" si="20"/>
        <v>0.68902431281537924</v>
      </c>
      <c r="CP37" s="66">
        <f t="shared" si="8"/>
        <v>7.016641397022874</v>
      </c>
      <c r="CQ37" s="65">
        <f t="shared" si="21"/>
        <v>0</v>
      </c>
      <c r="CR37" s="66">
        <f t="shared" si="9"/>
        <v>14.498676492049109</v>
      </c>
      <c r="CS37" s="65">
        <f t="shared" si="22"/>
        <v>0</v>
      </c>
      <c r="CT37" s="66">
        <f t="shared" si="10"/>
        <v>183.96814564446598</v>
      </c>
      <c r="CU37" s="67">
        <f t="shared" si="23"/>
        <v>0.10364294282146319</v>
      </c>
      <c r="CV37" s="16"/>
      <c r="CW37" s="959">
        <f t="shared" si="24"/>
        <v>489.827</v>
      </c>
      <c r="CX37" s="962">
        <f>VLOOKUP($AX37&amp;"_"&amp;$CW$14,データシート1!$A:$BT,MATCH($CW$12&amp;"_"&amp;CX$20,データシート1!$A$1:$BT$1,0),0)</f>
        <v>489.827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19.067</v>
      </c>
      <c r="DB37" s="962">
        <f>VLOOKUP($AX37&amp;"_"&amp;$CW$14,データシート1!$A:$BT,MATCH($CW$12&amp;"_"&amp;DB$20,データシート1!$A$1:$BT$1,0),0)</f>
        <v>0</v>
      </c>
      <c r="DC37" s="962">
        <f>VLOOKUP($AX37&amp;"_"&amp;$CW$14,データシート1!$A:$BT,MATCH($CW$12&amp;"_"&amp;DC$20,データシート1!$A$1:$BT$1,0),0)</f>
        <v>0</v>
      </c>
      <c r="DD37" s="961">
        <f t="shared" si="11"/>
        <v>508.89400000000001</v>
      </c>
      <c r="DE37" s="16"/>
      <c r="DF37" s="125">
        <f>VLOOKUP($AX37&amp;"_"&amp;$DF$14,データシート1!$A:$BT,MATCH($DF$12&amp;"_"&amp;DF$20,データシート1!$A$1:$BT$1,0),0)</f>
        <v>39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43</v>
      </c>
      <c r="DM37" s="16"/>
      <c r="DN37" s="126">
        <f t="shared" si="26"/>
        <v>0.96</v>
      </c>
      <c r="DO37" s="127">
        <f t="shared" si="27"/>
        <v>0</v>
      </c>
      <c r="DP37" s="127">
        <f t="shared" ref="DP37:DP68" si="29">IF($DD37=0,0,ROUND(CZ37/$DD37,2))</f>
        <v>0</v>
      </c>
      <c r="DQ37" s="127">
        <f t="shared" ref="DQ37:DQ68" si="30">IF($DD37=0,0,ROUND(DA37/$DD37,2))</f>
        <v>0.04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11230</v>
      </c>
      <c r="AY38" s="18" t="str">
        <f>IF(IFERROR(比較地域マスタ!$Z23,"")=0,"",IFERROR(比較地域マスタ!$Z23,""))</f>
        <v>新座市</v>
      </c>
      <c r="BB38" s="110" t="str">
        <f t="shared" si="0"/>
        <v>11230</v>
      </c>
      <c r="BC38" s="1031" t="str">
        <f t="shared" si="0"/>
        <v>新座市</v>
      </c>
      <c r="BD38" s="34">
        <f t="shared" si="14"/>
        <v>598.07264918495923</v>
      </c>
      <c r="BE38" s="34">
        <f t="shared" si="15"/>
        <v>74.337267631526487</v>
      </c>
      <c r="BF38" s="34">
        <f>VLOOKUP($AX38&amp;"_"&amp;$BC$14,データシート1!$A:$BT,MATCH($BC$12&amp;"_"&amp;BF$20,データシート1!$A$1:$BT$1,0),0)</f>
        <v>63.16074696789503</v>
      </c>
      <c r="BG38" s="34">
        <f>VLOOKUP($AX38&amp;"_"&amp;$BC$14,データシート1!$A:$BT,MATCH($BC$12&amp;"_"&amp;BG$20,データシート1!$A$1:$BT$1,0),0)</f>
        <v>9.576396930809647</v>
      </c>
      <c r="BH38" s="34">
        <f>VLOOKUP($AX38&amp;"_"&amp;$BC$14,データシート1!$A:$BT,MATCH($BC$12&amp;"_"&amp;BH$20,データシート1!$A$1:$BT$1,0),0)</f>
        <v>1.6001237328218167</v>
      </c>
      <c r="BI38" s="34">
        <f>VLOOKUP($AX38&amp;"_"&amp;$BC$14,データシート1!$A:$BT,MATCH($BC$12&amp;"_"&amp;BI$20,データシート1!$A$1:$BT$1,0),0)</f>
        <v>162.23985047993907</v>
      </c>
      <c r="BJ38" s="34">
        <f>VLOOKUP($AX38&amp;"_"&amp;$BC$14,データシート1!$A:$BT,MATCH($BC$12&amp;"_"&amp;BJ$20,データシート1!$A$1:$BT$1,0),0)</f>
        <v>192.66768533048744</v>
      </c>
      <c r="BK38" s="34">
        <f t="shared" si="1"/>
        <v>157.94605762064791</v>
      </c>
      <c r="BL38" s="34">
        <f t="shared" si="2"/>
        <v>148.24749198507459</v>
      </c>
      <c r="BM38" s="34">
        <f>VLOOKUP($AX38&amp;"_"&amp;$BC$14,データシート1!$A:$BT,MATCH($BC$12&amp;"_"&amp;BM$20,データシート1!$A$1:$BT$1,0),0)</f>
        <v>79.570597639013556</v>
      </c>
      <c r="BN38" s="34">
        <f>VLOOKUP($AX38&amp;"_"&amp;$BC$14,データシート1!$A:$BT,MATCH($BC$12&amp;"_"&amp;BN$20,データシート1!$A$1:$BT$1,0),0)</f>
        <v>68.676894346061047</v>
      </c>
      <c r="BO38" s="34">
        <f>VLOOKUP($AX38&amp;"_"&amp;$BC$14,データシート1!$A:$BT,MATCH($BC$12&amp;"_"&amp;BO$20,データシート1!$A$1:$BT$1,0),0)</f>
        <v>9.6985656355733099</v>
      </c>
      <c r="BP38" s="34">
        <f>VLOOKUP($AX38&amp;"_"&amp;$BC$14,データシート1!$A:$BT,MATCH($BC$12&amp;"_"&amp;BP$20,データシート1!$A$1:$BT$1,0),0)</f>
        <v>0</v>
      </c>
      <c r="BQ38" s="34">
        <f>VLOOKUP($AX38&amp;"_"&amp;$BC$14,データシート1!$A:$BT,MATCH($BC$12&amp;"_"&amp;BQ$20,データシート1!$A$1:$BT$1,0),0)</f>
        <v>10.881788122358291</v>
      </c>
      <c r="BR38" s="35">
        <f t="shared" si="3"/>
        <v>598.07264918495923</v>
      </c>
      <c r="BT38" s="121" t="str">
        <f t="shared" si="4"/>
        <v>新座市</v>
      </c>
      <c r="BU38" s="33">
        <f t="shared" si="25"/>
        <v>598.07264918495923</v>
      </c>
      <c r="BV38" s="59">
        <f t="shared" si="16"/>
        <v>0.12429471190971823</v>
      </c>
      <c r="BW38" s="59">
        <f t="shared" si="5"/>
        <v>0.10560714831880234</v>
      </c>
      <c r="BX38" s="59">
        <f t="shared" si="5"/>
        <v>1.6012096429857074E-2</v>
      </c>
      <c r="BY38" s="59">
        <f t="shared" si="5"/>
        <v>2.6754671610588303E-3</v>
      </c>
      <c r="BZ38" s="59">
        <f t="shared" si="5"/>
        <v>0.2712711418939423</v>
      </c>
      <c r="CA38" s="59">
        <f t="shared" si="5"/>
        <v>0.32214762803992275</v>
      </c>
      <c r="CB38" s="59">
        <f t="shared" si="5"/>
        <v>0.26409175847765898</v>
      </c>
      <c r="CC38" s="59">
        <f t="shared" si="5"/>
        <v>0.24787539137110373</v>
      </c>
      <c r="CD38" s="59">
        <f t="shared" si="5"/>
        <v>0.13304503683198135</v>
      </c>
      <c r="CE38" s="59">
        <f t="shared" si="5"/>
        <v>0.11483035453912241</v>
      </c>
      <c r="CF38" s="59">
        <f t="shared" si="5"/>
        <v>1.6216367106555215E-2</v>
      </c>
      <c r="CG38" s="59">
        <f t="shared" si="5"/>
        <v>0</v>
      </c>
      <c r="CH38" s="59">
        <f t="shared" si="5"/>
        <v>1.8194759678757694E-2</v>
      </c>
      <c r="CI38" s="122">
        <f t="shared" si="6"/>
        <v>1</v>
      </c>
      <c r="CK38" s="123" t="str">
        <f t="shared" si="7"/>
        <v>新座市</v>
      </c>
      <c r="CL38" s="124">
        <f t="shared" si="17"/>
        <v>74.337267631526487</v>
      </c>
      <c r="CM38" s="65">
        <f t="shared" si="18"/>
        <v>0.68108502791576619</v>
      </c>
      <c r="CN38" s="66">
        <f t="shared" si="19"/>
        <v>63.16074696789503</v>
      </c>
      <c r="CO38" s="65">
        <f t="shared" si="20"/>
        <v>0.80160546590330106</v>
      </c>
      <c r="CP38" s="66">
        <f t="shared" si="8"/>
        <v>9.576396930809647</v>
      </c>
      <c r="CQ38" s="65">
        <f t="shared" si="21"/>
        <v>0</v>
      </c>
      <c r="CR38" s="66">
        <f t="shared" si="9"/>
        <v>1.6001237328218167</v>
      </c>
      <c r="CS38" s="65">
        <f t="shared" si="22"/>
        <v>0</v>
      </c>
      <c r="CT38" s="66">
        <f t="shared" si="10"/>
        <v>162.23985047993907</v>
      </c>
      <c r="CU38" s="67">
        <f t="shared" si="23"/>
        <v>3.5367389596488212E-2</v>
      </c>
      <c r="CV38" s="16"/>
      <c r="CW38" s="959">
        <f t="shared" si="24"/>
        <v>50.63</v>
      </c>
      <c r="CX38" s="962">
        <f>VLOOKUP($AX38&amp;"_"&amp;$CW$14,データシート1!$A:$BT,MATCH($CW$12&amp;"_"&amp;CX$20,データシート1!$A$1:$BT$1,0),0)</f>
        <v>50.63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5.7379999999999995</v>
      </c>
      <c r="DB38" s="962">
        <f>VLOOKUP($AX38&amp;"_"&amp;$CW$14,データシート1!$A:$BT,MATCH($CW$12&amp;"_"&amp;DB$20,データシート1!$A$1:$BT$1,0),0)</f>
        <v>0</v>
      </c>
      <c r="DC38" s="962">
        <f>VLOOKUP($AX38&amp;"_"&amp;$CW$14,データシート1!$A:$BT,MATCH($CW$12&amp;"_"&amp;DC$20,データシート1!$A$1:$BT$1,0),0)</f>
        <v>0</v>
      </c>
      <c r="DD38" s="961">
        <f t="shared" si="11"/>
        <v>56.368000000000002</v>
      </c>
      <c r="DE38" s="16"/>
      <c r="DF38" s="125">
        <f>VLOOKUP($AX38&amp;"_"&amp;$DF$14,データシート1!$A:$BT,MATCH($DF$12&amp;"_"&amp;DF$20,データシート1!$A$1:$BT$1,0),0)</f>
        <v>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v>
      </c>
      <c r="DO38" s="127">
        <f t="shared" si="27"/>
        <v>0</v>
      </c>
      <c r="DP38" s="127">
        <f t="shared" si="29"/>
        <v>0</v>
      </c>
      <c r="DQ38" s="127">
        <f t="shared" si="30"/>
        <v>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16202</v>
      </c>
      <c r="AY39" s="18" t="str">
        <f>IF(IFERROR(比較地域マスタ!$Z24,"")=0,"",IFERROR(比較地域マスタ!$Z24,""))</f>
        <v>高岡市</v>
      </c>
      <c r="BB39" s="110" t="str">
        <f t="shared" si="0"/>
        <v>16202</v>
      </c>
      <c r="BC39" s="1031" t="str">
        <f t="shared" si="0"/>
        <v>高岡市</v>
      </c>
      <c r="BD39" s="34">
        <f t="shared" si="14"/>
        <v>1264.9339375655868</v>
      </c>
      <c r="BE39" s="34">
        <f t="shared" si="15"/>
        <v>398.629943499398</v>
      </c>
      <c r="BF39" s="34">
        <f>VLOOKUP($AX39&amp;"_"&amp;$BC$14,データシート1!$A:$BT,MATCH($BC$12&amp;"_"&amp;BF$20,データシート1!$A$1:$BT$1,0),0)</f>
        <v>355.61907701655065</v>
      </c>
      <c r="BG39" s="34">
        <f>VLOOKUP($AX39&amp;"_"&amp;$BC$14,データシート1!$A:$BT,MATCH($BC$12&amp;"_"&amp;BG$20,データシート1!$A$1:$BT$1,0),0)</f>
        <v>13.100684236147252</v>
      </c>
      <c r="BH39" s="34">
        <f>VLOOKUP($AX39&amp;"_"&amp;$BC$14,データシート1!$A:$BT,MATCH($BC$12&amp;"_"&amp;BH$20,データシート1!$A$1:$BT$1,0),0)</f>
        <v>29.91018224670011</v>
      </c>
      <c r="BI39" s="34">
        <f>VLOOKUP($AX39&amp;"_"&amp;$BC$14,データシート1!$A:$BT,MATCH($BC$12&amp;"_"&amp;BI$20,データシート1!$A$1:$BT$1,0),0)</f>
        <v>248.69634160155309</v>
      </c>
      <c r="BJ39" s="34">
        <f>VLOOKUP($AX39&amp;"_"&amp;$BC$14,データシート1!$A:$BT,MATCH($BC$12&amp;"_"&amp;BJ$20,データシート1!$A$1:$BT$1,0),0)</f>
        <v>328.05583732899458</v>
      </c>
      <c r="BK39" s="34">
        <f t="shared" si="1"/>
        <v>273.81959553929948</v>
      </c>
      <c r="BL39" s="34">
        <f t="shared" si="2"/>
        <v>261.138542365533</v>
      </c>
      <c r="BM39" s="34">
        <f>VLOOKUP($AX39&amp;"_"&amp;$BC$14,データシート1!$A:$BT,MATCH($BC$12&amp;"_"&amp;BM$20,データシート1!$A$1:$BT$1,0),0)</f>
        <v>157.03589412946047</v>
      </c>
      <c r="BN39" s="34">
        <f>VLOOKUP($AX39&amp;"_"&amp;$BC$14,データシート1!$A:$BT,MATCH($BC$12&amp;"_"&amp;BN$20,データシート1!$A$1:$BT$1,0),0)</f>
        <v>104.10264823607251</v>
      </c>
      <c r="BO39" s="34">
        <f>VLOOKUP($AX39&amp;"_"&amp;$BC$14,データシート1!$A:$BT,MATCH($BC$12&amp;"_"&amp;BO$20,データシート1!$A$1:$BT$1,0),0)</f>
        <v>9.7632585505696703</v>
      </c>
      <c r="BP39" s="34">
        <f>VLOOKUP($AX39&amp;"_"&amp;$BC$14,データシート1!$A:$BT,MATCH($BC$12&amp;"_"&amp;BP$20,データシート1!$A$1:$BT$1,0),0)</f>
        <v>2.9177946231968273</v>
      </c>
      <c r="BQ39" s="34">
        <f>VLOOKUP($AX39&amp;"_"&amp;$BC$14,データシート1!$A:$BT,MATCH($BC$12&amp;"_"&amp;BQ$20,データシート1!$A$1:$BT$1,0),0)</f>
        <v>15.73221959634148</v>
      </c>
      <c r="BR39" s="35">
        <f t="shared" si="3"/>
        <v>1264.9339375655868</v>
      </c>
      <c r="BT39" s="121" t="str">
        <f t="shared" si="4"/>
        <v>高岡市</v>
      </c>
      <c r="BU39" s="33">
        <f t="shared" si="25"/>
        <v>1264.9339375655868</v>
      </c>
      <c r="BV39" s="59">
        <f t="shared" si="16"/>
        <v>0.31513894256531405</v>
      </c>
      <c r="BW39" s="59">
        <f t="shared" si="5"/>
        <v>0.28113648187900864</v>
      </c>
      <c r="BX39" s="59">
        <f t="shared" si="5"/>
        <v>1.0356812990060188E-2</v>
      </c>
      <c r="BY39" s="59">
        <f t="shared" si="5"/>
        <v>2.3645647696245217E-2</v>
      </c>
      <c r="BZ39" s="59">
        <f t="shared" si="5"/>
        <v>0.19660816602025763</v>
      </c>
      <c r="CA39" s="59">
        <f t="shared" si="5"/>
        <v>0.25934622163774851</v>
      </c>
      <c r="CB39" s="59">
        <f t="shared" si="5"/>
        <v>0.21646948303583005</v>
      </c>
      <c r="CC39" s="59">
        <f t="shared" si="5"/>
        <v>0.20644441153037921</v>
      </c>
      <c r="CD39" s="59">
        <f t="shared" si="5"/>
        <v>0.12414553002798075</v>
      </c>
      <c r="CE39" s="59">
        <f t="shared" si="5"/>
        <v>8.2298881502398447E-2</v>
      </c>
      <c r="CF39" s="59">
        <f t="shared" si="5"/>
        <v>7.7183940288292289E-3</v>
      </c>
      <c r="CG39" s="59">
        <f t="shared" si="5"/>
        <v>2.306677476621612E-3</v>
      </c>
      <c r="CH39" s="59">
        <f t="shared" si="5"/>
        <v>1.2437186740849669E-2</v>
      </c>
      <c r="CI39" s="122">
        <f t="shared" si="6"/>
        <v>1</v>
      </c>
      <c r="CK39" s="123" t="str">
        <f t="shared" si="7"/>
        <v>高岡市</v>
      </c>
      <c r="CL39" s="124">
        <f t="shared" si="17"/>
        <v>398.629943499398</v>
      </c>
      <c r="CM39" s="65">
        <f t="shared" si="18"/>
        <v>1</v>
      </c>
      <c r="CN39" s="66">
        <f t="shared" si="19"/>
        <v>355.61907701655065</v>
      </c>
      <c r="CO39" s="65">
        <f t="shared" si="20"/>
        <v>1</v>
      </c>
      <c r="CP39" s="66">
        <f t="shared" si="8"/>
        <v>13.100684236147252</v>
      </c>
      <c r="CQ39" s="65">
        <f t="shared" si="21"/>
        <v>0</v>
      </c>
      <c r="CR39" s="66">
        <f t="shared" si="9"/>
        <v>29.91018224670011</v>
      </c>
      <c r="CS39" s="65">
        <f t="shared" si="22"/>
        <v>0</v>
      </c>
      <c r="CT39" s="66">
        <f t="shared" si="10"/>
        <v>248.69634160155309</v>
      </c>
      <c r="CU39" s="67">
        <f t="shared" si="23"/>
        <v>0.10042367265704899</v>
      </c>
      <c r="CV39" s="16"/>
      <c r="CW39" s="959">
        <f t="shared" si="24"/>
        <v>450.35</v>
      </c>
      <c r="CX39" s="962">
        <f>VLOOKUP($AX39&amp;"_"&amp;$CW$14,データシート1!$A:$BT,MATCH($CW$12&amp;"_"&amp;CX$20,データシート1!$A$1:$BT$1,0),0)</f>
        <v>450.35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24.975000000000001</v>
      </c>
      <c r="DB39" s="962">
        <f>VLOOKUP($AX39&amp;"_"&amp;$CW$14,データシート1!$A:$BT,MATCH($CW$12&amp;"_"&amp;DB$20,データシート1!$A$1:$BT$1,0),0)</f>
        <v>0</v>
      </c>
      <c r="DC39" s="962">
        <f>VLOOKUP($AX39&amp;"_"&amp;$CW$14,データシート1!$A:$BT,MATCH($CW$12&amp;"_"&amp;DC$20,データシート1!$A$1:$BT$1,0),0)</f>
        <v>0</v>
      </c>
      <c r="DD39" s="961">
        <f t="shared" si="11"/>
        <v>475.32500000000005</v>
      </c>
      <c r="DE39" s="16"/>
      <c r="DF39" s="125">
        <f>VLOOKUP($AX39&amp;"_"&amp;$DF$14,データシート1!$A:$BT,MATCH($DF$12&amp;"_"&amp;DF$20,データシート1!$A$1:$BT$1,0),0)</f>
        <v>27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31</v>
      </c>
      <c r="DM39" s="16"/>
      <c r="DN39" s="126">
        <f t="shared" si="26"/>
        <v>0.95</v>
      </c>
      <c r="DO39" s="127">
        <f t="shared" si="27"/>
        <v>0</v>
      </c>
      <c r="DP39" s="127">
        <f t="shared" si="29"/>
        <v>0</v>
      </c>
      <c r="DQ39" s="127">
        <f t="shared" si="30"/>
        <v>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01207</v>
      </c>
      <c r="AY40" s="18" t="str">
        <f>IF(IFERROR(比較地域マスタ!$Z25,"")=0,"",IFERROR(比較地域マスタ!$Z25,""))</f>
        <v>帯広市</v>
      </c>
      <c r="BB40" s="110" t="str">
        <f t="shared" si="0"/>
        <v>01207</v>
      </c>
      <c r="BC40" s="1031" t="str">
        <f t="shared" si="0"/>
        <v>帯広市</v>
      </c>
      <c r="BD40" s="34">
        <f t="shared" si="14"/>
        <v>1418.6800116863089</v>
      </c>
      <c r="BE40" s="34">
        <f t="shared" si="15"/>
        <v>395.70333468827084</v>
      </c>
      <c r="BF40" s="34">
        <f>VLOOKUP($AX40&amp;"_"&amp;$BC$14,データシート1!$A:$BT,MATCH($BC$12&amp;"_"&amp;BF$20,データシート1!$A$1:$BT$1,0),0)</f>
        <v>319.3842490167807</v>
      </c>
      <c r="BG40" s="34">
        <f>VLOOKUP($AX40&amp;"_"&amp;$BC$14,データシート1!$A:$BT,MATCH($BC$12&amp;"_"&amp;BG$20,データシート1!$A$1:$BT$1,0),0)</f>
        <v>19.607331115348831</v>
      </c>
      <c r="BH40" s="34">
        <f>VLOOKUP($AX40&amp;"_"&amp;$BC$14,データシート1!$A:$BT,MATCH($BC$12&amp;"_"&amp;BH$20,データシート1!$A$1:$BT$1,0),0)</f>
        <v>56.711754556141308</v>
      </c>
      <c r="BI40" s="34">
        <f>VLOOKUP($AX40&amp;"_"&amp;$BC$14,データシート1!$A:$BT,MATCH($BC$12&amp;"_"&amp;BI$20,データシート1!$A$1:$BT$1,0),0)</f>
        <v>332.07581267102552</v>
      </c>
      <c r="BJ40" s="34">
        <f>VLOOKUP($AX40&amp;"_"&amp;$BC$14,データシート1!$A:$BT,MATCH($BC$12&amp;"_"&amp;BJ$20,データシート1!$A$1:$BT$1,0),0)</f>
        <v>393.3645159119144</v>
      </c>
      <c r="BK40" s="34">
        <f t="shared" si="1"/>
        <v>286.18993234271153</v>
      </c>
      <c r="BL40" s="34">
        <f t="shared" si="2"/>
        <v>276.55331542808688</v>
      </c>
      <c r="BM40" s="34">
        <f>VLOOKUP($AX40&amp;"_"&amp;$BC$14,データシート1!$A:$BT,MATCH($BC$12&amp;"_"&amp;BM$20,データシート1!$A$1:$BT$1,0),0)</f>
        <v>152.97207848439001</v>
      </c>
      <c r="BN40" s="34">
        <f>VLOOKUP($AX40&amp;"_"&amp;$BC$14,データシート1!$A:$BT,MATCH($BC$12&amp;"_"&amp;BN$20,データシート1!$A$1:$BT$1,0),0)</f>
        <v>123.58123694369687</v>
      </c>
      <c r="BO40" s="34">
        <f>VLOOKUP($AX40&amp;"_"&amp;$BC$14,データシート1!$A:$BT,MATCH($BC$12&amp;"_"&amp;BO$20,データシート1!$A$1:$BT$1,0),0)</f>
        <v>9.6366169146246303</v>
      </c>
      <c r="BP40" s="34">
        <f>VLOOKUP($AX40&amp;"_"&amp;$BC$14,データシート1!$A:$BT,MATCH($BC$12&amp;"_"&amp;BP$20,データシート1!$A$1:$BT$1,0),0)</f>
        <v>0</v>
      </c>
      <c r="BQ40" s="34">
        <f>VLOOKUP($AX40&amp;"_"&amp;$BC$14,データシート1!$A:$BT,MATCH($BC$12&amp;"_"&amp;BQ$20,データシート1!$A$1:$BT$1,0),0)</f>
        <v>11.34641607238669</v>
      </c>
      <c r="BR40" s="35">
        <f t="shared" si="3"/>
        <v>1418.6800116863089</v>
      </c>
      <c r="BT40" s="121" t="str">
        <f t="shared" si="4"/>
        <v>帯広市</v>
      </c>
      <c r="BU40" s="33">
        <f t="shared" si="25"/>
        <v>1418.6800116863089</v>
      </c>
      <c r="BV40" s="59">
        <f t="shared" si="16"/>
        <v>0.27892359899955133</v>
      </c>
      <c r="BW40" s="59">
        <f t="shared" si="5"/>
        <v>0.22512775705999111</v>
      </c>
      <c r="BX40" s="59">
        <f t="shared" si="5"/>
        <v>1.382082707434684E-2</v>
      </c>
      <c r="BY40" s="59">
        <f t="shared" si="5"/>
        <v>3.997501486521339E-2</v>
      </c>
      <c r="BZ40" s="59">
        <f t="shared" si="5"/>
        <v>0.2340737939038873</v>
      </c>
      <c r="CA40" s="59">
        <f t="shared" si="5"/>
        <v>0.27727501104660174</v>
      </c>
      <c r="CB40" s="59">
        <f t="shared" si="5"/>
        <v>0.20172972762373165</v>
      </c>
      <c r="CC40" s="59">
        <f t="shared" si="5"/>
        <v>0.19493706343219905</v>
      </c>
      <c r="CD40" s="59">
        <f t="shared" si="5"/>
        <v>0.10782704854110145</v>
      </c>
      <c r="CE40" s="59">
        <f t="shared" si="5"/>
        <v>8.7110014891097584E-2</v>
      </c>
      <c r="CF40" s="59">
        <f t="shared" si="5"/>
        <v>6.7926641915325922E-3</v>
      </c>
      <c r="CG40" s="59">
        <f t="shared" si="5"/>
        <v>0</v>
      </c>
      <c r="CH40" s="59">
        <f t="shared" si="5"/>
        <v>7.9978684262279921E-3</v>
      </c>
      <c r="CI40" s="122">
        <f t="shared" si="6"/>
        <v>1</v>
      </c>
      <c r="CK40" s="123" t="str">
        <f t="shared" si="7"/>
        <v>帯広市</v>
      </c>
      <c r="CL40" s="124">
        <f t="shared" si="17"/>
        <v>395.70333468827084</v>
      </c>
      <c r="CM40" s="65">
        <f t="shared" si="18"/>
        <v>0.12599843273819611</v>
      </c>
      <c r="CN40" s="66">
        <f t="shared" si="19"/>
        <v>319.3842490167807</v>
      </c>
      <c r="CO40" s="65">
        <f t="shared" si="20"/>
        <v>0.1225514411574614</v>
      </c>
      <c r="CP40" s="66">
        <f t="shared" si="8"/>
        <v>19.607331115348831</v>
      </c>
      <c r="CQ40" s="65">
        <f t="shared" si="21"/>
        <v>0</v>
      </c>
      <c r="CR40" s="66">
        <f t="shared" si="9"/>
        <v>56.711754556141308</v>
      </c>
      <c r="CS40" s="65">
        <f t="shared" si="22"/>
        <v>0.18897316938749972</v>
      </c>
      <c r="CT40" s="66">
        <f t="shared" si="10"/>
        <v>332.07581267102552</v>
      </c>
      <c r="CU40" s="67">
        <f t="shared" si="23"/>
        <v>0.19085099721726831</v>
      </c>
      <c r="CV40" s="16"/>
      <c r="CW40" s="959">
        <f t="shared" si="24"/>
        <v>49.857999999999997</v>
      </c>
      <c r="CX40" s="962">
        <f>VLOOKUP($AX40&amp;"_"&amp;$CW$14,データシート1!$A:$BT,MATCH($CW$12&amp;"_"&amp;CX$20,データシート1!$A$1:$BT$1,0),0)</f>
        <v>39.140999999999998</v>
      </c>
      <c r="CY40" s="962">
        <f>VLOOKUP($AX40&amp;"_"&amp;$CW$14,データシート1!$A:$BT,MATCH($CW$12&amp;"_"&amp;CY$20,データシート1!$A$1:$BT$1,0),0)</f>
        <v>0</v>
      </c>
      <c r="CZ40" s="962">
        <f>VLOOKUP($AX40&amp;"_"&amp;$CW$14,データシート1!$A:$BT,MATCH($CW$12&amp;"_"&amp;CZ$20,データシート1!$A$1:$BT$1,0),0)</f>
        <v>10.717000000000001</v>
      </c>
      <c r="DA40" s="962">
        <f>VLOOKUP($AX40&amp;"_"&amp;$CW$14,データシート1!$A:$BT,MATCH($CW$12&amp;"_"&amp;DA$20,データシート1!$A$1:$BT$1,0),0)</f>
        <v>63.377000000000002</v>
      </c>
      <c r="DB40" s="962">
        <f>VLOOKUP($AX40&amp;"_"&amp;$CW$14,データシート1!$A:$BT,MATCH($CW$12&amp;"_"&amp;DB$20,データシート1!$A$1:$BT$1,0),0)</f>
        <v>0</v>
      </c>
      <c r="DC40" s="962">
        <f>VLOOKUP($AX40&amp;"_"&amp;$CW$14,データシート1!$A:$BT,MATCH($CW$12&amp;"_"&amp;DC$20,データシート1!$A$1:$BT$1,0),0)</f>
        <v>0</v>
      </c>
      <c r="DD40" s="961">
        <f t="shared" si="11"/>
        <v>113.235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2</v>
      </c>
      <c r="DI40" s="64">
        <f>VLOOKUP($AX40&amp;"_"&amp;$DF$14,データシート1!$A:$BT,MATCH($DF$12&amp;"_"&amp;DI$20,データシート1!$A$1:$BT$1,0),0)</f>
        <v>9</v>
      </c>
      <c r="DJ40" s="64">
        <f>VLOOKUP($AX40&amp;"_"&amp;$DF$14,データシート1!$A:$BT,MATCH($DF$12&amp;"_"&amp;DJ$20,データシート1!$A$1:$BT$1,0),0)</f>
        <v>0</v>
      </c>
      <c r="DK40" s="64">
        <f>VLOOKUP($AX40&amp;"_"&amp;$DF$14,データシート1!$A:$BT,MATCH($DF$12&amp;"_"&amp;DK$20,データシート1!$A$1:$BT$1,0),0)</f>
        <v>0</v>
      </c>
      <c r="DL40" s="68">
        <f t="shared" si="12"/>
        <v>14</v>
      </c>
      <c r="DM40" s="16"/>
      <c r="DN40" s="126">
        <f t="shared" si="26"/>
        <v>0.35</v>
      </c>
      <c r="DO40" s="127">
        <f t="shared" si="27"/>
        <v>0</v>
      </c>
      <c r="DP40" s="127">
        <f t="shared" si="29"/>
        <v>0.09</v>
      </c>
      <c r="DQ40" s="127">
        <f t="shared" si="30"/>
        <v>0.56000000000000005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02202</v>
      </c>
      <c r="AY41" s="18" t="str">
        <f>IF(IFERROR(比較地域マスタ!$Z26,"")=0,"",IFERROR(比較地域マスタ!$Z26,""))</f>
        <v>弘前市</v>
      </c>
      <c r="BB41" s="110" t="str">
        <f t="shared" si="0"/>
        <v>02202</v>
      </c>
      <c r="BC41" s="1031" t="str">
        <f t="shared" si="0"/>
        <v>弘前市</v>
      </c>
      <c r="BD41" s="34">
        <f t="shared" si="14"/>
        <v>1495.2756513205413</v>
      </c>
      <c r="BE41" s="34">
        <f t="shared" si="15"/>
        <v>538.10281382260587</v>
      </c>
      <c r="BF41" s="34">
        <f>VLOOKUP($AX41&amp;"_"&amp;$BC$14,データシート1!$A:$BT,MATCH($BC$12&amp;"_"&amp;BF$20,データシート1!$A$1:$BT$1,0),0)</f>
        <v>486.59022520989657</v>
      </c>
      <c r="BG41" s="34">
        <f>VLOOKUP($AX41&amp;"_"&amp;$BC$14,データシート1!$A:$BT,MATCH($BC$12&amp;"_"&amp;BG$20,データシート1!$A$1:$BT$1,0),0)</f>
        <v>16.766628760841588</v>
      </c>
      <c r="BH41" s="34">
        <f>VLOOKUP($AX41&amp;"_"&amp;$BC$14,データシート1!$A:$BT,MATCH($BC$12&amp;"_"&amp;BH$20,データシート1!$A$1:$BT$1,0),0)</f>
        <v>34.745959851867759</v>
      </c>
      <c r="BI41" s="34">
        <f>VLOOKUP($AX41&amp;"_"&amp;$BC$14,データシート1!$A:$BT,MATCH($BC$12&amp;"_"&amp;BI$20,データシート1!$A$1:$BT$1,0),0)</f>
        <v>290.05038942672297</v>
      </c>
      <c r="BJ41" s="34">
        <f>VLOOKUP($AX41&amp;"_"&amp;$BC$14,データシート1!$A:$BT,MATCH($BC$12&amp;"_"&amp;BJ$20,データシート1!$A$1:$BT$1,0),0)</f>
        <v>370.07878065368777</v>
      </c>
      <c r="BK41" s="34">
        <f t="shared" si="1"/>
        <v>276.80653119067699</v>
      </c>
      <c r="BL41" s="34">
        <f t="shared" si="2"/>
        <v>267.09179232635461</v>
      </c>
      <c r="BM41" s="34">
        <f>VLOOKUP($AX41&amp;"_"&amp;$BC$14,データシート1!$A:$BT,MATCH($BC$12&amp;"_"&amp;BM$20,データシート1!$A$1:$BT$1,0),0)</f>
        <v>130.26771716301806</v>
      </c>
      <c r="BN41" s="34">
        <f>VLOOKUP($AX41&amp;"_"&amp;$BC$14,データシート1!$A:$BT,MATCH($BC$12&amp;"_"&amp;BN$20,データシート1!$A$1:$BT$1,0),0)</f>
        <v>136.82407516333652</v>
      </c>
      <c r="BO41" s="34">
        <f>VLOOKUP($AX41&amp;"_"&amp;$BC$14,データシート1!$A:$BT,MATCH($BC$12&amp;"_"&amp;BO$20,データシート1!$A$1:$BT$1,0),0)</f>
        <v>9.7147388643224009</v>
      </c>
      <c r="BP41" s="34">
        <f>VLOOKUP($AX41&amp;"_"&amp;$BC$14,データシート1!$A:$BT,MATCH($BC$12&amp;"_"&amp;BP$20,データシート1!$A$1:$BT$1,0),0)</f>
        <v>0</v>
      </c>
      <c r="BQ41" s="34">
        <f>VLOOKUP($AX41&amp;"_"&amp;$BC$14,データシート1!$A:$BT,MATCH($BC$12&amp;"_"&amp;BQ$20,データシート1!$A$1:$BT$1,0),0)</f>
        <v>20.237136226847781</v>
      </c>
      <c r="BR41" s="35">
        <f t="shared" si="3"/>
        <v>1495.2756513205413</v>
      </c>
      <c r="BT41" s="121" t="str">
        <f t="shared" si="4"/>
        <v>弘前市</v>
      </c>
      <c r="BU41" s="33">
        <f t="shared" si="25"/>
        <v>1495.2756513205413</v>
      </c>
      <c r="BV41" s="59">
        <f t="shared" si="16"/>
        <v>0.35986863916856032</v>
      </c>
      <c r="BW41" s="59">
        <f t="shared" si="5"/>
        <v>0.32541841016415141</v>
      </c>
      <c r="BX41" s="59">
        <f t="shared" si="5"/>
        <v>1.1213068805095747E-2</v>
      </c>
      <c r="BY41" s="59">
        <f t="shared" si="5"/>
        <v>2.323716019931317E-2</v>
      </c>
      <c r="BZ41" s="59">
        <f t="shared" si="5"/>
        <v>0.19397787235455027</v>
      </c>
      <c r="CA41" s="59">
        <f t="shared" si="5"/>
        <v>0.24749870054184023</v>
      </c>
      <c r="CB41" s="59">
        <f t="shared" si="5"/>
        <v>0.18512073740130619</v>
      </c>
      <c r="CC41" s="59">
        <f t="shared" si="5"/>
        <v>0.17862378223739184</v>
      </c>
      <c r="CD41" s="59">
        <f t="shared" si="5"/>
        <v>8.7119533477304417E-2</v>
      </c>
      <c r="CE41" s="59">
        <f t="shared" si="5"/>
        <v>9.1504248760087392E-2</v>
      </c>
      <c r="CF41" s="59">
        <f t="shared" si="5"/>
        <v>6.4969551639143608E-3</v>
      </c>
      <c r="CG41" s="59">
        <f t="shared" si="5"/>
        <v>0</v>
      </c>
      <c r="CH41" s="59">
        <f t="shared" si="5"/>
        <v>1.3534050533743064E-2</v>
      </c>
      <c r="CI41" s="122">
        <f t="shared" si="6"/>
        <v>1</v>
      </c>
      <c r="CK41" s="123" t="str">
        <f t="shared" si="7"/>
        <v>弘前市</v>
      </c>
      <c r="CL41" s="124">
        <f t="shared" si="17"/>
        <v>538.10281382260587</v>
      </c>
      <c r="CM41" s="65">
        <f t="shared" si="18"/>
        <v>0.15363606707928149</v>
      </c>
      <c r="CN41" s="66">
        <f t="shared" si="19"/>
        <v>486.59022520989657</v>
      </c>
      <c r="CO41" s="65">
        <f t="shared" si="20"/>
        <v>0.16990065915183239</v>
      </c>
      <c r="CP41" s="66">
        <f t="shared" si="8"/>
        <v>16.766628760841588</v>
      </c>
      <c r="CQ41" s="65">
        <f t="shared" si="21"/>
        <v>0</v>
      </c>
      <c r="CR41" s="66">
        <f t="shared" si="9"/>
        <v>34.745959851867759</v>
      </c>
      <c r="CS41" s="65">
        <f t="shared" si="22"/>
        <v>0</v>
      </c>
      <c r="CT41" s="66">
        <f t="shared" si="10"/>
        <v>290.05038942672297</v>
      </c>
      <c r="CU41" s="67">
        <f t="shared" si="23"/>
        <v>0.25324909973464227</v>
      </c>
      <c r="CV41" s="16"/>
      <c r="CW41" s="959">
        <f t="shared" si="24"/>
        <v>82.671999999999997</v>
      </c>
      <c r="CX41" s="962">
        <f>VLOOKUP($AX41&amp;"_"&amp;$CW$14,データシート1!$A:$BT,MATCH($CW$12&amp;"_"&amp;CX$20,データシート1!$A$1:$BT$1,0),0)</f>
        <v>82.671999999999997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73.454999999999998</v>
      </c>
      <c r="DB41" s="962">
        <f>VLOOKUP($AX41&amp;"_"&amp;$CW$14,データシート1!$A:$BT,MATCH($CW$12&amp;"_"&amp;DB$20,データシート1!$A$1:$BT$1,0),0)</f>
        <v>0</v>
      </c>
      <c r="DC41" s="962">
        <f>VLOOKUP($AX41&amp;"_"&amp;$CW$14,データシート1!$A:$BT,MATCH($CW$12&amp;"_"&amp;DC$20,データシート1!$A$1:$BT$1,0),0)</f>
        <v>0</v>
      </c>
      <c r="DD41" s="961">
        <f t="shared" si="11"/>
        <v>156.12700000000001</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13</v>
      </c>
      <c r="DM41" s="16"/>
      <c r="DN41" s="126">
        <f t="shared" si="26"/>
        <v>0.53</v>
      </c>
      <c r="DO41" s="127">
        <f t="shared" si="27"/>
        <v>0</v>
      </c>
      <c r="DP41" s="127">
        <f t="shared" si="29"/>
        <v>0</v>
      </c>
      <c r="DQ41" s="127">
        <f t="shared" si="30"/>
        <v>0.47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45202</v>
      </c>
      <c r="AY42" s="18" t="str">
        <f>IF(IFERROR(比較地域マスタ!$Z27,"")=0,"",IFERROR(比較地域マスタ!$Z27,""))</f>
        <v>都城市</v>
      </c>
      <c r="BB42" s="110" t="str">
        <f t="shared" si="0"/>
        <v>45202</v>
      </c>
      <c r="BC42" s="1031" t="str">
        <f t="shared" si="0"/>
        <v>都城市</v>
      </c>
      <c r="BD42" s="34">
        <f t="shared" si="14"/>
        <v>1369.309020586438</v>
      </c>
      <c r="BE42" s="34">
        <f t="shared" si="15"/>
        <v>670.16934771667911</v>
      </c>
      <c r="BF42" s="34">
        <f>VLOOKUP($AX42&amp;"_"&amp;$BC$14,データシート1!$A:$BT,MATCH($BC$12&amp;"_"&amp;BF$20,データシート1!$A$1:$BT$1,0),0)</f>
        <v>552.51979641561343</v>
      </c>
      <c r="BG42" s="34">
        <f>VLOOKUP($AX42&amp;"_"&amp;$BC$14,データシート1!$A:$BT,MATCH($BC$12&amp;"_"&amp;BG$20,データシート1!$A$1:$BT$1,0),0)</f>
        <v>10.70712744618727</v>
      </c>
      <c r="BH42" s="34">
        <f>VLOOKUP($AX42&amp;"_"&amp;$BC$14,データシート1!$A:$BT,MATCH($BC$12&amp;"_"&amp;BH$20,データシート1!$A$1:$BT$1,0),0)</f>
        <v>106.94242385487836</v>
      </c>
      <c r="BI42" s="34">
        <f>VLOOKUP($AX42&amp;"_"&amp;$BC$14,データシート1!$A:$BT,MATCH($BC$12&amp;"_"&amp;BI$20,データシート1!$A$1:$BT$1,0),0)</f>
        <v>198.51382618834822</v>
      </c>
      <c r="BJ42" s="34">
        <f>VLOOKUP($AX42&amp;"_"&amp;$BC$14,データシート1!$A:$BT,MATCH($BC$12&amp;"_"&amp;BJ$20,データシート1!$A$1:$BT$1,0),0)</f>
        <v>142.83253720023689</v>
      </c>
      <c r="BK42" s="34">
        <f t="shared" si="1"/>
        <v>338.32690268917372</v>
      </c>
      <c r="BL42" s="34">
        <f t="shared" si="2"/>
        <v>328.83479386535777</v>
      </c>
      <c r="BM42" s="34">
        <f>VLOOKUP($AX42&amp;"_"&amp;$BC$14,データシート1!$A:$BT,MATCH($BC$12&amp;"_"&amp;BM$20,データシート1!$A$1:$BT$1,0),0)</f>
        <v>150.64659735772929</v>
      </c>
      <c r="BN42" s="34">
        <f>VLOOKUP($AX42&amp;"_"&amp;$BC$14,データシート1!$A:$BT,MATCH($BC$12&amp;"_"&amp;BN$20,データシート1!$A$1:$BT$1,0),0)</f>
        <v>178.18819650762848</v>
      </c>
      <c r="BO42" s="34">
        <f>VLOOKUP($AX42&amp;"_"&amp;$BC$14,データシート1!$A:$BT,MATCH($BC$12&amp;"_"&amp;BO$20,データシート1!$A$1:$BT$1,0),0)</f>
        <v>9.4921088238159701</v>
      </c>
      <c r="BP42" s="34">
        <f>VLOOKUP($AX42&amp;"_"&amp;$BC$14,データシート1!$A:$BT,MATCH($BC$12&amp;"_"&amp;BP$20,データシート1!$A$1:$BT$1,0),0)</f>
        <v>0</v>
      </c>
      <c r="BQ42" s="34">
        <f>VLOOKUP($AX42&amp;"_"&amp;$BC$14,データシート1!$A:$BT,MATCH($BC$12&amp;"_"&amp;BQ$20,データシート1!$A$1:$BT$1,0),0)</f>
        <v>19.466406792000001</v>
      </c>
      <c r="BR42" s="35">
        <f t="shared" si="3"/>
        <v>1369.309020586438</v>
      </c>
      <c r="BT42" s="121" t="str">
        <f t="shared" si="4"/>
        <v>都城市</v>
      </c>
      <c r="BU42" s="33">
        <f t="shared" si="25"/>
        <v>1369.309020586438</v>
      </c>
      <c r="BV42" s="59">
        <f t="shared" si="16"/>
        <v>0.48942155323687542</v>
      </c>
      <c r="BW42" s="59">
        <f t="shared" si="5"/>
        <v>0.403502633889744</v>
      </c>
      <c r="BX42" s="59">
        <f t="shared" si="5"/>
        <v>7.819365304116449E-3</v>
      </c>
      <c r="BY42" s="59">
        <f t="shared" si="5"/>
        <v>7.8099554043014927E-2</v>
      </c>
      <c r="BZ42" s="59">
        <f t="shared" si="5"/>
        <v>0.1449737226614706</v>
      </c>
      <c r="CA42" s="59">
        <f t="shared" ref="CA42:CH68" si="32">BJ42/$BR42</f>
        <v>0.10430993665627469</v>
      </c>
      <c r="CB42" s="59">
        <f t="shared" si="32"/>
        <v>0.2470785612324948</v>
      </c>
      <c r="CC42" s="59">
        <f t="shared" si="32"/>
        <v>0.24014651836918938</v>
      </c>
      <c r="CD42" s="59">
        <f t="shared" si="32"/>
        <v>0.11001650839429322</v>
      </c>
      <c r="CE42" s="59">
        <f t="shared" si="32"/>
        <v>0.13013000997489615</v>
      </c>
      <c r="CF42" s="59">
        <f t="shared" si="32"/>
        <v>6.9320428633054335E-3</v>
      </c>
      <c r="CG42" s="59">
        <f t="shared" si="32"/>
        <v>0</v>
      </c>
      <c r="CH42" s="59">
        <f t="shared" si="32"/>
        <v>1.4216226212884412E-2</v>
      </c>
      <c r="CI42" s="122">
        <f t="shared" si="6"/>
        <v>1</v>
      </c>
      <c r="CK42" s="123" t="str">
        <f t="shared" si="7"/>
        <v>都城市</v>
      </c>
      <c r="CL42" s="124">
        <f t="shared" si="17"/>
        <v>670.16934771667911</v>
      </c>
      <c r="CM42" s="65">
        <f t="shared" si="18"/>
        <v>0.19900641599678573</v>
      </c>
      <c r="CN42" s="66">
        <f t="shared" si="19"/>
        <v>552.51979641561343</v>
      </c>
      <c r="CO42" s="65">
        <f t="shared" si="20"/>
        <v>0.22748868151948107</v>
      </c>
      <c r="CP42" s="66">
        <f t="shared" si="8"/>
        <v>10.70712744618727</v>
      </c>
      <c r="CQ42" s="65">
        <f t="shared" si="21"/>
        <v>0</v>
      </c>
      <c r="CR42" s="66">
        <f t="shared" si="9"/>
        <v>106.94242385487836</v>
      </c>
      <c r="CS42" s="65">
        <f t="shared" si="22"/>
        <v>7.1776940556503452E-2</v>
      </c>
      <c r="CT42" s="66">
        <f t="shared" si="10"/>
        <v>198.51382618834822</v>
      </c>
      <c r="CU42" s="67">
        <f t="shared" si="23"/>
        <v>0.11436986750967482</v>
      </c>
      <c r="CV42" s="16"/>
      <c r="CW42" s="959">
        <f t="shared" si="24"/>
        <v>133.36799999999999</v>
      </c>
      <c r="CX42" s="962">
        <f>VLOOKUP($AX42&amp;"_"&amp;$CW$14,データシート1!$A:$BT,MATCH($CW$12&amp;"_"&amp;CX$20,データシート1!$A$1:$BT$1,0),0)</f>
        <v>125.69199999999999</v>
      </c>
      <c r="CY42" s="962">
        <f>VLOOKUP($AX42&amp;"_"&amp;$CW$14,データシート1!$A:$BT,MATCH($CW$12&amp;"_"&amp;CY$20,データシート1!$A$1:$BT$1,0),0)</f>
        <v>0</v>
      </c>
      <c r="CZ42" s="962">
        <f>VLOOKUP($AX42&amp;"_"&amp;$CW$14,データシート1!$A:$BT,MATCH($CW$12&amp;"_"&amp;CZ$20,データシート1!$A$1:$BT$1,0),0)</f>
        <v>7.6760000000000002</v>
      </c>
      <c r="DA42" s="962">
        <f>VLOOKUP($AX42&amp;"_"&amp;$CW$14,データシート1!$A:$BT,MATCH($CW$12&amp;"_"&amp;DA$20,データシート1!$A$1:$BT$1,0),0)</f>
        <v>22.704000000000001</v>
      </c>
      <c r="DB42" s="962">
        <f>VLOOKUP($AX42&amp;"_"&amp;$CW$14,データシート1!$A:$BT,MATCH($CW$12&amp;"_"&amp;DB$20,データシート1!$A$1:$BT$1,0),0)</f>
        <v>0</v>
      </c>
      <c r="DC42" s="962">
        <f>VLOOKUP($AX42&amp;"_"&amp;$CW$14,データシート1!$A:$BT,MATCH($CW$12&amp;"_"&amp;DC$20,データシート1!$A$1:$BT$1,0),0)</f>
        <v>0</v>
      </c>
      <c r="DD42" s="961">
        <f t="shared" si="11"/>
        <v>156.072</v>
      </c>
      <c r="DE42" s="16"/>
      <c r="DF42" s="125">
        <f>VLOOKUP($AX42&amp;"_"&amp;$DF$14,データシート1!$A:$BT,MATCH($DF$12&amp;"_"&amp;DF$20,データシート1!$A$1:$BT$1,0),0)</f>
        <v>10</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0.81</v>
      </c>
      <c r="DO42" s="127">
        <f t="shared" si="27"/>
        <v>0</v>
      </c>
      <c r="DP42" s="127">
        <f t="shared" si="29"/>
        <v>0.05</v>
      </c>
      <c r="DQ42" s="127">
        <f t="shared" si="30"/>
        <v>0.15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14211</v>
      </c>
      <c r="AY43" s="18" t="str">
        <f>IF(IFERROR(比較地域マスタ!$Z28,"")=0,"",IFERROR(比較地域マスタ!$Z28,""))</f>
        <v>秦野市</v>
      </c>
      <c r="AZ43" s="23"/>
      <c r="BB43" s="110" t="str">
        <f t="shared" si="0"/>
        <v>14211</v>
      </c>
      <c r="BC43" s="1031" t="str">
        <f t="shared" si="0"/>
        <v>秦野市</v>
      </c>
      <c r="BD43" s="34">
        <f t="shared" si="14"/>
        <v>1074.0860226783805</v>
      </c>
      <c r="BE43" s="34">
        <f t="shared" si="15"/>
        <v>551.36946285076704</v>
      </c>
      <c r="BF43" s="34">
        <f>VLOOKUP($AX43&amp;"_"&amp;$BC$14,データシート1!$A:$BT,MATCH($BC$12&amp;"_"&amp;BF$20,データシート1!$A$1:$BT$1,0),0)</f>
        <v>532.86696131469535</v>
      </c>
      <c r="BG43" s="34">
        <f>VLOOKUP($AX43&amp;"_"&amp;$BC$14,データシート1!$A:$BT,MATCH($BC$12&amp;"_"&amp;BG$20,データシート1!$A$1:$BT$1,0),0)</f>
        <v>5.3626869857620836</v>
      </c>
      <c r="BH43" s="34">
        <f>VLOOKUP($AX43&amp;"_"&amp;$BC$14,データシート1!$A:$BT,MATCH($BC$12&amp;"_"&amp;BH$20,データシート1!$A$1:$BT$1,0),0)</f>
        <v>13.139814550309568</v>
      </c>
      <c r="BI43" s="34">
        <f>VLOOKUP($AX43&amp;"_"&amp;$BC$14,データシート1!$A:$BT,MATCH($BC$12&amp;"_"&amp;BI$20,データシート1!$A$1:$BT$1,0),0)</f>
        <v>151.22000075177766</v>
      </c>
      <c r="BJ43" s="34">
        <f>VLOOKUP($AX43&amp;"_"&amp;$BC$14,データシート1!$A:$BT,MATCH($BC$12&amp;"_"&amp;BJ$20,データシート1!$A$1:$BT$1,0),0)</f>
        <v>182.71543748318012</v>
      </c>
      <c r="BK43" s="34">
        <f t="shared" si="1"/>
        <v>172.30883912938134</v>
      </c>
      <c r="BL43" s="34">
        <f t="shared" si="2"/>
        <v>162.96777775240253</v>
      </c>
      <c r="BM43" s="34">
        <f>VLOOKUP($AX43&amp;"_"&amp;$BC$14,データシート1!$A:$BT,MATCH($BC$12&amp;"_"&amp;BM$20,データシート1!$A$1:$BT$1,0),0)</f>
        <v>107.28745130119484</v>
      </c>
      <c r="BN43" s="34">
        <f>VLOOKUP($AX43&amp;"_"&amp;$BC$14,データシート1!$A:$BT,MATCH($BC$12&amp;"_"&amp;BN$20,データシート1!$A$1:$BT$1,0),0)</f>
        <v>55.680326451207677</v>
      </c>
      <c r="BO43" s="34">
        <f>VLOOKUP($AX43&amp;"_"&amp;$BC$14,データシート1!$A:$BT,MATCH($BC$12&amp;"_"&amp;BO$20,データシート1!$A$1:$BT$1,0),0)</f>
        <v>9.3410613769788</v>
      </c>
      <c r="BP43" s="34">
        <f>VLOOKUP($AX43&amp;"_"&amp;$BC$14,データシート1!$A:$BT,MATCH($BC$12&amp;"_"&amp;BP$20,データシート1!$A$1:$BT$1,0),0)</f>
        <v>0</v>
      </c>
      <c r="BQ43" s="34">
        <f>VLOOKUP($AX43&amp;"_"&amp;$BC$14,データシート1!$A:$BT,MATCH($BC$12&amp;"_"&amp;BQ$20,データシート1!$A$1:$BT$1,0),0)</f>
        <v>16.472282463274279</v>
      </c>
      <c r="BR43" s="35">
        <f t="shared" si="3"/>
        <v>1074.0860226783805</v>
      </c>
      <c r="BT43" s="121" t="str">
        <f t="shared" si="4"/>
        <v>秦野市</v>
      </c>
      <c r="BU43" s="33">
        <f t="shared" si="25"/>
        <v>1074.0860226783805</v>
      </c>
      <c r="BV43" s="59">
        <f t="shared" si="16"/>
        <v>0.51333827199040527</v>
      </c>
      <c r="BW43" s="59">
        <f t="shared" si="16"/>
        <v>0.49611199667780675</v>
      </c>
      <c r="BX43" s="59">
        <f t="shared" si="16"/>
        <v>4.9927909613696397E-3</v>
      </c>
      <c r="BY43" s="59">
        <f t="shared" si="16"/>
        <v>1.2233484351228818E-2</v>
      </c>
      <c r="BZ43" s="59">
        <f t="shared" si="16"/>
        <v>0.14078946896142444</v>
      </c>
      <c r="CA43" s="59">
        <f t="shared" si="32"/>
        <v>0.17011248040222532</v>
      </c>
      <c r="CB43" s="59">
        <f t="shared" si="32"/>
        <v>0.16042368627021666</v>
      </c>
      <c r="CC43" s="59">
        <f t="shared" si="32"/>
        <v>0.15172693277026367</v>
      </c>
      <c r="CD43" s="59">
        <f t="shared" si="32"/>
        <v>9.9887205527224812E-2</v>
      </c>
      <c r="CE43" s="59">
        <f t="shared" si="32"/>
        <v>5.1839727243038841E-2</v>
      </c>
      <c r="CF43" s="59">
        <f t="shared" si="32"/>
        <v>8.6967534999529972E-3</v>
      </c>
      <c r="CG43" s="59">
        <f t="shared" si="32"/>
        <v>0</v>
      </c>
      <c r="CH43" s="59">
        <f t="shared" si="32"/>
        <v>1.5336092375728333E-2</v>
      </c>
      <c r="CI43" s="122">
        <f t="shared" si="6"/>
        <v>1</v>
      </c>
      <c r="CJ43" s="23"/>
      <c r="CK43" s="123" t="str">
        <f t="shared" si="7"/>
        <v>秦野市</v>
      </c>
      <c r="CL43" s="124">
        <f t="shared" si="17"/>
        <v>551.36946285076704</v>
      </c>
      <c r="CM43" s="65">
        <f t="shared" si="18"/>
        <v>0.19191305853773724</v>
      </c>
      <c r="CN43" s="66">
        <f t="shared" si="19"/>
        <v>532.86696131469535</v>
      </c>
      <c r="CO43" s="65">
        <f t="shared" si="20"/>
        <v>0.19857676996699522</v>
      </c>
      <c r="CP43" s="66">
        <f t="shared" si="8"/>
        <v>5.3626869857620836</v>
      </c>
      <c r="CQ43" s="65">
        <f t="shared" si="21"/>
        <v>0</v>
      </c>
      <c r="CR43" s="66">
        <f t="shared" si="9"/>
        <v>13.139814550309568</v>
      </c>
      <c r="CS43" s="65">
        <f t="shared" si="22"/>
        <v>0</v>
      </c>
      <c r="CT43" s="66">
        <f t="shared" si="10"/>
        <v>151.22000075177766</v>
      </c>
      <c r="CU43" s="67">
        <f t="shared" si="23"/>
        <v>4.4213728123006925E-2</v>
      </c>
      <c r="CV43" s="16"/>
      <c r="CW43" s="959">
        <f t="shared" si="24"/>
        <v>105.815</v>
      </c>
      <c r="CX43" s="962">
        <f>VLOOKUP($AX43&amp;"_"&amp;$CW$14,データシート1!$A:$BT,MATCH($CW$12&amp;"_"&amp;CX$20,データシート1!$A$1:$BT$1,0),0)</f>
        <v>105.815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6.6859999999999999</v>
      </c>
      <c r="DB43" s="962">
        <f>VLOOKUP($AX43&amp;"_"&amp;$CW$14,データシート1!$A:$BT,MATCH($CW$12&amp;"_"&amp;DB$20,データシート1!$A$1:$BT$1,0),0)</f>
        <v>0</v>
      </c>
      <c r="DC43" s="962">
        <f>VLOOKUP($AX43&amp;"_"&amp;$CW$14,データシート1!$A:$BT,MATCH($CW$12&amp;"_"&amp;DC$20,データシート1!$A$1:$BT$1,0),0)</f>
        <v>0</v>
      </c>
      <c r="DD43" s="961">
        <f t="shared" si="11"/>
        <v>112.501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0.94</v>
      </c>
      <c r="DO43" s="127">
        <f t="shared" si="27"/>
        <v>0</v>
      </c>
      <c r="DP43" s="127">
        <f t="shared" si="29"/>
        <v>0</v>
      </c>
      <c r="DQ43" s="127">
        <f t="shared" si="30"/>
        <v>0.06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35202</v>
      </c>
      <c r="AY44" s="18" t="str">
        <f>IF(IFERROR(比較地域マスタ!$Z29,"")=0,"",IFERROR(比較地域マスタ!$Z29,""))</f>
        <v>宇部市</v>
      </c>
      <c r="BB44" s="110" t="str">
        <f t="shared" si="0"/>
        <v>35202</v>
      </c>
      <c r="BC44" s="1031" t="str">
        <f t="shared" si="0"/>
        <v>宇部市</v>
      </c>
      <c r="BD44" s="34">
        <f t="shared" si="14"/>
        <v>2209.023805166285</v>
      </c>
      <c r="BE44" s="34">
        <f t="shared" si="15"/>
        <v>1336.6661567939536</v>
      </c>
      <c r="BF44" s="34">
        <f>VLOOKUP($AX44&amp;"_"&amp;$BC$14,データシート1!$A:$BT,MATCH($BC$12&amp;"_"&amp;BF$20,データシート1!$A$1:$BT$1,0),0)</f>
        <v>1308.8300324877914</v>
      </c>
      <c r="BG44" s="34">
        <f>VLOOKUP($AX44&amp;"_"&amp;$BC$14,データシート1!$A:$BT,MATCH($BC$12&amp;"_"&amp;BG$20,データシート1!$A$1:$BT$1,0),0)</f>
        <v>18.465568618274514</v>
      </c>
      <c r="BH44" s="34">
        <f>VLOOKUP($AX44&amp;"_"&amp;$BC$14,データシート1!$A:$BT,MATCH($BC$12&amp;"_"&amp;BH$20,データシート1!$A$1:$BT$1,0),0)</f>
        <v>9.3705556878877321</v>
      </c>
      <c r="BI44" s="34">
        <f>VLOOKUP($AX44&amp;"_"&amp;$BC$14,データシート1!$A:$BT,MATCH($BC$12&amp;"_"&amp;BI$20,データシート1!$A$1:$BT$1,0),0)</f>
        <v>234.32353300433917</v>
      </c>
      <c r="BJ44" s="34">
        <f>VLOOKUP($AX44&amp;"_"&amp;$BC$14,データシート1!$A:$BT,MATCH($BC$12&amp;"_"&amp;BJ$20,データシート1!$A$1:$BT$1,0),0)</f>
        <v>284.57988730982714</v>
      </c>
      <c r="BK44" s="34">
        <f t="shared" si="1"/>
        <v>339.59564925016485</v>
      </c>
      <c r="BL44" s="34">
        <f t="shared" si="2"/>
        <v>246.69730428143521</v>
      </c>
      <c r="BM44" s="34">
        <f>VLOOKUP($AX44&amp;"_"&amp;$BC$14,データシート1!$A:$BT,MATCH($BC$12&amp;"_"&amp;BM$20,データシート1!$A$1:$BT$1,0),0)</f>
        <v>140.54550107874476</v>
      </c>
      <c r="BN44" s="34">
        <f>VLOOKUP($AX44&amp;"_"&amp;$BC$14,データシート1!$A:$BT,MATCH($BC$12&amp;"_"&amp;BN$20,データシート1!$A$1:$BT$1,0),0)</f>
        <v>106.15180320269043</v>
      </c>
      <c r="BO44" s="34">
        <f>VLOOKUP($AX44&amp;"_"&amp;$BC$14,データシート1!$A:$BT,MATCH($BC$12&amp;"_"&amp;BO$20,データシート1!$A$1:$BT$1,0),0)</f>
        <v>9.4451072023610401</v>
      </c>
      <c r="BP44" s="34">
        <f>VLOOKUP($AX44&amp;"_"&amp;$BC$14,データシート1!$A:$BT,MATCH($BC$12&amp;"_"&amp;BP$20,データシート1!$A$1:$BT$1,0),0)</f>
        <v>83.453237766368602</v>
      </c>
      <c r="BQ44" s="34">
        <f>VLOOKUP($AX44&amp;"_"&amp;$BC$14,データシート1!$A:$BT,MATCH($BC$12&amp;"_"&amp;BQ$20,データシート1!$A$1:$BT$1,0),0)</f>
        <v>13.858578808000001</v>
      </c>
      <c r="BR44" s="35">
        <f t="shared" si="3"/>
        <v>2209.023805166285</v>
      </c>
      <c r="BT44" s="121" t="str">
        <f t="shared" si="4"/>
        <v>宇部市</v>
      </c>
      <c r="BU44" s="33">
        <f t="shared" si="25"/>
        <v>2209.023805166285</v>
      </c>
      <c r="BV44" s="59">
        <f t="shared" si="16"/>
        <v>0.60509359549130604</v>
      </c>
      <c r="BW44" s="59">
        <f t="shared" si="16"/>
        <v>0.59249249801057202</v>
      </c>
      <c r="BX44" s="59">
        <f t="shared" si="16"/>
        <v>8.3591532943595916E-3</v>
      </c>
      <c r="BY44" s="59">
        <f t="shared" si="16"/>
        <v>4.2419441863743796E-3</v>
      </c>
      <c r="BZ44" s="59">
        <f t="shared" si="16"/>
        <v>0.10607560337571843</v>
      </c>
      <c r="CA44" s="59">
        <f t="shared" si="32"/>
        <v>0.12882608446512658</v>
      </c>
      <c r="CB44" s="59">
        <f t="shared" si="32"/>
        <v>0.15373109536255164</v>
      </c>
      <c r="CC44" s="59">
        <f t="shared" si="32"/>
        <v>0.1116770691671496</v>
      </c>
      <c r="CD44" s="59">
        <f t="shared" si="32"/>
        <v>6.3623352881054696E-2</v>
      </c>
      <c r="CE44" s="59">
        <f t="shared" si="32"/>
        <v>4.8053716286094894E-2</v>
      </c>
      <c r="CF44" s="59">
        <f t="shared" si="32"/>
        <v>4.2756928106757351E-3</v>
      </c>
      <c r="CG44" s="59">
        <f t="shared" si="32"/>
        <v>3.7778333384726304E-2</v>
      </c>
      <c r="CH44" s="59">
        <f t="shared" si="32"/>
        <v>6.2736213052972476E-3</v>
      </c>
      <c r="CI44" s="122">
        <f t="shared" si="6"/>
        <v>1</v>
      </c>
      <c r="CK44" s="123" t="str">
        <f t="shared" si="7"/>
        <v>宇部市</v>
      </c>
      <c r="CL44" s="124">
        <f t="shared" si="17"/>
        <v>1336.6661567939536</v>
      </c>
      <c r="CM44" s="65">
        <f t="shared" si="18"/>
        <v>1</v>
      </c>
      <c r="CN44" s="66">
        <f t="shared" si="19"/>
        <v>1308.8300324877914</v>
      </c>
      <c r="CO44" s="65">
        <f t="shared" si="20"/>
        <v>1</v>
      </c>
      <c r="CP44" s="66">
        <f t="shared" si="8"/>
        <v>18.465568618274514</v>
      </c>
      <c r="CQ44" s="65">
        <f t="shared" si="21"/>
        <v>0</v>
      </c>
      <c r="CR44" s="66">
        <f t="shared" si="9"/>
        <v>9.3705556878877321</v>
      </c>
      <c r="CS44" s="65">
        <f t="shared" si="22"/>
        <v>0</v>
      </c>
      <c r="CT44" s="66">
        <f t="shared" si="10"/>
        <v>234.32353300433917</v>
      </c>
      <c r="CU44" s="67">
        <f t="shared" si="23"/>
        <v>0.45628793074752799</v>
      </c>
      <c r="CV44" s="16"/>
      <c r="CW44" s="959">
        <f t="shared" si="24"/>
        <v>3118.7829999999999</v>
      </c>
      <c r="CX44" s="962">
        <f>VLOOKUP($AX44&amp;"_"&amp;$CW$14,データシート1!$A:$BT,MATCH($CW$12&amp;"_"&amp;CX$20,データシート1!$A$1:$BT$1,0),0)</f>
        <v>3118.7829999999999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106.919</v>
      </c>
      <c r="DB44" s="962">
        <f>VLOOKUP($AX44&amp;"_"&amp;$CW$14,データシート1!$A:$BT,MATCH($CW$12&amp;"_"&amp;DB$20,データシート1!$A$1:$BT$1,0),0)</f>
        <v>202.10400000000001</v>
      </c>
      <c r="DC44" s="962">
        <f>VLOOKUP($AX44&amp;"_"&amp;$CW$14,データシート1!$A:$BT,MATCH($CW$12&amp;"_"&amp;DC$20,データシート1!$A$1:$BT$1,0),0)</f>
        <v>0</v>
      </c>
      <c r="DD44" s="961">
        <f t="shared" si="11"/>
        <v>3427.8059999999996</v>
      </c>
      <c r="DE44" s="16"/>
      <c r="DF44" s="125">
        <f>VLOOKUP($AX44&amp;"_"&amp;$DF$14,データシート1!$A:$BT,MATCH($DF$12&amp;"_"&amp;DF$20,データシート1!$A$1:$BT$1,0),0)</f>
        <v>19</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9</v>
      </c>
      <c r="DJ44" s="64">
        <f>VLOOKUP($AX44&amp;"_"&amp;$DF$14,データシート1!$A:$BT,MATCH($DF$12&amp;"_"&amp;DJ$20,データシート1!$A$1:$BT$1,0),0)</f>
        <v>2</v>
      </c>
      <c r="DK44" s="64">
        <f>VLOOKUP($AX44&amp;"_"&amp;$DF$14,データシート1!$A:$BT,MATCH($DF$12&amp;"_"&amp;DK$20,データシート1!$A$1:$BT$1,0),0)</f>
        <v>0</v>
      </c>
      <c r="DL44" s="68">
        <f t="shared" si="12"/>
        <v>30</v>
      </c>
      <c r="DM44" s="16"/>
      <c r="DN44" s="126">
        <f t="shared" si="26"/>
        <v>0.91</v>
      </c>
      <c r="DO44" s="127">
        <f t="shared" si="27"/>
        <v>0</v>
      </c>
      <c r="DP44" s="127">
        <f t="shared" si="29"/>
        <v>0</v>
      </c>
      <c r="DQ44" s="127">
        <f t="shared" si="30"/>
        <v>0.03</v>
      </c>
      <c r="DR44" s="127">
        <f t="shared" si="31"/>
        <v>0.06</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21202</v>
      </c>
      <c r="AY45" s="18" t="str">
        <f>IF(IFERROR(比較地域マスタ!$Z30,"")=0,"",IFERROR(比較地域マスタ!$Z30,""))</f>
        <v>大垣市</v>
      </c>
      <c r="BB45" s="110" t="str">
        <f t="shared" si="0"/>
        <v>21202</v>
      </c>
      <c r="BC45" s="1031" t="str">
        <f t="shared" si="0"/>
        <v>大垣市</v>
      </c>
      <c r="BD45" s="34">
        <f t="shared" si="14"/>
        <v>1218.4148667205379</v>
      </c>
      <c r="BE45" s="34">
        <f t="shared" si="15"/>
        <v>491.91580029248337</v>
      </c>
      <c r="BF45" s="34">
        <f>VLOOKUP($AX45&amp;"_"&amp;$BC$14,データシート1!$A:$BT,MATCH($BC$12&amp;"_"&amp;BF$20,データシート1!$A$1:$BT$1,0),0)</f>
        <v>471.36923434379361</v>
      </c>
      <c r="BG45" s="34">
        <f>VLOOKUP($AX45&amp;"_"&amp;$BC$14,データシート1!$A:$BT,MATCH($BC$12&amp;"_"&amp;BG$20,データシート1!$A$1:$BT$1,0),0)</f>
        <v>12.13084885797406</v>
      </c>
      <c r="BH45" s="34">
        <f>VLOOKUP($AX45&amp;"_"&amp;$BC$14,データシート1!$A:$BT,MATCH($BC$12&amp;"_"&amp;BH$20,データシート1!$A$1:$BT$1,0),0)</f>
        <v>8.4157170907156793</v>
      </c>
      <c r="BI45" s="34">
        <f>VLOOKUP($AX45&amp;"_"&amp;$BC$14,データシート1!$A:$BT,MATCH($BC$12&amp;"_"&amp;BI$20,データシート1!$A$1:$BT$1,0),0)</f>
        <v>246.73233452804698</v>
      </c>
      <c r="BJ45" s="34">
        <f>VLOOKUP($AX45&amp;"_"&amp;$BC$14,データシート1!$A:$BT,MATCH($BC$12&amp;"_"&amp;BJ$20,データシート1!$A$1:$BT$1,0),0)</f>
        <v>211.50028285469219</v>
      </c>
      <c r="BK45" s="34">
        <f t="shared" si="1"/>
        <v>248.06002957747978</v>
      </c>
      <c r="BL45" s="34">
        <f t="shared" si="2"/>
        <v>238.72428142727415</v>
      </c>
      <c r="BM45" s="34">
        <f>VLOOKUP($AX45&amp;"_"&amp;$BC$14,データシート1!$A:$BT,MATCH($BC$12&amp;"_"&amp;BM$20,データシート1!$A$1:$BT$1,0),0)</f>
        <v>141.82852514862657</v>
      </c>
      <c r="BN45" s="34">
        <f>VLOOKUP($AX45&amp;"_"&amp;$BC$14,データシート1!$A:$BT,MATCH($BC$12&amp;"_"&amp;BN$20,データシート1!$A$1:$BT$1,0),0)</f>
        <v>96.895756278647568</v>
      </c>
      <c r="BO45" s="34">
        <f>VLOOKUP($AX45&amp;"_"&amp;$BC$14,データシート1!$A:$BT,MATCH($BC$12&amp;"_"&amp;BO$20,データシート1!$A$1:$BT$1,0),0)</f>
        <v>9.3357481502056405</v>
      </c>
      <c r="BP45" s="34">
        <f>VLOOKUP($AX45&amp;"_"&amp;$BC$14,データシート1!$A:$BT,MATCH($BC$12&amp;"_"&amp;BP$20,データシート1!$A$1:$BT$1,0),0)</f>
        <v>0</v>
      </c>
      <c r="BQ45" s="34">
        <f>VLOOKUP($AX45&amp;"_"&amp;$BC$14,データシート1!$A:$BT,MATCH($BC$12&amp;"_"&amp;BQ$20,データシート1!$A$1:$BT$1,0),0)</f>
        <v>20.206419467835719</v>
      </c>
      <c r="BR45" s="35">
        <f t="shared" si="3"/>
        <v>1218.4148667205379</v>
      </c>
      <c r="BT45" s="121" t="str">
        <f t="shared" si="4"/>
        <v>大垣市</v>
      </c>
      <c r="BU45" s="33">
        <f t="shared" si="25"/>
        <v>1218.4148667205379</v>
      </c>
      <c r="BV45" s="59">
        <f t="shared" si="16"/>
        <v>0.40373424005939329</v>
      </c>
      <c r="BW45" s="59">
        <f t="shared" si="16"/>
        <v>0.38687088217539728</v>
      </c>
      <c r="BX45" s="59">
        <f t="shared" si="16"/>
        <v>9.9562547940876822E-3</v>
      </c>
      <c r="BY45" s="59">
        <f t="shared" si="16"/>
        <v>6.9071030899083346E-3</v>
      </c>
      <c r="BZ45" s="59">
        <f t="shared" si="16"/>
        <v>0.20250272814886688</v>
      </c>
      <c r="CA45" s="59">
        <f t="shared" si="32"/>
        <v>0.17358642661999216</v>
      </c>
      <c r="CB45" s="59">
        <f t="shared" si="32"/>
        <v>0.20359241860299473</v>
      </c>
      <c r="CC45" s="59">
        <f t="shared" si="32"/>
        <v>0.19593021059388405</v>
      </c>
      <c r="CD45" s="59">
        <f t="shared" si="32"/>
        <v>0.11640413214127097</v>
      </c>
      <c r="CE45" s="59">
        <f t="shared" si="32"/>
        <v>7.9526078452613044E-2</v>
      </c>
      <c r="CF45" s="59">
        <f t="shared" si="32"/>
        <v>7.6622080091106907E-3</v>
      </c>
      <c r="CG45" s="59">
        <f t="shared" si="32"/>
        <v>0</v>
      </c>
      <c r="CH45" s="59">
        <f t="shared" si="32"/>
        <v>1.6584186568752997E-2</v>
      </c>
      <c r="CI45" s="122">
        <f t="shared" si="6"/>
        <v>1</v>
      </c>
      <c r="CK45" s="123" t="str">
        <f t="shared" si="7"/>
        <v>大垣市</v>
      </c>
      <c r="CL45" s="124">
        <f t="shared" si="17"/>
        <v>491.91580029248337</v>
      </c>
      <c r="CM45" s="65">
        <f t="shared" si="18"/>
        <v>1</v>
      </c>
      <c r="CN45" s="66">
        <f t="shared" si="19"/>
        <v>471.36923434379361</v>
      </c>
      <c r="CO45" s="65">
        <f t="shared" si="20"/>
        <v>1</v>
      </c>
      <c r="CP45" s="66">
        <f t="shared" si="8"/>
        <v>12.13084885797406</v>
      </c>
      <c r="CQ45" s="65">
        <f t="shared" si="21"/>
        <v>0</v>
      </c>
      <c r="CR45" s="66">
        <f t="shared" si="9"/>
        <v>8.4157170907156793</v>
      </c>
      <c r="CS45" s="65">
        <f t="shared" si="22"/>
        <v>0.60921724729270765</v>
      </c>
      <c r="CT45" s="66">
        <f t="shared" si="10"/>
        <v>246.73233452804698</v>
      </c>
      <c r="CU45" s="67">
        <f t="shared" si="23"/>
        <v>0.17819310178416126</v>
      </c>
      <c r="CV45" s="16"/>
      <c r="CW45" s="959">
        <f t="shared" si="24"/>
        <v>1266.7939999999999</v>
      </c>
      <c r="CX45" s="962">
        <f>VLOOKUP($AX45&amp;"_"&amp;$CW$14,データシート1!$A:$BT,MATCH($CW$12&amp;"_"&amp;CX$20,データシート1!$A$1:$BT$1,0),0)</f>
        <v>1261.6669999999999</v>
      </c>
      <c r="CY45" s="962">
        <f>VLOOKUP($AX45&amp;"_"&amp;$CW$14,データシート1!$A:$BT,MATCH($CW$12&amp;"_"&amp;CY$20,データシート1!$A$1:$BT$1,0),0)</f>
        <v>0</v>
      </c>
      <c r="CZ45" s="962">
        <f>VLOOKUP($AX45&amp;"_"&amp;$CW$14,データシート1!$A:$BT,MATCH($CW$12&amp;"_"&amp;CZ$20,データシート1!$A$1:$BT$1,0),0)</f>
        <v>5.1269999999999998</v>
      </c>
      <c r="DA45" s="962">
        <f>VLOOKUP($AX45&amp;"_"&amp;$CW$14,データシート1!$A:$BT,MATCH($CW$12&amp;"_"&amp;DA$20,データシート1!$A$1:$BT$1,0),0)</f>
        <v>43.966000000000001</v>
      </c>
      <c r="DB45" s="962">
        <f>VLOOKUP($AX45&amp;"_"&amp;$CW$14,データシート1!$A:$BT,MATCH($CW$12&amp;"_"&amp;DB$20,データシート1!$A$1:$BT$1,0),0)</f>
        <v>0</v>
      </c>
      <c r="DC45" s="962">
        <f>VLOOKUP($AX45&amp;"_"&amp;$CW$14,データシート1!$A:$BT,MATCH($CW$12&amp;"_"&amp;DC$20,データシート1!$A$1:$BT$1,0),0)</f>
        <v>0</v>
      </c>
      <c r="DD45" s="961">
        <f t="shared" si="11"/>
        <v>1310.7599999999998</v>
      </c>
      <c r="DE45" s="16"/>
      <c r="DF45" s="125">
        <f>VLOOKUP($AX45&amp;"_"&amp;$DF$14,データシート1!$A:$BT,MATCH($DF$12&amp;"_"&amp;DF$20,データシート1!$A$1:$BT$1,0),0)</f>
        <v>34</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9</v>
      </c>
      <c r="DJ45" s="64">
        <f>VLOOKUP($AX45&amp;"_"&amp;$DF$14,データシート1!$A:$BT,MATCH($DF$12&amp;"_"&amp;DJ$20,データシート1!$A$1:$BT$1,0),0)</f>
        <v>0</v>
      </c>
      <c r="DK45" s="64">
        <f>VLOOKUP($AX45&amp;"_"&amp;$DF$14,データシート1!$A:$BT,MATCH($DF$12&amp;"_"&amp;DK$20,データシート1!$A$1:$BT$1,0),0)</f>
        <v>0</v>
      </c>
      <c r="DL45" s="68">
        <f t="shared" si="12"/>
        <v>44</v>
      </c>
      <c r="DM45" s="16"/>
      <c r="DN45" s="126">
        <f t="shared" si="26"/>
        <v>0.96</v>
      </c>
      <c r="DO45" s="127">
        <f t="shared" si="27"/>
        <v>0</v>
      </c>
      <c r="DP45" s="127">
        <f t="shared" si="29"/>
        <v>0</v>
      </c>
      <c r="DQ45" s="127">
        <f t="shared" si="30"/>
        <v>0.03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01206</v>
      </c>
      <c r="AY46" s="18" t="str">
        <f>IF(IFERROR(比較地域マスタ!$Z31,"")=0,"",IFERROR(比較地域マスタ!$Z31,""))</f>
        <v>釧路市</v>
      </c>
      <c r="BB46" s="110" t="str">
        <f t="shared" si="0"/>
        <v>01206</v>
      </c>
      <c r="BC46" s="1031" t="str">
        <f t="shared" si="0"/>
        <v>釧路市</v>
      </c>
      <c r="BD46" s="34">
        <f t="shared" si="14"/>
        <v>1510.7586733288072</v>
      </c>
      <c r="BE46" s="34">
        <f t="shared" si="15"/>
        <v>464.26490157222025</v>
      </c>
      <c r="BF46" s="34">
        <f>VLOOKUP($AX46&amp;"_"&amp;$BC$14,データシート1!$A:$BT,MATCH($BC$12&amp;"_"&amp;BF$20,データシート1!$A$1:$BT$1,0),0)</f>
        <v>421.95856941242408</v>
      </c>
      <c r="BG46" s="34">
        <f>VLOOKUP($AX46&amp;"_"&amp;$BC$14,データシート1!$A:$BT,MATCH($BC$12&amp;"_"&amp;BG$20,データシート1!$A$1:$BT$1,0),0)</f>
        <v>15.879275306426178</v>
      </c>
      <c r="BH46" s="34">
        <f>VLOOKUP($AX46&amp;"_"&amp;$BC$14,データシート1!$A:$BT,MATCH($BC$12&amp;"_"&amp;BH$20,データシート1!$A$1:$BT$1,0),0)</f>
        <v>26.427056853369994</v>
      </c>
      <c r="BI46" s="34">
        <f>VLOOKUP($AX46&amp;"_"&amp;$BC$14,データシート1!$A:$BT,MATCH($BC$12&amp;"_"&amp;BI$20,データシート1!$A$1:$BT$1,0),0)</f>
        <v>284.6260510750414</v>
      </c>
      <c r="BJ46" s="34">
        <f>VLOOKUP($AX46&amp;"_"&amp;$BC$14,データシート1!$A:$BT,MATCH($BC$12&amp;"_"&amp;BJ$20,データシート1!$A$1:$BT$1,0),0)</f>
        <v>410.42263818824551</v>
      </c>
      <c r="BK46" s="34">
        <f t="shared" si="1"/>
        <v>336.74269168859632</v>
      </c>
      <c r="BL46" s="34">
        <f t="shared" si="2"/>
        <v>259.44633842776335</v>
      </c>
      <c r="BM46" s="34">
        <f>VLOOKUP($AX46&amp;"_"&amp;$BC$14,データシート1!$A:$BT,MATCH($BC$12&amp;"_"&amp;BM$20,データシート1!$A$1:$BT$1,0),0)</f>
        <v>142.20772399978864</v>
      </c>
      <c r="BN46" s="34">
        <f>VLOOKUP($AX46&amp;"_"&amp;$BC$14,データシート1!$A:$BT,MATCH($BC$12&amp;"_"&amp;BN$20,データシート1!$A$1:$BT$1,0),0)</f>
        <v>117.23861442797471</v>
      </c>
      <c r="BO46" s="34">
        <f>VLOOKUP($AX46&amp;"_"&amp;$BC$14,データシート1!$A:$BT,MATCH($BC$12&amp;"_"&amp;BO$20,データシート1!$A$1:$BT$1,0),0)</f>
        <v>9.5235210875957907</v>
      </c>
      <c r="BP46" s="34">
        <f>VLOOKUP($AX46&amp;"_"&amp;$BC$14,データシート1!$A:$BT,MATCH($BC$12&amp;"_"&amp;BP$20,データシート1!$A$1:$BT$1,0),0)</f>
        <v>67.772832173237219</v>
      </c>
      <c r="BQ46" s="34">
        <f>VLOOKUP($AX46&amp;"_"&amp;$BC$14,データシート1!$A:$BT,MATCH($BC$12&amp;"_"&amp;BQ$20,データシート1!$A$1:$BT$1,0),0)</f>
        <v>14.702390804703869</v>
      </c>
      <c r="BR46" s="35">
        <f t="shared" si="3"/>
        <v>1510.7586733288072</v>
      </c>
      <c r="BT46" s="121" t="str">
        <f t="shared" si="4"/>
        <v>釧路市</v>
      </c>
      <c r="BU46" s="33">
        <f t="shared" si="25"/>
        <v>1510.7586733288072</v>
      </c>
      <c r="BV46" s="59">
        <f t="shared" si="16"/>
        <v>0.3073057992440702</v>
      </c>
      <c r="BW46" s="59">
        <f t="shared" si="16"/>
        <v>0.27930243053490478</v>
      </c>
      <c r="BX46" s="59">
        <f t="shared" si="16"/>
        <v>1.0510795394897696E-2</v>
      </c>
      <c r="BY46" s="59">
        <f t="shared" si="16"/>
        <v>1.7492573314267717E-2</v>
      </c>
      <c r="BZ46" s="59">
        <f t="shared" si="16"/>
        <v>0.1883994155386155</v>
      </c>
      <c r="CA46" s="59">
        <f t="shared" si="32"/>
        <v>0.27166657748448986</v>
      </c>
      <c r="CB46" s="59">
        <f t="shared" si="32"/>
        <v>0.2228964146514659</v>
      </c>
      <c r="CC46" s="59">
        <f t="shared" si="32"/>
        <v>0.1717324831609929</v>
      </c>
      <c r="CD46" s="59">
        <f t="shared" si="32"/>
        <v>9.4130006671712826E-2</v>
      </c>
      <c r="CE46" s="59">
        <f t="shared" si="32"/>
        <v>7.7602476489280078E-2</v>
      </c>
      <c r="CF46" s="59">
        <f t="shared" si="32"/>
        <v>6.3038003724391369E-3</v>
      </c>
      <c r="CG46" s="59">
        <f t="shared" si="32"/>
        <v>4.4860131118033893E-2</v>
      </c>
      <c r="CH46" s="59">
        <f t="shared" si="32"/>
        <v>9.7317930813586567E-3</v>
      </c>
      <c r="CI46" s="122">
        <f t="shared" si="6"/>
        <v>1</v>
      </c>
      <c r="CK46" s="123" t="str">
        <f t="shared" si="7"/>
        <v>釧路市</v>
      </c>
      <c r="CL46" s="124">
        <f t="shared" si="17"/>
        <v>464.26490157222025</v>
      </c>
      <c r="CM46" s="65">
        <f t="shared" si="18"/>
        <v>1</v>
      </c>
      <c r="CN46" s="66">
        <f t="shared" si="19"/>
        <v>421.95856941242408</v>
      </c>
      <c r="CO46" s="65">
        <f t="shared" si="20"/>
        <v>1</v>
      </c>
      <c r="CP46" s="66">
        <f t="shared" si="8"/>
        <v>15.879275306426178</v>
      </c>
      <c r="CQ46" s="65">
        <f t="shared" si="21"/>
        <v>1</v>
      </c>
      <c r="CR46" s="66">
        <f t="shared" si="9"/>
        <v>26.427056853369994</v>
      </c>
      <c r="CS46" s="65">
        <f t="shared" si="22"/>
        <v>0</v>
      </c>
      <c r="CT46" s="66">
        <f t="shared" si="10"/>
        <v>284.6260510750414</v>
      </c>
      <c r="CU46" s="67">
        <f t="shared" si="23"/>
        <v>0.18005379270953842</v>
      </c>
      <c r="CV46" s="16"/>
      <c r="CW46" s="959">
        <f t="shared" si="24"/>
        <v>804.81600000000003</v>
      </c>
      <c r="CX46" s="962">
        <f>VLOOKUP($AX46&amp;"_"&amp;$CW$14,データシート1!$A:$BT,MATCH($CW$12&amp;"_"&amp;CX$20,データシート1!$A$1:$BT$1,0),0)</f>
        <v>779.36900000000003</v>
      </c>
      <c r="CY46" s="962">
        <f>VLOOKUP($AX46&amp;"_"&amp;$CW$14,データシート1!$A:$BT,MATCH($CW$12&amp;"_"&amp;CY$20,データシート1!$A$1:$BT$1,0),0)</f>
        <v>25.446999999999999</v>
      </c>
      <c r="CZ46" s="962">
        <f>VLOOKUP($AX46&amp;"_"&amp;$CW$14,データシート1!$A:$BT,MATCH($CW$12&amp;"_"&amp;CZ$20,データシート1!$A$1:$BT$1,0),0)</f>
        <v>0</v>
      </c>
      <c r="DA46" s="962">
        <f>VLOOKUP($AX46&amp;"_"&amp;$CW$14,データシート1!$A:$BT,MATCH($CW$12&amp;"_"&amp;DA$20,データシート1!$A$1:$BT$1,0),0)</f>
        <v>51.247999999999998</v>
      </c>
      <c r="DB46" s="962">
        <f>VLOOKUP($AX46&amp;"_"&amp;$CW$14,データシート1!$A:$BT,MATCH($CW$12&amp;"_"&amp;DB$20,データシート1!$A$1:$BT$1,0),0)</f>
        <v>61.616</v>
      </c>
      <c r="DC46" s="962">
        <f>VLOOKUP($AX46&amp;"_"&amp;$CW$14,データシート1!$A:$BT,MATCH($CW$12&amp;"_"&amp;DC$20,データシート1!$A$1:$BT$1,0),0)</f>
        <v>0</v>
      </c>
      <c r="DD46" s="961">
        <f t="shared" si="11"/>
        <v>917.68000000000006</v>
      </c>
      <c r="DE46" s="16"/>
      <c r="DF46" s="125">
        <f>VLOOKUP($AX46&amp;"_"&amp;$DF$14,データシート1!$A:$BT,MATCH($DF$12&amp;"_"&amp;DF$20,データシート1!$A$1:$BT$1,0),0)</f>
        <v>11</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3</v>
      </c>
      <c r="DK46" s="64">
        <f>VLOOKUP($AX46&amp;"_"&amp;$DF$14,データシート1!$A:$BT,MATCH($DF$12&amp;"_"&amp;DK$20,データシート1!$A$1:$BT$1,0),0)</f>
        <v>0</v>
      </c>
      <c r="DL46" s="68">
        <f t="shared" si="12"/>
        <v>24</v>
      </c>
      <c r="DM46" s="16"/>
      <c r="DN46" s="126">
        <f t="shared" si="26"/>
        <v>0.85</v>
      </c>
      <c r="DO46" s="127">
        <f t="shared" si="27"/>
        <v>0.03</v>
      </c>
      <c r="DP46" s="127">
        <f t="shared" si="29"/>
        <v>0</v>
      </c>
      <c r="DQ46" s="127">
        <f t="shared" si="30"/>
        <v>0.06</v>
      </c>
      <c r="DR46" s="127">
        <f t="shared" si="31"/>
        <v>7.0000000000000007E-2</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24204</v>
      </c>
      <c r="AY47" s="18" t="str">
        <f>IF(IFERROR(比較地域マスタ!$Z32,"")=0,"",IFERROR(比較地域マスタ!$Z32,""))</f>
        <v>松阪市</v>
      </c>
      <c r="BB47" s="110" t="str">
        <f t="shared" si="0"/>
        <v>24204</v>
      </c>
      <c r="BC47" s="1031" t="str">
        <f t="shared" si="0"/>
        <v>松阪市</v>
      </c>
      <c r="BD47" s="34">
        <f t="shared" si="14"/>
        <v>1274.0467981027423</v>
      </c>
      <c r="BE47" s="34">
        <f t="shared" si="15"/>
        <v>514.66052105991832</v>
      </c>
      <c r="BF47" s="34">
        <f>VLOOKUP($AX47&amp;"_"&amp;$BC$14,データシート1!$A:$BT,MATCH($BC$12&amp;"_"&amp;BF$20,データシート1!$A$1:$BT$1,0),0)</f>
        <v>464.82374060122316</v>
      </c>
      <c r="BG47" s="34">
        <f>VLOOKUP($AX47&amp;"_"&amp;$BC$14,データシート1!$A:$BT,MATCH($BC$12&amp;"_"&amp;BG$20,データシート1!$A$1:$BT$1,0),0)</f>
        <v>10.992093197030625</v>
      </c>
      <c r="BH47" s="34">
        <f>VLOOKUP($AX47&amp;"_"&amp;$BC$14,データシート1!$A:$BT,MATCH($BC$12&amp;"_"&amp;BH$20,データシート1!$A$1:$BT$1,0),0)</f>
        <v>38.844687261664596</v>
      </c>
      <c r="BI47" s="34">
        <f>VLOOKUP($AX47&amp;"_"&amp;$BC$14,データシート1!$A:$BT,MATCH($BC$12&amp;"_"&amp;BI$20,データシート1!$A$1:$BT$1,0),0)</f>
        <v>222.46349017349485</v>
      </c>
      <c r="BJ47" s="34">
        <f>VLOOKUP($AX47&amp;"_"&amp;$BC$14,データシート1!$A:$BT,MATCH($BC$12&amp;"_"&amp;BJ$20,データシート1!$A$1:$BT$1,0),0)</f>
        <v>219.1896969367445</v>
      </c>
      <c r="BK47" s="34">
        <f t="shared" si="1"/>
        <v>298.1807754990096</v>
      </c>
      <c r="BL47" s="34">
        <f t="shared" si="2"/>
        <v>285.69181086150968</v>
      </c>
      <c r="BM47" s="34">
        <f>VLOOKUP($AX47&amp;"_"&amp;$BC$14,データシート1!$A:$BT,MATCH($BC$12&amp;"_"&amp;BM$20,データシート1!$A$1:$BT$1,0),0)</f>
        <v>150.65203390039827</v>
      </c>
      <c r="BN47" s="34">
        <f>VLOOKUP($AX47&amp;"_"&amp;$BC$14,データシート1!$A:$BT,MATCH($BC$12&amp;"_"&amp;BN$20,データシート1!$A$1:$BT$1,0),0)</f>
        <v>135.03977696111139</v>
      </c>
      <c r="BO47" s="34">
        <f>VLOOKUP($AX47&amp;"_"&amp;$BC$14,データシート1!$A:$BT,MATCH($BC$12&amp;"_"&amp;BO$20,データシート1!$A$1:$BT$1,0),0)</f>
        <v>9.3783707386057706</v>
      </c>
      <c r="BP47" s="34">
        <f>VLOOKUP($AX47&amp;"_"&amp;$BC$14,データシート1!$A:$BT,MATCH($BC$12&amp;"_"&amp;BP$20,データシート1!$A$1:$BT$1,0),0)</f>
        <v>3.1105938988941308</v>
      </c>
      <c r="BQ47" s="34">
        <f>VLOOKUP($AX47&amp;"_"&amp;$BC$14,データシート1!$A:$BT,MATCH($BC$12&amp;"_"&amp;BQ$20,データシート1!$A$1:$BT$1,0),0)</f>
        <v>19.552314433574999</v>
      </c>
      <c r="BR47" s="35">
        <f t="shared" si="3"/>
        <v>1274.0467981027423</v>
      </c>
      <c r="BT47" s="121" t="str">
        <f t="shared" si="4"/>
        <v>松阪市</v>
      </c>
      <c r="BU47" s="33">
        <f t="shared" si="25"/>
        <v>1274.0467981027423</v>
      </c>
      <c r="BV47" s="59">
        <f t="shared" si="16"/>
        <v>0.40395731289174736</v>
      </c>
      <c r="BW47" s="59">
        <f t="shared" si="16"/>
        <v>0.36484039777300131</v>
      </c>
      <c r="BX47" s="59">
        <f t="shared" si="16"/>
        <v>8.627699715112189E-3</v>
      </c>
      <c r="BY47" s="59">
        <f t="shared" si="16"/>
        <v>3.0489215403633915E-2</v>
      </c>
      <c r="BZ47" s="59">
        <f t="shared" si="16"/>
        <v>0.17461171010733534</v>
      </c>
      <c r="CA47" s="59">
        <f t="shared" si="32"/>
        <v>0.17204210807888118</v>
      </c>
      <c r="CB47" s="59">
        <f t="shared" si="32"/>
        <v>0.23404224706898369</v>
      </c>
      <c r="CC47" s="59">
        <f t="shared" si="32"/>
        <v>0.22423965217521843</v>
      </c>
      <c r="CD47" s="59">
        <f t="shared" si="32"/>
        <v>0.11824686041732771</v>
      </c>
      <c r="CE47" s="59">
        <f t="shared" si="32"/>
        <v>0.10599279175789071</v>
      </c>
      <c r="CF47" s="59">
        <f t="shared" si="32"/>
        <v>7.3610881111837115E-3</v>
      </c>
      <c r="CG47" s="59">
        <f t="shared" si="32"/>
        <v>2.4415067825815334E-3</v>
      </c>
      <c r="CH47" s="59">
        <f t="shared" si="32"/>
        <v>1.5346621853052411E-2</v>
      </c>
      <c r="CI47" s="122">
        <f t="shared" si="6"/>
        <v>1</v>
      </c>
      <c r="CK47" s="123" t="str">
        <f t="shared" si="7"/>
        <v>松阪市</v>
      </c>
      <c r="CL47" s="124">
        <f t="shared" si="17"/>
        <v>514.66052105991832</v>
      </c>
      <c r="CM47" s="65">
        <f t="shared" si="18"/>
        <v>0.7900644859306406</v>
      </c>
      <c r="CN47" s="66">
        <f t="shared" si="19"/>
        <v>464.82374060122316</v>
      </c>
      <c r="CO47" s="65">
        <f t="shared" si="20"/>
        <v>0.87477244487139694</v>
      </c>
      <c r="CP47" s="66">
        <f t="shared" si="8"/>
        <v>10.992093197030625</v>
      </c>
      <c r="CQ47" s="65">
        <f t="shared" si="21"/>
        <v>0</v>
      </c>
      <c r="CR47" s="66">
        <f t="shared" si="9"/>
        <v>38.844687261664596</v>
      </c>
      <c r="CS47" s="65">
        <f t="shared" si="22"/>
        <v>0</v>
      </c>
      <c r="CT47" s="66">
        <f t="shared" si="10"/>
        <v>222.46349017349485</v>
      </c>
      <c r="CU47" s="67">
        <f t="shared" si="23"/>
        <v>0.22196001672674956</v>
      </c>
      <c r="CV47" s="16"/>
      <c r="CW47" s="959">
        <f t="shared" si="24"/>
        <v>406.61500000000001</v>
      </c>
      <c r="CX47" s="962">
        <f>VLOOKUP($AX47&amp;"_"&amp;$CW$14,データシート1!$A:$BT,MATCH($CW$12&amp;"_"&amp;CX$20,データシート1!$A$1:$BT$1,0),0)</f>
        <v>406.61500000000001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49.378</v>
      </c>
      <c r="DB47" s="962">
        <f>VLOOKUP($AX47&amp;"_"&amp;$CW$14,データシート1!$A:$BT,MATCH($CW$12&amp;"_"&amp;DB$20,データシート1!$A$1:$BT$1,0),0)</f>
        <v>0</v>
      </c>
      <c r="DC47" s="962">
        <f>VLOOKUP($AX47&amp;"_"&amp;$CW$14,データシート1!$A:$BT,MATCH($CW$12&amp;"_"&amp;DC$20,データシート1!$A$1:$BT$1,0),0)</f>
        <v>0</v>
      </c>
      <c r="DD47" s="961">
        <f t="shared" si="11"/>
        <v>455.99299999999999</v>
      </c>
      <c r="DE47" s="16"/>
      <c r="DF47" s="125">
        <f>VLOOKUP($AX47&amp;"_"&amp;$DF$14,データシート1!$A:$BT,MATCH($DF$12&amp;"_"&amp;DF$20,データシート1!$A$1:$BT$1,0),0)</f>
        <v>20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25</v>
      </c>
      <c r="DM47" s="16"/>
      <c r="DN47" s="126">
        <f t="shared" si="26"/>
        <v>0.89</v>
      </c>
      <c r="DO47" s="127">
        <f t="shared" si="27"/>
        <v>0</v>
      </c>
      <c r="DP47" s="127">
        <f t="shared" si="29"/>
        <v>0</v>
      </c>
      <c r="DQ47" s="127">
        <f t="shared" si="30"/>
        <v>0.11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08221</v>
      </c>
      <c r="AY48" s="18" t="str">
        <f>IF(IFERROR(比較地域マスタ!$Z33,"")=0,"",IFERROR(比較地域マスタ!$Z33,""))</f>
        <v>ひたちなか市</v>
      </c>
      <c r="BB48" s="110" t="str">
        <f t="shared" si="0"/>
        <v>08221</v>
      </c>
      <c r="BC48" s="1031" t="str">
        <f t="shared" si="0"/>
        <v>ひたちなか市</v>
      </c>
      <c r="BD48" s="34">
        <f t="shared" si="14"/>
        <v>2397.3513577048957</v>
      </c>
      <c r="BE48" s="34">
        <f t="shared" si="15"/>
        <v>1683.0896795920846</v>
      </c>
      <c r="BF48" s="34">
        <f>VLOOKUP($AX48&amp;"_"&amp;$BC$14,データシート1!$A:$BT,MATCH($BC$12&amp;"_"&amp;BF$20,データシート1!$A$1:$BT$1,0),0)</f>
        <v>1671.2055818220613</v>
      </c>
      <c r="BG48" s="34">
        <f>VLOOKUP($AX48&amp;"_"&amp;$BC$14,データシート1!$A:$BT,MATCH($BC$12&amp;"_"&amp;BG$20,データシート1!$A$1:$BT$1,0),0)</f>
        <v>8.3618019347703321</v>
      </c>
      <c r="BH48" s="34">
        <f>VLOOKUP($AX48&amp;"_"&amp;$BC$14,データシート1!$A:$BT,MATCH($BC$12&amp;"_"&amp;BH$20,データシート1!$A$1:$BT$1,0),0)</f>
        <v>3.5222958352530211</v>
      </c>
      <c r="BI48" s="34">
        <f>VLOOKUP($AX48&amp;"_"&amp;$BC$14,データシート1!$A:$BT,MATCH($BC$12&amp;"_"&amp;BI$20,データシート1!$A$1:$BT$1,0),0)</f>
        <v>193.69202452818695</v>
      </c>
      <c r="BJ48" s="34">
        <f>VLOOKUP($AX48&amp;"_"&amp;$BC$14,データシート1!$A:$BT,MATCH($BC$12&amp;"_"&amp;BJ$20,データシート1!$A$1:$BT$1,0),0)</f>
        <v>226.26667087476164</v>
      </c>
      <c r="BK48" s="34">
        <f t="shared" si="1"/>
        <v>272.78161888600977</v>
      </c>
      <c r="BL48" s="34">
        <f t="shared" si="2"/>
        <v>235.53044451266851</v>
      </c>
      <c r="BM48" s="34">
        <f>VLOOKUP($AX48&amp;"_"&amp;$BC$14,データシート1!$A:$BT,MATCH($BC$12&amp;"_"&amp;BM$20,データシート1!$A$1:$BT$1,0),0)</f>
        <v>148.05336650462078</v>
      </c>
      <c r="BN48" s="34">
        <f>VLOOKUP($AX48&amp;"_"&amp;$BC$14,データシート1!$A:$BT,MATCH($BC$12&amp;"_"&amp;BN$20,データシート1!$A$1:$BT$1,0),0)</f>
        <v>87.477078008047712</v>
      </c>
      <c r="BO48" s="34">
        <f>VLOOKUP($AX48&amp;"_"&amp;$BC$14,データシート1!$A:$BT,MATCH($BC$12&amp;"_"&amp;BO$20,データシート1!$A$1:$BT$1,0),0)</f>
        <v>9.1749500564331008</v>
      </c>
      <c r="BP48" s="34">
        <f>VLOOKUP($AX48&amp;"_"&amp;$BC$14,データシート1!$A:$BT,MATCH($BC$12&amp;"_"&amp;BP$20,データシート1!$A$1:$BT$1,0),0)</f>
        <v>28.076224316908156</v>
      </c>
      <c r="BQ48" s="34">
        <f>VLOOKUP($AX48&amp;"_"&amp;$BC$14,データシート1!$A:$BT,MATCH($BC$12&amp;"_"&amp;BQ$20,データシート1!$A$1:$BT$1,0),0)</f>
        <v>21.521363823852909</v>
      </c>
      <c r="BR48" s="35">
        <f t="shared" si="3"/>
        <v>2397.3513577048957</v>
      </c>
      <c r="BT48" s="121" t="str">
        <f t="shared" si="4"/>
        <v>ひたちなか市</v>
      </c>
      <c r="BU48" s="33">
        <f t="shared" si="25"/>
        <v>2397.3513577048957</v>
      </c>
      <c r="BV48" s="59">
        <f t="shared" si="16"/>
        <v>0.70206216297113433</v>
      </c>
      <c r="BW48" s="59">
        <f t="shared" si="16"/>
        <v>0.69710498482041028</v>
      </c>
      <c r="BX48" s="59">
        <f t="shared" si="16"/>
        <v>3.487933426152228E-3</v>
      </c>
      <c r="BY48" s="59">
        <f t="shared" si="16"/>
        <v>1.4692447245718255E-3</v>
      </c>
      <c r="BZ48" s="59">
        <f t="shared" si="16"/>
        <v>8.0794174748593378E-2</v>
      </c>
      <c r="CA48" s="59">
        <f t="shared" si="32"/>
        <v>9.4381939529872685E-2</v>
      </c>
      <c r="CB48" s="59">
        <f t="shared" si="32"/>
        <v>0.11378458064117779</v>
      </c>
      <c r="CC48" s="59">
        <f t="shared" si="32"/>
        <v>9.8246109714244634E-2</v>
      </c>
      <c r="CD48" s="59">
        <f t="shared" si="32"/>
        <v>6.1757057858369026E-2</v>
      </c>
      <c r="CE48" s="59">
        <f t="shared" si="32"/>
        <v>3.6489051855875601E-2</v>
      </c>
      <c r="CF48" s="59">
        <f t="shared" si="32"/>
        <v>3.8271194695535739E-3</v>
      </c>
      <c r="CG48" s="59">
        <f t="shared" si="32"/>
        <v>1.1711351457379586E-2</v>
      </c>
      <c r="CH48" s="59">
        <f t="shared" si="32"/>
        <v>8.9771421092218976E-3</v>
      </c>
      <c r="CI48" s="122">
        <f t="shared" si="6"/>
        <v>1</v>
      </c>
      <c r="CK48" s="123" t="str">
        <f t="shared" si="7"/>
        <v>ひたちなか市</v>
      </c>
      <c r="CL48" s="124">
        <f t="shared" si="17"/>
        <v>1683.0896795920846</v>
      </c>
      <c r="CM48" s="65">
        <f t="shared" si="18"/>
        <v>0.35821382978601646</v>
      </c>
      <c r="CN48" s="66">
        <f t="shared" si="19"/>
        <v>1671.2055818220613</v>
      </c>
      <c r="CO48" s="65">
        <f t="shared" si="20"/>
        <v>0.36076112152681483</v>
      </c>
      <c r="CP48" s="66">
        <f t="shared" si="8"/>
        <v>8.3618019347703321</v>
      </c>
      <c r="CQ48" s="65">
        <f t="shared" si="21"/>
        <v>0</v>
      </c>
      <c r="CR48" s="66">
        <f t="shared" si="9"/>
        <v>3.5222958352530211</v>
      </c>
      <c r="CS48" s="65">
        <f t="shared" si="22"/>
        <v>0</v>
      </c>
      <c r="CT48" s="66">
        <f t="shared" si="10"/>
        <v>193.69202452818695</v>
      </c>
      <c r="CU48" s="67">
        <f t="shared" si="23"/>
        <v>0.31827330087630346</v>
      </c>
      <c r="CV48" s="16"/>
      <c r="CW48" s="959">
        <f t="shared" si="24"/>
        <v>602.90599999999995</v>
      </c>
      <c r="CX48" s="962">
        <f>VLOOKUP($AX48&amp;"_"&amp;$CW$14,データシート1!$A:$BT,MATCH($CW$12&amp;"_"&amp;CX$20,データシート1!$A$1:$BT$1,0),0)</f>
        <v>602.90599999999995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61.646999999999998</v>
      </c>
      <c r="DB48" s="962">
        <f>VLOOKUP($AX48&amp;"_"&amp;$CW$14,データシート1!$A:$BT,MATCH($CW$12&amp;"_"&amp;DB$20,データシート1!$A$1:$BT$1,0),0)</f>
        <v>7.8410000000000002</v>
      </c>
      <c r="DC48" s="962">
        <f>VLOOKUP($AX48&amp;"_"&amp;$CW$14,データシート1!$A:$BT,MATCH($CW$12&amp;"_"&amp;DC$20,データシート1!$A$1:$BT$1,0),0)</f>
        <v>0</v>
      </c>
      <c r="DD48" s="961">
        <f t="shared" si="11"/>
        <v>672.39400000000001</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6</v>
      </c>
      <c r="DJ48" s="64">
        <f>VLOOKUP($AX48&amp;"_"&amp;$DF$14,データシート1!$A:$BT,MATCH($DF$12&amp;"_"&amp;DJ$20,データシート1!$A$1:$BT$1,0),0)</f>
        <v>1</v>
      </c>
      <c r="DK48" s="64">
        <f>VLOOKUP($AX48&amp;"_"&amp;$DF$14,データシート1!$A:$BT,MATCH($DF$12&amp;"_"&amp;DK$20,データシート1!$A$1:$BT$1,0),0)</f>
        <v>0</v>
      </c>
      <c r="DL48" s="68">
        <f t="shared" si="12"/>
        <v>25</v>
      </c>
      <c r="DM48" s="16"/>
      <c r="DN48" s="126">
        <f t="shared" si="26"/>
        <v>0.9</v>
      </c>
      <c r="DO48" s="127">
        <f t="shared" si="27"/>
        <v>0</v>
      </c>
      <c r="DP48" s="127">
        <f t="shared" si="29"/>
        <v>0</v>
      </c>
      <c r="DQ48" s="127">
        <f t="shared" si="30"/>
        <v>0.09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09203</v>
      </c>
      <c r="AY49" s="18" t="str">
        <f>IF(IFERROR(比較地域マスタ!$Z34,"")=0,"",IFERROR(比較地域マスタ!$Z34,""))</f>
        <v>栃木市</v>
      </c>
      <c r="BB49" s="110" t="str">
        <f t="shared" si="0"/>
        <v>09203</v>
      </c>
      <c r="BC49" s="1031" t="str">
        <f t="shared" si="0"/>
        <v>栃木市</v>
      </c>
      <c r="BD49" s="34">
        <f t="shared" si="14"/>
        <v>1200.1891550125056</v>
      </c>
      <c r="BE49" s="34">
        <f t="shared" si="15"/>
        <v>517.80203634522911</v>
      </c>
      <c r="BF49" s="34">
        <f>VLOOKUP($AX49&amp;"_"&amp;$BC$14,データシート1!$A:$BT,MATCH($BC$12&amp;"_"&amp;BF$20,データシート1!$A$1:$BT$1,0),0)</f>
        <v>481.17936895876198</v>
      </c>
      <c r="BG49" s="34">
        <f>VLOOKUP($AX49&amp;"_"&amp;$BC$14,データシート1!$A:$BT,MATCH($BC$12&amp;"_"&amp;BG$20,データシート1!$A$1:$BT$1,0),0)</f>
        <v>13.816554622138129</v>
      </c>
      <c r="BH49" s="34">
        <f>VLOOKUP($AX49&amp;"_"&amp;$BC$14,データシート1!$A:$BT,MATCH($BC$12&amp;"_"&amp;BH$20,データシート1!$A$1:$BT$1,0),0)</f>
        <v>22.806112764328976</v>
      </c>
      <c r="BI49" s="34">
        <f>VLOOKUP($AX49&amp;"_"&amp;$BC$14,データシート1!$A:$BT,MATCH($BC$12&amp;"_"&amp;BI$20,データシート1!$A$1:$BT$1,0),0)</f>
        <v>190.56102065616957</v>
      </c>
      <c r="BJ49" s="34">
        <f>VLOOKUP($AX49&amp;"_"&amp;$BC$14,データシート1!$A:$BT,MATCH($BC$12&amp;"_"&amp;BJ$20,データシート1!$A$1:$BT$1,0),0)</f>
        <v>189.77441855705842</v>
      </c>
      <c r="BK49" s="34">
        <f t="shared" si="1"/>
        <v>282.10521180954845</v>
      </c>
      <c r="BL49" s="34">
        <f t="shared" si="2"/>
        <v>272.94252304566879</v>
      </c>
      <c r="BM49" s="34">
        <f>VLOOKUP($AX49&amp;"_"&amp;$BC$14,データシート1!$A:$BT,MATCH($BC$12&amp;"_"&amp;BM$20,データシート1!$A$1:$BT$1,0),0)</f>
        <v>150.12333012583895</v>
      </c>
      <c r="BN49" s="34">
        <f>VLOOKUP($AX49&amp;"_"&amp;$BC$14,データシート1!$A:$BT,MATCH($BC$12&amp;"_"&amp;BN$20,データシート1!$A$1:$BT$1,0),0)</f>
        <v>122.81919291982986</v>
      </c>
      <c r="BO49" s="34">
        <f>VLOOKUP($AX49&amp;"_"&amp;$BC$14,データシート1!$A:$BT,MATCH($BC$12&amp;"_"&amp;BO$20,データシート1!$A$1:$BT$1,0),0)</f>
        <v>9.1626887638796397</v>
      </c>
      <c r="BP49" s="34">
        <f>VLOOKUP($AX49&amp;"_"&amp;$BC$14,データシート1!$A:$BT,MATCH($BC$12&amp;"_"&amp;BP$20,データシート1!$A$1:$BT$1,0),0)</f>
        <v>0</v>
      </c>
      <c r="BQ49" s="34">
        <f>VLOOKUP($AX49&amp;"_"&amp;$BC$14,データシート1!$A:$BT,MATCH($BC$12&amp;"_"&amp;BQ$20,データシート1!$A$1:$BT$1,0),0)</f>
        <v>19.9464676445</v>
      </c>
      <c r="BR49" s="35">
        <f t="shared" si="3"/>
        <v>1200.1891550125056</v>
      </c>
      <c r="BT49" s="121" t="str">
        <f t="shared" si="4"/>
        <v>栃木市</v>
      </c>
      <c r="BU49" s="33">
        <f t="shared" si="25"/>
        <v>1200.1891550125056</v>
      </c>
      <c r="BV49" s="59">
        <f t="shared" si="16"/>
        <v>0.43143369041676916</v>
      </c>
      <c r="BW49" s="59">
        <f t="shared" si="16"/>
        <v>0.40091961083730027</v>
      </c>
      <c r="BX49" s="59">
        <f t="shared" si="16"/>
        <v>1.1511980894373408E-2</v>
      </c>
      <c r="BY49" s="59">
        <f t="shared" si="16"/>
        <v>1.9002098685095472E-2</v>
      </c>
      <c r="BZ49" s="59">
        <f t="shared" si="16"/>
        <v>0.15877582284451153</v>
      </c>
      <c r="CA49" s="59">
        <f t="shared" si="32"/>
        <v>0.15812042440516891</v>
      </c>
      <c r="CB49" s="59">
        <f t="shared" si="32"/>
        <v>0.23505062567125848</v>
      </c>
      <c r="CC49" s="59">
        <f t="shared" si="32"/>
        <v>0.22741625510090935</v>
      </c>
      <c r="CD49" s="59">
        <f t="shared" si="32"/>
        <v>0.12508305836530803</v>
      </c>
      <c r="CE49" s="59">
        <f t="shared" si="32"/>
        <v>0.10233319673560133</v>
      </c>
      <c r="CF49" s="59">
        <f t="shared" si="32"/>
        <v>7.6343705703491105E-3</v>
      </c>
      <c r="CG49" s="59">
        <f t="shared" si="32"/>
        <v>0</v>
      </c>
      <c r="CH49" s="59">
        <f t="shared" si="32"/>
        <v>1.6619436662291924E-2</v>
      </c>
      <c r="CI49" s="122">
        <f t="shared" si="6"/>
        <v>1</v>
      </c>
      <c r="CK49" s="123" t="str">
        <f t="shared" si="7"/>
        <v>栃木市</v>
      </c>
      <c r="CL49" s="124">
        <f t="shared" si="17"/>
        <v>517.80203634522911</v>
      </c>
      <c r="CM49" s="65">
        <f t="shared" si="18"/>
        <v>0.65581820109643696</v>
      </c>
      <c r="CN49" s="66">
        <f t="shared" si="19"/>
        <v>481.17936895876198</v>
      </c>
      <c r="CO49" s="65">
        <f t="shared" si="20"/>
        <v>0.56637091608837453</v>
      </c>
      <c r="CP49" s="66">
        <f t="shared" si="8"/>
        <v>13.816554622138129</v>
      </c>
      <c r="CQ49" s="65">
        <f t="shared" si="21"/>
        <v>1</v>
      </c>
      <c r="CR49" s="66">
        <f t="shared" si="9"/>
        <v>22.806112764328976</v>
      </c>
      <c r="CS49" s="65">
        <f t="shared" si="22"/>
        <v>0</v>
      </c>
      <c r="CT49" s="66">
        <f t="shared" si="10"/>
        <v>190.56102065616957</v>
      </c>
      <c r="CU49" s="67">
        <f t="shared" si="23"/>
        <v>7.6615878471510024E-2</v>
      </c>
      <c r="CV49" s="16"/>
      <c r="CW49" s="959">
        <f t="shared" si="24"/>
        <v>339.584</v>
      </c>
      <c r="CX49" s="962">
        <f>VLOOKUP($AX49&amp;"_"&amp;$CW$14,データシート1!$A:$BT,MATCH($CW$12&amp;"_"&amp;CX$20,データシート1!$A$1:$BT$1,0),0)</f>
        <v>272.52600000000001</v>
      </c>
      <c r="CY49" s="962">
        <f>VLOOKUP($AX49&amp;"_"&amp;$CW$14,データシート1!$A:$BT,MATCH($CW$12&amp;"_"&amp;CY$20,データシート1!$A$1:$BT$1,0),0)</f>
        <v>67.058000000000007</v>
      </c>
      <c r="CZ49" s="962">
        <f>VLOOKUP($AX49&amp;"_"&amp;$CW$14,データシート1!$A:$BT,MATCH($CW$12&amp;"_"&amp;CZ$20,データシート1!$A$1:$BT$1,0),0)</f>
        <v>0</v>
      </c>
      <c r="DA49" s="962">
        <f>VLOOKUP($AX49&amp;"_"&amp;$CW$14,データシート1!$A:$BT,MATCH($CW$12&amp;"_"&amp;DA$20,データシート1!$A$1:$BT$1,0),0)</f>
        <v>14.6</v>
      </c>
      <c r="DB49" s="962">
        <f>VLOOKUP($AX49&amp;"_"&amp;$CW$14,データシート1!$A:$BT,MATCH($CW$12&amp;"_"&amp;DB$20,データシート1!$A$1:$BT$1,0),0)</f>
        <v>0</v>
      </c>
      <c r="DC49" s="962">
        <f>VLOOKUP($AX49&amp;"_"&amp;$CW$14,データシート1!$A:$BT,MATCH($CW$12&amp;"_"&amp;DC$20,データシート1!$A$1:$BT$1,0),0)</f>
        <v>0</v>
      </c>
      <c r="DD49" s="961">
        <f t="shared" si="11"/>
        <v>354.18400000000003</v>
      </c>
      <c r="DE49" s="16"/>
      <c r="DF49" s="125">
        <f>VLOOKUP($AX49&amp;"_"&amp;$DF$14,データシート1!$A:$BT,MATCH($DF$12&amp;"_"&amp;DF$20,データシート1!$A$1:$BT$1,0),0)</f>
        <v>24</v>
      </c>
      <c r="DG49" s="64">
        <f>VLOOKUP($AX49&amp;"_"&amp;$DF$14,データシート1!$A:$BT,MATCH($DF$12&amp;"_"&amp;DG$20,データシート1!$A$1:$BT$1,0),0)</f>
        <v>1</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27</v>
      </c>
      <c r="DM49" s="16"/>
      <c r="DN49" s="126">
        <f t="shared" si="26"/>
        <v>0.77</v>
      </c>
      <c r="DO49" s="127">
        <f t="shared" si="27"/>
        <v>0.19</v>
      </c>
      <c r="DP49" s="127">
        <f t="shared" si="29"/>
        <v>0</v>
      </c>
      <c r="DQ49" s="127">
        <f t="shared" si="30"/>
        <v>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栃木県</v>
      </c>
      <c r="AY4" s="1038" t="str">
        <f>年度マスタ!$J4</f>
        <v>小山市</v>
      </c>
      <c r="AZ4" s="1038" t="str">
        <f>年度マスタ!$K4</f>
        <v>09208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13202</v>
      </c>
      <c r="AY13" s="18" t="str">
        <f>IF(IFERROR(比較地域マスタ!$Z6,"")=0,"",IFERROR(比較地域マスタ!$Z6,""))</f>
        <v>立川市</v>
      </c>
      <c r="BC13" s="844" t="str">
        <f t="shared" ref="BC13:BC59" si="0">AX13</f>
        <v>13202</v>
      </c>
      <c r="BD13" s="1031" t="str">
        <f>AY13</f>
        <v>立川市</v>
      </c>
      <c r="BE13" s="34">
        <f>VLOOKUP($BC13&amp;"_"&amp;$AZ$7,データシート1!$A:$BT,MATCH("cb_"&amp;BE$12,データシート1!$A$1:$BT$1,0),0)</f>
        <v>11459.499999999982</v>
      </c>
      <c r="BF13" s="34">
        <f>VLOOKUP($BC13&amp;"_"&amp;$AZ$7,データシート1!$A:$BT,MATCH("cb_"&amp;BF$12,データシート1!$A$1:$BT$1,0),0)</f>
        <v>2861.2999999999988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1527.569</v>
      </c>
      <c r="BK13" s="34">
        <f>SUM(BE13:BJ13)</f>
        <v>15848.368999999981</v>
      </c>
      <c r="BL13" s="36"/>
      <c r="BM13" s="844" t="str">
        <f>AX13</f>
        <v>13202</v>
      </c>
      <c r="BN13" s="1031" t="str">
        <f>AY13</f>
        <v>立川市</v>
      </c>
      <c r="BO13" s="34">
        <f>BE13*VLOOKUP(BO$12,別紙!$B$4:$E$10,MATCH("設備利用率",別紙!$B$4:$E$4,0),0)/100*8760/10^3</f>
        <v>13752.775139999976</v>
      </c>
      <c r="BP13" s="34">
        <f>BF13*VLOOKUP(BP$12,別紙!$B$4:$E$10,MATCH("設備利用率",別紙!$B$4:$E$4,0),0)/100*8760/10^3</f>
        <v>3784.8131879999987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10705.203551999997</v>
      </c>
      <c r="BU13" s="34">
        <f>SUM(BO13:BT13)</f>
        <v>28242.791879999975</v>
      </c>
      <c r="BV13" s="36"/>
      <c r="BW13" s="33" t="str">
        <f>AX13</f>
        <v>13202</v>
      </c>
      <c r="BX13" s="33" t="str">
        <f>AY13</f>
        <v>立川市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1039512.6890004405</v>
      </c>
      <c r="BZ13" s="36"/>
      <c r="CA13" s="33" t="str">
        <f>AX13</f>
        <v>13202</v>
      </c>
      <c r="CB13" s="33" t="str">
        <f>AY13</f>
        <v>立川市</v>
      </c>
      <c r="CC13" s="223">
        <f>BO13/$BY13</f>
        <v>1.32300214182322E-2</v>
      </c>
      <c r="CD13" s="223">
        <f t="shared" ref="CD13:CH28" si="1">BP13/$BY13</f>
        <v>3.640949483396248E-3</v>
      </c>
      <c r="CE13" s="223">
        <f t="shared" si="1"/>
        <v>0</v>
      </c>
      <c r="CF13" s="223">
        <f t="shared" si="1"/>
        <v>0</v>
      </c>
      <c r="CG13" s="223">
        <f t="shared" si="1"/>
        <v>0</v>
      </c>
      <c r="CH13" s="223">
        <f t="shared" si="1"/>
        <v>1.0298290405953342E-2</v>
      </c>
      <c r="CI13" s="223">
        <f>BU13/BY13</f>
        <v>2.7169261307581793E-2</v>
      </c>
      <c r="CK13" s="18" t="str">
        <f>AX13</f>
        <v>13202</v>
      </c>
      <c r="CL13" s="18" t="str">
        <f>AY13</f>
        <v>立川市</v>
      </c>
      <c r="CM13" s="18">
        <f>VLOOKUP($CK13&amp;"_"&amp;$AZ$7,データシート1!$A:$BT,MATCH("ca_太陽光発電（10kW未満）",データシート1!$A$1:$BT$1,0),0)</f>
        <v>3052</v>
      </c>
      <c r="CN13" s="18">
        <f>VLOOKUP($CK13&amp;"_"&amp;$AZ$5,データシート1!$A:$BT,MATCH("ab_家庭",データシート1!$A$1:$BT$1,0),0)</f>
        <v>95713</v>
      </c>
      <c r="CO13" s="223">
        <f>CM13/CN13</f>
        <v>3.1886995496954437E-2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19201</v>
      </c>
      <c r="AY14" s="18" t="str">
        <f>IF(IFERROR(比較地域マスタ!$Z7,"")=0,"",IFERROR(比較地域マスタ!$Z7,""))</f>
        <v>甲府市</v>
      </c>
      <c r="BC14" s="844" t="str">
        <f t="shared" si="0"/>
        <v>19201</v>
      </c>
      <c r="BD14" s="1031" t="str">
        <f t="shared" ref="BD14:BD60" si="2">AY14</f>
        <v>甲府市</v>
      </c>
      <c r="BE14" s="34">
        <f>VLOOKUP($BC14&amp;"_"&amp;$AZ$7,データシート1!$A:$BT,MATCH("cb_"&amp;BE$12,データシート1!$A$1:$BT$1,0),0)</f>
        <v>33846.200000000172</v>
      </c>
      <c r="BF14" s="34">
        <f>VLOOKUP($BC14&amp;"_"&amp;$AZ$7,データシート1!$A:$BT,MATCH("cb_"&amp;BF$12,データシート1!$A$1:$BT$1,0),0)</f>
        <v>54117.899999999929</v>
      </c>
      <c r="BG14" s="34">
        <f>VLOOKUP($BC14&amp;"_"&amp;$AZ$7,データシート1!$A:$BT,MATCH("cb_"&amp;BG$12,データシート1!$A$1:$BT$1,0),0)</f>
        <v>0</v>
      </c>
      <c r="BH14" s="34">
        <f>VLOOKUP($BC14&amp;"_"&amp;$AZ$7,データシート1!$A:$BT,MATCH("cb_"&amp;BH$12,データシート1!$A$1:$BT$1,0),0)</f>
        <v>670</v>
      </c>
      <c r="BI14" s="34">
        <f>VLOOKUP($BC14&amp;"_"&amp;$AZ$7,データシート1!$A:$BT,MATCH("cb_"&amp;BI$12,データシート1!$A$1:$BT$1,0),0)</f>
        <v>0</v>
      </c>
      <c r="BJ14" s="34">
        <f>VLOOKUP($BC14&amp;"_"&amp;$AZ$7,データシート1!$A:$BT,MATCH("cb_"&amp;BJ$12,データシート1!$A$1:$BT$1,0),0)</f>
        <v>838.5</v>
      </c>
      <c r="BK14" s="34">
        <f t="shared" ref="BK14:BK60" si="3">SUM(BE14:BJ14)</f>
        <v>89472.600000000093</v>
      </c>
      <c r="BL14" s="36"/>
      <c r="BM14" s="844" t="str">
        <f t="shared" ref="BM14:BM60" si="4">AX14</f>
        <v>19201</v>
      </c>
      <c r="BN14" s="1031" t="str">
        <f t="shared" ref="BN14:BN60" si="5">AY14</f>
        <v>甲府市</v>
      </c>
      <c r="BO14" s="34">
        <f>BE14*VLOOKUP(BO$12,別紙!$B$4:$E$10,MATCH("設備利用率",別紙!$B$4:$E$4,0),0)/100*8760/10^3</f>
        <v>40619.50154400021</v>
      </c>
      <c r="BP14" s="34">
        <f>BF14*VLOOKUP(BP$12,別紙!$B$4:$E$10,MATCH("設備利用率",別紙!$B$4:$E$4,0),0)/100*8760/10^3</f>
        <v>71584.993403999892</v>
      </c>
      <c r="BQ14" s="34">
        <f>BG14*VLOOKUP(BQ$12,別紙!$B$4:$E$10,MATCH("設備利用率",別紙!$B$4:$E$4,0),0)/100*8760/10^3</f>
        <v>0</v>
      </c>
      <c r="BR14" s="34">
        <f>BH14*VLOOKUP(BR$12,別紙!$B$4:$E$10,MATCH("設備利用率",別紙!$B$4:$E$4,0),0)/100*8760/10^3</f>
        <v>3521.52</v>
      </c>
      <c r="BS14" s="34">
        <f>BI14*VLOOKUP(BS$12,別紙!$B$4:$E$10,MATCH("設備利用率",別紙!$B$4:$E$4,0),0)/100*8760/10^3</f>
        <v>0</v>
      </c>
      <c r="BT14" s="34">
        <f>BJ14*VLOOKUP(BT$12,別紙!$B$4:$E$10,MATCH("設備利用率",別紙!$B$4:$E$4,0),0)/100*8760/10^3</f>
        <v>5876.2079999999996</v>
      </c>
      <c r="BU14" s="34">
        <f t="shared" ref="BU14:BU60" si="6">SUM(BO14:BT14)</f>
        <v>121602.2229480001</v>
      </c>
      <c r="BV14" s="36"/>
      <c r="BW14" s="33" t="str">
        <f t="shared" ref="BW14:BW60" si="7">AX14</f>
        <v>19201</v>
      </c>
      <c r="BX14" s="33" t="str">
        <f t="shared" ref="BX14:BX60" si="8">AY14</f>
        <v>甲府市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1178556.6341601156</v>
      </c>
      <c r="BZ14" s="36"/>
      <c r="CA14" s="33" t="str">
        <f t="shared" ref="CA14:CA60" si="9">AX14</f>
        <v>19201</v>
      </c>
      <c r="CB14" s="33" t="str">
        <f t="shared" ref="CB14:CB60" si="10">AY14</f>
        <v>甲府市</v>
      </c>
      <c r="CC14" s="223">
        <f t="shared" ref="CC14:CC60" si="11">BO14/$BY14</f>
        <v>3.4465464252337111E-2</v>
      </c>
      <c r="CD14" s="223">
        <f t="shared" si="1"/>
        <v>6.073954473559439E-2</v>
      </c>
      <c r="CE14" s="223">
        <f t="shared" si="1"/>
        <v>0</v>
      </c>
      <c r="CF14" s="223">
        <f t="shared" si="1"/>
        <v>2.9879938714269506E-3</v>
      </c>
      <c r="CG14" s="223">
        <f t="shared" si="1"/>
        <v>0</v>
      </c>
      <c r="CH14" s="223">
        <f t="shared" si="1"/>
        <v>4.9859360421721345E-3</v>
      </c>
      <c r="CI14" s="223">
        <f t="shared" ref="CI14:CI60" si="12">BU14/BY14</f>
        <v>0.10317893890153058</v>
      </c>
      <c r="CK14" s="18" t="str">
        <f t="shared" ref="CK14:CK60" si="13">AX14</f>
        <v>19201</v>
      </c>
      <c r="CL14" s="18" t="str">
        <f t="shared" ref="CL14:CL60" si="14">AY14</f>
        <v>甲府市</v>
      </c>
      <c r="CM14" s="18">
        <f>VLOOKUP($CK14&amp;"_"&amp;$AZ$7,データシート1!$A:$BT,MATCH("ca_太陽光発電（10kW未満）",データシート1!$A$1:$BT$1,0),0)</f>
        <v>7186</v>
      </c>
      <c r="CN14" s="18">
        <f>VLOOKUP($CK14&amp;"_"&amp;$AZ$5,データシート1!$A:$BT,MATCH("ab_家庭",データシート1!$A$1:$BT$1,0),0)</f>
        <v>93907</v>
      </c>
      <c r="CO14" s="223">
        <f t="shared" ref="CO14:CO60" si="15">CM14/CN14</f>
        <v>7.6522516958267228E-2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15222</v>
      </c>
      <c r="AY15" s="18" t="str">
        <f>IF(IFERROR(比較地域マスタ!$Z8,"")=0,"",IFERROR(比較地域マスタ!$Z8,""))</f>
        <v>上越市</v>
      </c>
      <c r="BC15" s="844" t="str">
        <f t="shared" si="0"/>
        <v>15222</v>
      </c>
      <c r="BD15" s="1031" t="str">
        <f t="shared" si="2"/>
        <v>上越市</v>
      </c>
      <c r="BE15" s="34">
        <f>VLOOKUP($BC15&amp;"_"&amp;$AZ$7,データシート1!$A:$BT,MATCH("cb_"&amp;BE$12,データシート1!$A$1:$BT$1,0),0)</f>
        <v>7977.6999999999962</v>
      </c>
      <c r="BF15" s="34">
        <f>VLOOKUP($BC15&amp;"_"&amp;$AZ$7,データシート1!$A:$BT,MATCH("cb_"&amp;BF$12,データシート1!$A$1:$BT$1,0),0)</f>
        <v>18050.600000000009</v>
      </c>
      <c r="BG15" s="34">
        <f>VLOOKUP($BC15&amp;"_"&amp;$AZ$7,データシート1!$A:$BT,MATCH("cb_"&amp;BG$12,データシート1!$A$1:$BT$1,0),0)</f>
        <v>2700</v>
      </c>
      <c r="BH15" s="34">
        <f>VLOOKUP($BC15&amp;"_"&amp;$AZ$7,データシート1!$A:$BT,MATCH("cb_"&amp;BH$12,データシート1!$A$1:$BT$1,0),0)</f>
        <v>3299</v>
      </c>
      <c r="BI15" s="34">
        <f>VLOOKUP($BC15&amp;"_"&amp;$AZ$7,データシート1!$A:$BT,MATCH("cb_"&amp;BI$12,データシート1!$A$1:$BT$1,0),0)</f>
        <v>0</v>
      </c>
      <c r="BJ15" s="34">
        <f>VLOOKUP($BC15&amp;"_"&amp;$AZ$7,データシート1!$A:$BT,MATCH("cb_"&amp;BJ$12,データシート1!$A$1:$BT$1,0),0)</f>
        <v>3794</v>
      </c>
      <c r="BK15" s="34">
        <f t="shared" si="3"/>
        <v>35821.300000000003</v>
      </c>
      <c r="BL15" s="36"/>
      <c r="BM15" s="844" t="str">
        <f t="shared" si="4"/>
        <v>15222</v>
      </c>
      <c r="BN15" s="1031" t="str">
        <f t="shared" si="5"/>
        <v>上越市</v>
      </c>
      <c r="BO15" s="34">
        <f>BE15*VLOOKUP(BO$12,別紙!$B$4:$E$10,MATCH("設備利用率",別紙!$B$4:$E$4,0),0)/100*8760/10^3</f>
        <v>9574.1973239999952</v>
      </c>
      <c r="BP15" s="34">
        <f>BF15*VLOOKUP(BP$12,別紙!$B$4:$E$10,MATCH("設備利用率",別紙!$B$4:$E$4,0),0)/100*8760/10^3</f>
        <v>23876.611656000012</v>
      </c>
      <c r="BQ15" s="34">
        <f>BG15*VLOOKUP(BQ$12,別紙!$B$4:$E$10,MATCH("設備利用率",別紙!$B$4:$E$4,0),0)/100*8760/10^3</f>
        <v>5865.6959999999999</v>
      </c>
      <c r="BR15" s="34">
        <f>BH15*VLOOKUP(BR$12,別紙!$B$4:$E$10,MATCH("設備利用率",別紙!$B$4:$E$4,0),0)/100*8760/10^3</f>
        <v>17339.544000000002</v>
      </c>
      <c r="BS15" s="34">
        <f>BI15*VLOOKUP(BS$12,別紙!$B$4:$E$10,MATCH("設備利用率",別紙!$B$4:$E$4,0),0)/100*8760/10^3</f>
        <v>0</v>
      </c>
      <c r="BT15" s="34">
        <f>BJ15*VLOOKUP(BT$12,別紙!$B$4:$E$10,MATCH("設備利用率",別紙!$B$4:$E$4,0),0)/100*8760/10^3</f>
        <v>26588.351999999999</v>
      </c>
      <c r="BU15" s="34">
        <f t="shared" si="6"/>
        <v>83244.400980000006</v>
      </c>
      <c r="BV15" s="36"/>
      <c r="BW15" s="33" t="str">
        <f t="shared" si="7"/>
        <v>15222</v>
      </c>
      <c r="BX15" s="33" t="str">
        <f t="shared" si="8"/>
        <v>上越市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1351303.8383602239</v>
      </c>
      <c r="BZ15" s="36"/>
      <c r="CA15" s="33" t="str">
        <f t="shared" si="9"/>
        <v>15222</v>
      </c>
      <c r="CB15" s="33" t="str">
        <f t="shared" si="10"/>
        <v>上越市</v>
      </c>
      <c r="CC15" s="223">
        <f t="shared" si="11"/>
        <v>7.0851551310755273E-3</v>
      </c>
      <c r="CD15" s="223">
        <f t="shared" si="1"/>
        <v>1.7669313871685386E-2</v>
      </c>
      <c r="CE15" s="223">
        <f t="shared" si="1"/>
        <v>4.3407676597129238E-3</v>
      </c>
      <c r="CF15" s="223">
        <f t="shared" si="1"/>
        <v>1.2831713718094028E-2</v>
      </c>
      <c r="CG15" s="223">
        <f t="shared" si="1"/>
        <v>0</v>
      </c>
      <c r="CH15" s="223">
        <f t="shared" si="1"/>
        <v>1.967607228309538E-2</v>
      </c>
      <c r="CI15" s="223">
        <f t="shared" si="12"/>
        <v>6.1603022663663243E-2</v>
      </c>
      <c r="CK15" s="18" t="str">
        <f t="shared" si="13"/>
        <v>15222</v>
      </c>
      <c r="CL15" s="18" t="str">
        <f t="shared" si="14"/>
        <v>上越市</v>
      </c>
      <c r="CM15" s="18">
        <f>VLOOKUP($CK15&amp;"_"&amp;$AZ$7,データシート1!$A:$BT,MATCH("ca_太陽光発電（10kW未満）",データシート1!$A$1:$BT$1,0),0)</f>
        <v>1758</v>
      </c>
      <c r="CN15" s="18">
        <f>VLOOKUP($CK15&amp;"_"&amp;$AZ$5,データシート1!$A:$BT,MATCH("ab_家庭",データシート1!$A$1:$BT$1,0),0)</f>
        <v>77243</v>
      </c>
      <c r="CO15" s="223">
        <f t="shared" si="15"/>
        <v>2.2759343888766621E-2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27219</v>
      </c>
      <c r="AY16" s="18" t="str">
        <f>IF(IFERROR(比較地域マスタ!$Z9,"")=0,"",IFERROR(比較地域マスタ!$Z9,""))</f>
        <v>和泉市</v>
      </c>
      <c r="BC16" s="844" t="str">
        <f t="shared" si="0"/>
        <v>27219</v>
      </c>
      <c r="BD16" s="1031" t="str">
        <f t="shared" si="2"/>
        <v>和泉市</v>
      </c>
      <c r="BE16" s="34">
        <f>VLOOKUP($BC16&amp;"_"&amp;$AZ$7,データシート1!$A:$BT,MATCH("cb_"&amp;BE$12,データシート1!$A$1:$BT$1,0),0)</f>
        <v>24749.699999999917</v>
      </c>
      <c r="BF16" s="34">
        <f>VLOOKUP($BC16&amp;"_"&amp;$AZ$7,データシート1!$A:$BT,MATCH("cb_"&amp;BF$12,データシート1!$A$1:$BT$1,0),0)</f>
        <v>27906.600000000031</v>
      </c>
      <c r="BG16" s="34">
        <f>VLOOKUP($BC16&amp;"_"&amp;$AZ$7,データシート1!$A:$BT,MATCH("cb_"&amp;BG$12,データシート1!$A$1:$BT$1,0),0)</f>
        <v>0</v>
      </c>
      <c r="BH16" s="34">
        <f>VLOOKUP($BC16&amp;"_"&amp;$AZ$7,データシート1!$A:$BT,MATCH("cb_"&amp;BH$12,データシート1!$A$1:$BT$1,0),0)</f>
        <v>49.9</v>
      </c>
      <c r="BI16" s="34">
        <f>VLOOKUP($BC16&amp;"_"&amp;$AZ$7,データシート1!$A:$BT,MATCH("cb_"&amp;BI$12,データシート1!$A$1:$BT$1,0),0)</f>
        <v>0</v>
      </c>
      <c r="BJ16" s="34">
        <f>VLOOKUP($BC16&amp;"_"&amp;$AZ$7,データシート1!$A:$BT,MATCH("cb_"&amp;BJ$12,データシート1!$A$1:$BT$1,0),0)</f>
        <v>3720</v>
      </c>
      <c r="BK16" s="34">
        <f t="shared" si="3"/>
        <v>56426.199999999946</v>
      </c>
      <c r="BL16" s="36"/>
      <c r="BM16" s="844" t="str">
        <f t="shared" si="4"/>
        <v>27219</v>
      </c>
      <c r="BN16" s="1031" t="str">
        <f t="shared" si="5"/>
        <v>和泉市</v>
      </c>
      <c r="BO16" s="34">
        <f>BE16*VLOOKUP(BO$12,別紙!$B$4:$E$10,MATCH("設備利用率",別紙!$B$4:$E$4,0),0)/100*8760/10^3</f>
        <v>29702.609963999901</v>
      </c>
      <c r="BP16" s="34">
        <f>BF16*VLOOKUP(BP$12,別紙!$B$4:$E$10,MATCH("設備利用率",別紙!$B$4:$E$4,0),0)/100*8760/10^3</f>
        <v>36913.734216000041</v>
      </c>
      <c r="BQ16" s="34">
        <f>BG16*VLOOKUP(BQ$12,別紙!$B$4:$E$10,MATCH("設備利用率",別紙!$B$4:$E$4,0),0)/100*8760/10^3</f>
        <v>0</v>
      </c>
      <c r="BR16" s="34">
        <f>BH16*VLOOKUP(BR$12,別紙!$B$4:$E$10,MATCH("設備利用率",別紙!$B$4:$E$4,0),0)/100*8760/10^3</f>
        <v>262.27440000000001</v>
      </c>
      <c r="BS16" s="34">
        <f>BI16*VLOOKUP(BS$12,別紙!$B$4:$E$10,MATCH("設備利用率",別紙!$B$4:$E$4,0),0)/100*8760/10^3</f>
        <v>0</v>
      </c>
      <c r="BT16" s="34">
        <f>BJ16*VLOOKUP(BT$12,別紙!$B$4:$E$10,MATCH("設備利用率",別紙!$B$4:$E$4,0),0)/100*8760/10^3</f>
        <v>26069.759999999998</v>
      </c>
      <c r="BU16" s="34">
        <f t="shared" si="6"/>
        <v>92948.378579999931</v>
      </c>
      <c r="BV16" s="36"/>
      <c r="BW16" s="33" t="str">
        <f t="shared" si="7"/>
        <v>27219</v>
      </c>
      <c r="BX16" s="33" t="str">
        <f t="shared" si="8"/>
        <v>和泉市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842505.87923526892</v>
      </c>
      <c r="BZ16" s="36"/>
      <c r="CA16" s="33" t="str">
        <f t="shared" si="9"/>
        <v>27219</v>
      </c>
      <c r="CB16" s="33" t="str">
        <f t="shared" si="10"/>
        <v>和泉市</v>
      </c>
      <c r="CC16" s="223">
        <f t="shared" si="11"/>
        <v>3.5255077378166848E-2</v>
      </c>
      <c r="CD16" s="223">
        <f t="shared" si="1"/>
        <v>4.3814215574977507E-2</v>
      </c>
      <c r="CE16" s="223">
        <f t="shared" si="1"/>
        <v>0</v>
      </c>
      <c r="CF16" s="223">
        <f t="shared" si="1"/>
        <v>3.1130275344554614E-4</v>
      </c>
      <c r="CG16" s="223">
        <f t="shared" si="1"/>
        <v>0</v>
      </c>
      <c r="CH16" s="223">
        <f t="shared" si="1"/>
        <v>3.0943119380559294E-2</v>
      </c>
      <c r="CI16" s="223">
        <f t="shared" si="12"/>
        <v>0.11032371508714919</v>
      </c>
      <c r="CK16" s="18" t="str">
        <f t="shared" si="13"/>
        <v>27219</v>
      </c>
      <c r="CL16" s="18" t="str">
        <f t="shared" si="14"/>
        <v>和泉市</v>
      </c>
      <c r="CM16" s="18">
        <f>VLOOKUP($CK16&amp;"_"&amp;$AZ$7,データシート1!$A:$BT,MATCH("ca_太陽光発電（10kW未満）",データシート1!$A$1:$BT$1,0),0)</f>
        <v>5861</v>
      </c>
      <c r="CN16" s="18">
        <f>VLOOKUP($CK16&amp;"_"&amp;$AZ$5,データシート1!$A:$BT,MATCH("ab_家庭",データシート1!$A$1:$BT$1,0),0)</f>
        <v>81489</v>
      </c>
      <c r="CO16" s="223">
        <f t="shared" si="15"/>
        <v>7.1923817938617476E-2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31201</v>
      </c>
      <c r="AY17" s="18" t="str">
        <f>IF(IFERROR(比較地域マスタ!$Z10,"")=0,"",IFERROR(比較地域マスタ!$Z10,""))</f>
        <v>鳥取市</v>
      </c>
      <c r="BC17" s="844" t="str">
        <f t="shared" si="0"/>
        <v>31201</v>
      </c>
      <c r="BD17" s="1031" t="str">
        <f t="shared" si="2"/>
        <v>鳥取市</v>
      </c>
      <c r="BE17" s="34">
        <f>VLOOKUP($BC17&amp;"_"&amp;$AZ$7,データシート1!$A:$BT,MATCH("cb_"&amp;BE$12,データシート1!$A$1:$BT$1,0),0)</f>
        <v>22513.458999999937</v>
      </c>
      <c r="BF17" s="34">
        <f>VLOOKUP($BC17&amp;"_"&amp;$AZ$7,データシート1!$A:$BT,MATCH("cb_"&amp;BF$12,データシート1!$A$1:$BT$1,0),0)</f>
        <v>47572.445000000014</v>
      </c>
      <c r="BG17" s="34">
        <f>VLOOKUP($BC17&amp;"_"&amp;$AZ$7,データシート1!$A:$BT,MATCH("cb_"&amp;BG$12,データシート1!$A$1:$BT$1,0),0)</f>
        <v>3000</v>
      </c>
      <c r="BH17" s="34">
        <f>VLOOKUP($BC17&amp;"_"&amp;$AZ$7,データシート1!$A:$BT,MATCH("cb_"&amp;BH$12,データシート1!$A$1:$BT$1,0),0)</f>
        <v>1673</v>
      </c>
      <c r="BI17" s="34">
        <f>VLOOKUP($BC17&amp;"_"&amp;$AZ$7,データシート1!$A:$BT,MATCH("cb_"&amp;BI$12,データシート1!$A$1:$BT$1,0),0)</f>
        <v>0</v>
      </c>
      <c r="BJ17" s="34">
        <f>VLOOKUP($BC17&amp;"_"&amp;$AZ$7,データシート1!$A:$BT,MATCH("cb_"&amp;BJ$12,データシート1!$A$1:$BT$1,0),0)</f>
        <v>17029.900000000001</v>
      </c>
      <c r="BK17" s="34">
        <f t="shared" si="3"/>
        <v>91788.803999999946</v>
      </c>
      <c r="BL17" s="36"/>
      <c r="BM17" s="844" t="str">
        <f t="shared" si="4"/>
        <v>31201</v>
      </c>
      <c r="BN17" s="1031" t="str">
        <f t="shared" si="5"/>
        <v>鳥取市</v>
      </c>
      <c r="BO17" s="34">
        <f>BE17*VLOOKUP(BO$12,別紙!$B$4:$E$10,MATCH("設備利用率",別紙!$B$4:$E$4,0),0)/100*8760/10^3</f>
        <v>27018.852415079924</v>
      </c>
      <c r="BP17" s="34">
        <f>BF17*VLOOKUP(BP$12,別紙!$B$4:$E$10,MATCH("設備利用率",別紙!$B$4:$E$4,0),0)/100*8760/10^3</f>
        <v>62926.927348200014</v>
      </c>
      <c r="BQ17" s="34">
        <f>BG17*VLOOKUP(BQ$12,別紙!$B$4:$E$10,MATCH("設備利用率",別紙!$B$4:$E$4,0),0)/100*8760/10^3</f>
        <v>6517.44</v>
      </c>
      <c r="BR17" s="34">
        <f>BH17*VLOOKUP(BR$12,別紙!$B$4:$E$10,MATCH("設備利用率",別紙!$B$4:$E$4,0),0)/100*8760/10^3</f>
        <v>8793.2880000000005</v>
      </c>
      <c r="BS17" s="34">
        <f>BI17*VLOOKUP(BS$12,別紙!$B$4:$E$10,MATCH("設備利用率",別紙!$B$4:$E$4,0),0)/100*8760/10^3</f>
        <v>0</v>
      </c>
      <c r="BT17" s="34">
        <f>BJ17*VLOOKUP(BT$12,別紙!$B$4:$E$10,MATCH("設備利用率",別紙!$B$4:$E$4,0),0)/100*8760/10^3</f>
        <v>119345.5392</v>
      </c>
      <c r="BU17" s="34">
        <f t="shared" si="6"/>
        <v>224602.04696327995</v>
      </c>
      <c r="BV17" s="36"/>
      <c r="BW17" s="33" t="str">
        <f t="shared" si="7"/>
        <v>31201</v>
      </c>
      <c r="BX17" s="33" t="str">
        <f t="shared" si="8"/>
        <v>鳥取市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1240802.7167916475</v>
      </c>
      <c r="BZ17" s="36"/>
      <c r="CA17" s="33" t="str">
        <f t="shared" si="9"/>
        <v>31201</v>
      </c>
      <c r="CB17" s="33" t="str">
        <f t="shared" si="10"/>
        <v>鳥取市</v>
      </c>
      <c r="CC17" s="223">
        <f t="shared" si="11"/>
        <v>2.1775300818926931E-2</v>
      </c>
      <c r="CD17" s="223">
        <f t="shared" si="1"/>
        <v>5.0714691785097493E-2</v>
      </c>
      <c r="CE17" s="223">
        <f t="shared" si="1"/>
        <v>5.2525997177473877E-3</v>
      </c>
      <c r="CF17" s="223">
        <f t="shared" si="1"/>
        <v>7.0867736514446623E-3</v>
      </c>
      <c r="CG17" s="223">
        <f t="shared" si="1"/>
        <v>0</v>
      </c>
      <c r="CH17" s="223">
        <f t="shared" si="1"/>
        <v>9.6184137562651872E-2</v>
      </c>
      <c r="CI17" s="223">
        <f t="shared" si="12"/>
        <v>0.18101350353586837</v>
      </c>
      <c r="CK17" s="18" t="str">
        <f t="shared" si="13"/>
        <v>31201</v>
      </c>
      <c r="CL17" s="18" t="str">
        <f t="shared" si="14"/>
        <v>鳥取市</v>
      </c>
      <c r="CM17" s="18">
        <f>VLOOKUP($CK17&amp;"_"&amp;$AZ$7,データシート1!$A:$BT,MATCH("ca_太陽光発電（10kW未満）",データシート1!$A$1:$BT$1,0),0)</f>
        <v>4744</v>
      </c>
      <c r="CN17" s="18">
        <f>VLOOKUP($CK17&amp;"_"&amp;$AZ$5,データシート1!$A:$BT,MATCH("ab_家庭",データシート1!$A$1:$BT$1,0),0)</f>
        <v>81756</v>
      </c>
      <c r="CO17" s="223">
        <f t="shared" si="15"/>
        <v>5.8026322227114832E-2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26204</v>
      </c>
      <c r="AY18" s="18" t="str">
        <f>IF(IFERROR(比較地域マスタ!$Z11,"")=0,"",IFERROR(比較地域マスタ!$Z11,""))</f>
        <v>宇治市</v>
      </c>
      <c r="BC18" s="844" t="str">
        <f t="shared" si="0"/>
        <v>26204</v>
      </c>
      <c r="BD18" s="1031" t="str">
        <f t="shared" si="2"/>
        <v>宇治市</v>
      </c>
      <c r="BE18" s="34">
        <f>VLOOKUP($BC18&amp;"_"&amp;$AZ$7,データシート1!$A:$BT,MATCH("cb_"&amp;BE$12,データシート1!$A$1:$BT$1,0),0)</f>
        <v>18235.599999999933</v>
      </c>
      <c r="BF18" s="34">
        <f>VLOOKUP($BC18&amp;"_"&amp;$AZ$7,データシート1!$A:$BT,MATCH("cb_"&amp;BF$12,データシート1!$A$1:$BT$1,0),0)</f>
        <v>6816.5999999999967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1388.2629999999999</v>
      </c>
      <c r="BK18" s="34">
        <f t="shared" si="3"/>
        <v>26440.462999999931</v>
      </c>
      <c r="BL18" s="36"/>
      <c r="BM18" s="844" t="str">
        <f t="shared" si="4"/>
        <v>26204</v>
      </c>
      <c r="BN18" s="1031" t="str">
        <f t="shared" si="5"/>
        <v>宇治市</v>
      </c>
      <c r="BO18" s="34">
        <f>BE18*VLOOKUP(BO$12,別紙!$B$4:$E$10,MATCH("設備利用率",別紙!$B$4:$E$4,0),0)/100*8760/10^3</f>
        <v>21884.908271999921</v>
      </c>
      <c r="BP18" s="34">
        <f>BF18*VLOOKUP(BP$12,別紙!$B$4:$E$10,MATCH("設備利用率",別紙!$B$4:$E$4,0),0)/100*8760/10^3</f>
        <v>9016.7258159999965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9728.9471040000008</v>
      </c>
      <c r="BU18" s="34">
        <f t="shared" si="6"/>
        <v>40630.581191999918</v>
      </c>
      <c r="BV18" s="36"/>
      <c r="BW18" s="33" t="str">
        <f t="shared" si="7"/>
        <v>26204</v>
      </c>
      <c r="BX18" s="33" t="str">
        <f t="shared" si="8"/>
        <v>宇治市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1098790.1847702547</v>
      </c>
      <c r="BZ18" s="36"/>
      <c r="CA18" s="33" t="str">
        <f t="shared" si="9"/>
        <v>26204</v>
      </c>
      <c r="CB18" s="33" t="str">
        <f t="shared" si="10"/>
        <v>宇治市</v>
      </c>
      <c r="CC18" s="223">
        <f t="shared" si="11"/>
        <v>1.9917276815296474E-2</v>
      </c>
      <c r="CD18" s="223">
        <f t="shared" si="1"/>
        <v>8.2060487443153651E-3</v>
      </c>
      <c r="CE18" s="223">
        <f t="shared" si="1"/>
        <v>0</v>
      </c>
      <c r="CF18" s="223">
        <f t="shared" si="1"/>
        <v>0</v>
      </c>
      <c r="CG18" s="223">
        <f t="shared" si="1"/>
        <v>0</v>
      </c>
      <c r="CH18" s="223">
        <f t="shared" si="1"/>
        <v>8.8542355390935894E-3</v>
      </c>
      <c r="CI18" s="223">
        <f t="shared" si="12"/>
        <v>3.6977561098705425E-2</v>
      </c>
      <c r="CK18" s="18" t="str">
        <f t="shared" si="13"/>
        <v>26204</v>
      </c>
      <c r="CL18" s="18" t="str">
        <f t="shared" si="14"/>
        <v>宇治市</v>
      </c>
      <c r="CM18" s="18">
        <f>VLOOKUP($CK18&amp;"_"&amp;$AZ$7,データシート1!$A:$BT,MATCH("ca_太陽光発電（10kW未満）",データシート1!$A$1:$BT$1,0),0)</f>
        <v>4499</v>
      </c>
      <c r="CN18" s="18">
        <f>VLOOKUP($CK18&amp;"_"&amp;$AZ$5,データシート1!$A:$BT,MATCH("ab_家庭",データシート1!$A$1:$BT$1,0),0)</f>
        <v>85224</v>
      </c>
      <c r="CO18" s="223">
        <f t="shared" si="15"/>
        <v>5.2790293813949125E-2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13102</v>
      </c>
      <c r="AY19" s="18" t="str">
        <f>IF(IFERROR(比較地域マスタ!$Z12,"")=0,"",IFERROR(比較地域マスタ!$Z12,""))</f>
        <v>中央区</v>
      </c>
      <c r="BC19" s="844" t="str">
        <f t="shared" si="0"/>
        <v>13102</v>
      </c>
      <c r="BD19" s="1031" t="str">
        <f t="shared" si="2"/>
        <v>中央区</v>
      </c>
      <c r="BE19" s="34">
        <f>VLOOKUP($BC19&amp;"_"&amp;$AZ$7,データシート1!$A:$BT,MATCH("cb_"&amp;BE$12,データシート1!$A$1:$BT$1,0),0)</f>
        <v>256.30000000000007</v>
      </c>
      <c r="BF19" s="34">
        <f>VLOOKUP($BC19&amp;"_"&amp;$AZ$7,データシート1!$A:$BT,MATCH("cb_"&amp;BF$12,データシート1!$A$1:$BT$1,0),0)</f>
        <v>116.2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8700</v>
      </c>
      <c r="BK19" s="34">
        <f t="shared" si="3"/>
        <v>9072.5</v>
      </c>
      <c r="BL19" s="36"/>
      <c r="BM19" s="844" t="str">
        <f t="shared" si="4"/>
        <v>13102</v>
      </c>
      <c r="BN19" s="1031" t="str">
        <f t="shared" si="5"/>
        <v>中央区</v>
      </c>
      <c r="BO19" s="34">
        <f>BE19*VLOOKUP(BO$12,別紙!$B$4:$E$10,MATCH("設備利用率",別紙!$B$4:$E$4,0),0)/100*8760/10^3</f>
        <v>307.59075600000011</v>
      </c>
      <c r="BP19" s="34">
        <f>BF19*VLOOKUP(BP$12,別紙!$B$4:$E$10,MATCH("設備利用率",別紙!$B$4:$E$4,0),0)/100*8760/10^3</f>
        <v>153.704712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60969.599999999999</v>
      </c>
      <c r="BU19" s="34">
        <f t="shared" si="6"/>
        <v>61430.895467999995</v>
      </c>
      <c r="BV19" s="36"/>
      <c r="BW19" s="33" t="str">
        <f t="shared" si="7"/>
        <v>13102</v>
      </c>
      <c r="BX19" s="33" t="str">
        <f t="shared" si="8"/>
        <v>中央区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4301398.8584129997</v>
      </c>
      <c r="BZ19" s="36"/>
      <c r="CA19" s="33" t="str">
        <f t="shared" si="9"/>
        <v>13102</v>
      </c>
      <c r="CB19" s="33" t="str">
        <f t="shared" si="10"/>
        <v>中央区</v>
      </c>
      <c r="CC19" s="223">
        <f t="shared" si="11"/>
        <v>7.1509470784926393E-5</v>
      </c>
      <c r="CD19" s="223">
        <f t="shared" si="1"/>
        <v>3.5733657133277181E-5</v>
      </c>
      <c r="CE19" s="223">
        <f t="shared" si="1"/>
        <v>0</v>
      </c>
      <c r="CF19" s="223">
        <f t="shared" si="1"/>
        <v>0</v>
      </c>
      <c r="CG19" s="223">
        <f t="shared" si="1"/>
        <v>0</v>
      </c>
      <c r="CH19" s="223">
        <f t="shared" si="1"/>
        <v>1.4174365597543009E-2</v>
      </c>
      <c r="CI19" s="223">
        <f t="shared" si="12"/>
        <v>1.4281608725461213E-2</v>
      </c>
      <c r="CK19" s="18" t="str">
        <f t="shared" si="13"/>
        <v>13102</v>
      </c>
      <c r="CL19" s="18" t="str">
        <f t="shared" si="14"/>
        <v>中央区</v>
      </c>
      <c r="CM19" s="18">
        <f>VLOOKUP($CK19&amp;"_"&amp;$AZ$7,データシート1!$A:$BT,MATCH("ca_太陽光発電（10kW未満）",データシート1!$A$1:$BT$1,0),0)</f>
        <v>64</v>
      </c>
      <c r="CN19" s="18">
        <f>VLOOKUP($CK19&amp;"_"&amp;$AZ$5,データシート1!$A:$BT,MATCH("ab_家庭",データシート1!$A$1:$BT$1,0),0)</f>
        <v>98723</v>
      </c>
      <c r="CO19" s="223">
        <f t="shared" si="15"/>
        <v>6.4827851665771906E-4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14204</v>
      </c>
      <c r="AY20" s="18" t="str">
        <f>IF(IFERROR(比較地域マスタ!$Z13,"")=0,"",IFERROR(比較地域マスタ!$Z13,""))</f>
        <v>鎌倉市</v>
      </c>
      <c r="BC20" s="844" t="str">
        <f t="shared" si="0"/>
        <v>14204</v>
      </c>
      <c r="BD20" s="1031" t="str">
        <f t="shared" si="2"/>
        <v>鎌倉市</v>
      </c>
      <c r="BE20" s="34">
        <f>VLOOKUP($BC20&amp;"_"&amp;$AZ$7,データシート1!$A:$BT,MATCH("cb_"&amp;BE$12,データシート1!$A$1:$BT$1,0),0)</f>
        <v>13210.099999999999</v>
      </c>
      <c r="BF20" s="34">
        <f>VLOOKUP($BC20&amp;"_"&amp;$AZ$7,データシート1!$A:$BT,MATCH("cb_"&amp;BF$12,データシート1!$A$1:$BT$1,0),0)</f>
        <v>2163.5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15373.599999999999</v>
      </c>
      <c r="BL20" s="36"/>
      <c r="BM20" s="844" t="str">
        <f t="shared" si="4"/>
        <v>14204</v>
      </c>
      <c r="BN20" s="1031" t="str">
        <f t="shared" si="5"/>
        <v>鎌倉市</v>
      </c>
      <c r="BO20" s="34">
        <f>BE20*VLOOKUP(BO$12,別紙!$B$4:$E$10,MATCH("設備利用率",別紙!$B$4:$E$4,0),0)/100*8760/10^3</f>
        <v>15853.705211999997</v>
      </c>
      <c r="BP20" s="34">
        <f>BF20*VLOOKUP(BP$12,別紙!$B$4:$E$10,MATCH("設備利用率",別紙!$B$4:$E$4,0),0)/100*8760/10^3</f>
        <v>2861.79126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18715.496471999999</v>
      </c>
      <c r="BV20" s="36"/>
      <c r="BW20" s="33" t="str">
        <f t="shared" si="7"/>
        <v>14204</v>
      </c>
      <c r="BX20" s="33" t="str">
        <f t="shared" si="8"/>
        <v>鎌倉市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889623.04583943426</v>
      </c>
      <c r="BZ20" s="36"/>
      <c r="CA20" s="33" t="str">
        <f t="shared" si="9"/>
        <v>14204</v>
      </c>
      <c r="CB20" s="33" t="str">
        <f t="shared" si="10"/>
        <v>鎌倉市</v>
      </c>
      <c r="CC20" s="223">
        <f t="shared" si="11"/>
        <v>1.7820699774071941E-2</v>
      </c>
      <c r="CD20" s="223">
        <f t="shared" si="1"/>
        <v>3.2168582787776806E-3</v>
      </c>
      <c r="CE20" s="223">
        <f t="shared" si="1"/>
        <v>0</v>
      </c>
      <c r="CF20" s="223">
        <f t="shared" si="1"/>
        <v>0</v>
      </c>
      <c r="CG20" s="223">
        <f t="shared" si="1"/>
        <v>0</v>
      </c>
      <c r="CH20" s="223">
        <f t="shared" si="1"/>
        <v>0</v>
      </c>
      <c r="CI20" s="223">
        <f t="shared" si="12"/>
        <v>2.1037558052849622E-2</v>
      </c>
      <c r="CK20" s="18" t="str">
        <f t="shared" si="13"/>
        <v>14204</v>
      </c>
      <c r="CL20" s="18" t="str">
        <f t="shared" si="14"/>
        <v>鎌倉市</v>
      </c>
      <c r="CM20" s="18">
        <f>VLOOKUP($CK20&amp;"_"&amp;$AZ$7,データシート1!$A:$BT,MATCH("ca_太陽光発電（10kW未満）",データシート1!$A$1:$BT$1,0),0)</f>
        <v>3194</v>
      </c>
      <c r="CN20" s="18">
        <f>VLOOKUP($CK20&amp;"_"&amp;$AZ$5,データシート1!$A:$BT,MATCH("ab_家庭",データシート1!$A$1:$BT$1,0),0)</f>
        <v>84823</v>
      </c>
      <c r="CO20" s="223">
        <f t="shared" si="15"/>
        <v>3.7654881341145682E-2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12216</v>
      </c>
      <c r="AY21" s="18" t="str">
        <f>IF(IFERROR(比較地域マスタ!$Z14,"")=0,"",IFERROR(比較地域マスタ!$Z14,""))</f>
        <v>習志野市</v>
      </c>
      <c r="BC21" s="844" t="str">
        <f t="shared" si="0"/>
        <v>12216</v>
      </c>
      <c r="BD21" s="1031" t="str">
        <f t="shared" si="2"/>
        <v>習志野市</v>
      </c>
      <c r="BE21" s="34">
        <f>VLOOKUP($BC21&amp;"_"&amp;$AZ$7,データシート1!$A:$BT,MATCH("cb_"&amp;BE$12,データシート1!$A$1:$BT$1,0),0)</f>
        <v>10103.799999999992</v>
      </c>
      <c r="BF21" s="34">
        <f>VLOOKUP($BC21&amp;"_"&amp;$AZ$7,データシート1!$A:$BT,MATCH("cb_"&amp;BF$12,データシート1!$A$1:$BT$1,0),0)</f>
        <v>9616.3999999999978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1210.3</v>
      </c>
      <c r="BK21" s="34">
        <f t="shared" si="3"/>
        <v>20930.499999999989</v>
      </c>
      <c r="BL21" s="36"/>
      <c r="BM21" s="844" t="str">
        <f t="shared" si="4"/>
        <v>12216</v>
      </c>
      <c r="BN21" s="1031" t="str">
        <f t="shared" si="5"/>
        <v>習志野市</v>
      </c>
      <c r="BO21" s="34">
        <f>BE21*VLOOKUP(BO$12,別紙!$B$4:$E$10,MATCH("設備利用率",別紙!$B$4:$E$4,0),0)/100*8760/10^3</f>
        <v>12125.77245599999</v>
      </c>
      <c r="BP21" s="34">
        <f>BF21*VLOOKUP(BP$12,別紙!$B$4:$E$10,MATCH("設備利用率",別紙!$B$4:$E$4,0),0)/100*8760/10^3</f>
        <v>12720.189263999995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8481.7824000000001</v>
      </c>
      <c r="BU21" s="34">
        <f t="shared" si="6"/>
        <v>33327.744119999988</v>
      </c>
      <c r="BV21" s="36"/>
      <c r="BW21" s="33" t="str">
        <f t="shared" si="7"/>
        <v>12216</v>
      </c>
      <c r="BX21" s="33" t="str">
        <f t="shared" si="8"/>
        <v>習志野市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912846.13013543806</v>
      </c>
      <c r="BZ21" s="36"/>
      <c r="CA21" s="33" t="str">
        <f t="shared" si="9"/>
        <v>12216</v>
      </c>
      <c r="CB21" s="33" t="str">
        <f t="shared" si="10"/>
        <v>習志野市</v>
      </c>
      <c r="CC21" s="223">
        <f t="shared" si="11"/>
        <v>1.3283479061472168E-2</v>
      </c>
      <c r="CD21" s="223">
        <f t="shared" si="1"/>
        <v>1.3934647739715688E-2</v>
      </c>
      <c r="CE21" s="223">
        <f t="shared" si="1"/>
        <v>0</v>
      </c>
      <c r="CF21" s="223">
        <f t="shared" si="1"/>
        <v>0</v>
      </c>
      <c r="CG21" s="223">
        <f t="shared" si="1"/>
        <v>0</v>
      </c>
      <c r="CH21" s="223">
        <f t="shared" si="1"/>
        <v>9.2915795115892826E-3</v>
      </c>
      <c r="CI21" s="223">
        <f t="shared" si="12"/>
        <v>3.650970631277714E-2</v>
      </c>
      <c r="CK21" s="18" t="str">
        <f t="shared" si="13"/>
        <v>12216</v>
      </c>
      <c r="CL21" s="18" t="str">
        <f t="shared" si="14"/>
        <v>習志野市</v>
      </c>
      <c r="CM21" s="18">
        <f>VLOOKUP($CK21&amp;"_"&amp;$AZ$7,データシート1!$A:$BT,MATCH("ca_太陽光発電（10kW未満）",データシート1!$A$1:$BT$1,0),0)</f>
        <v>2476</v>
      </c>
      <c r="CN21" s="18">
        <f>VLOOKUP($CK21&amp;"_"&amp;$AZ$5,データシート1!$A:$BT,MATCH("ab_家庭",データシート1!$A$1:$BT$1,0),0)</f>
        <v>83135</v>
      </c>
      <c r="CO21" s="223">
        <f t="shared" si="15"/>
        <v>2.978288326216395E-2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32203</v>
      </c>
      <c r="AY22" s="18" t="str">
        <f>IF(IFERROR(比較地域マスタ!$Z15,"")=0,"",IFERROR(比較地域マスタ!$Z15,""))</f>
        <v>出雲市</v>
      </c>
      <c r="BC22" s="844" t="str">
        <f t="shared" si="0"/>
        <v>32203</v>
      </c>
      <c r="BD22" s="1031" t="str">
        <f t="shared" si="2"/>
        <v>出雲市</v>
      </c>
      <c r="BE22" s="34">
        <f>VLOOKUP($BC22&amp;"_"&amp;$AZ$7,データシート1!$A:$BT,MATCH("cb_"&amp;BE$12,データシート1!$A$1:$BT$1,0),0)</f>
        <v>26891.935999999849</v>
      </c>
      <c r="BF22" s="34">
        <f>VLOOKUP($BC22&amp;"_"&amp;$AZ$7,データシート1!$A:$BT,MATCH("cb_"&amp;BF$12,データシート1!$A$1:$BT$1,0),0)</f>
        <v>73533.099999999889</v>
      </c>
      <c r="BG22" s="34">
        <f>VLOOKUP($BC22&amp;"_"&amp;$AZ$7,データシート1!$A:$BT,MATCH("cb_"&amp;BG$12,データシート1!$A$1:$BT$1,0),0)</f>
        <v>80246.5</v>
      </c>
      <c r="BH22" s="34">
        <f>VLOOKUP($BC22&amp;"_"&amp;$AZ$7,データシート1!$A:$BT,MATCH("cb_"&amp;BH$12,データシート1!$A$1:$BT$1,0),0)</f>
        <v>600</v>
      </c>
      <c r="BI22" s="34">
        <f>VLOOKUP($BC22&amp;"_"&amp;$AZ$7,データシート1!$A:$BT,MATCH("cb_"&amp;BI$12,データシート1!$A$1:$BT$1,0),0)</f>
        <v>0</v>
      </c>
      <c r="BJ22" s="34">
        <f>VLOOKUP($BC22&amp;"_"&amp;$AZ$7,データシート1!$A:$BT,MATCH("cb_"&amp;BJ$12,データシート1!$A$1:$BT$1,0),0)</f>
        <v>6761.5020000000004</v>
      </c>
      <c r="BK22" s="34">
        <f t="shared" si="3"/>
        <v>188033.03799999974</v>
      </c>
      <c r="BL22" s="36"/>
      <c r="BM22" s="844" t="str">
        <f t="shared" si="4"/>
        <v>32203</v>
      </c>
      <c r="BN22" s="1031" t="str">
        <f t="shared" si="5"/>
        <v>出雲市</v>
      </c>
      <c r="BO22" s="34">
        <f>BE22*VLOOKUP(BO$12,別紙!$B$4:$E$10,MATCH("設備利用率",別紙!$B$4:$E$4,0),0)/100*8760/10^3</f>
        <v>32273.550232319816</v>
      </c>
      <c r="BP22" s="34">
        <f>BF22*VLOOKUP(BP$12,別紙!$B$4:$E$10,MATCH("設備利用率",別紙!$B$4:$E$4,0),0)/100*8760/10^3</f>
        <v>97266.64335599984</v>
      </c>
      <c r="BQ22" s="34">
        <f>BG22*VLOOKUP(BQ$12,別紙!$B$4:$E$10,MATCH("設備利用率",別紙!$B$4:$E$4,0),0)/100*8760/10^3</f>
        <v>174333.91631999999</v>
      </c>
      <c r="BR22" s="34">
        <f>BH22*VLOOKUP(BR$12,別紙!$B$4:$E$10,MATCH("設備利用率",別紙!$B$4:$E$4,0),0)/100*8760/10^3</f>
        <v>3153.6</v>
      </c>
      <c r="BS22" s="34">
        <f>BI22*VLOOKUP(BS$12,別紙!$B$4:$E$10,MATCH("設備利用率",別紙!$B$4:$E$4,0),0)/100*8760/10^3</f>
        <v>0</v>
      </c>
      <c r="BT22" s="34">
        <f>BJ22*VLOOKUP(BT$12,別紙!$B$4:$E$10,MATCH("設備利用率",別紙!$B$4:$E$4,0),0)/100*8760/10^3</f>
        <v>47384.606016000005</v>
      </c>
      <c r="BU22" s="34">
        <f t="shared" si="6"/>
        <v>354412.31592431967</v>
      </c>
      <c r="BV22" s="36"/>
      <c r="BW22" s="33" t="str">
        <f t="shared" si="7"/>
        <v>32203</v>
      </c>
      <c r="BX22" s="33" t="str">
        <f t="shared" si="8"/>
        <v>出雲市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1704025.0499070922</v>
      </c>
      <c r="BZ22" s="36"/>
      <c r="CA22" s="33" t="str">
        <f t="shared" si="9"/>
        <v>32203</v>
      </c>
      <c r="CB22" s="33" t="str">
        <f t="shared" si="10"/>
        <v>出雲市</v>
      </c>
      <c r="CC22" s="223">
        <f t="shared" si="11"/>
        <v>1.893959847249866E-2</v>
      </c>
      <c r="CD22" s="223">
        <f t="shared" si="1"/>
        <v>5.7080524351037602E-2</v>
      </c>
      <c r="CE22" s="223">
        <f t="shared" si="1"/>
        <v>0.10230713235671336</v>
      </c>
      <c r="CF22" s="223">
        <f t="shared" si="1"/>
        <v>1.8506770191975418E-3</v>
      </c>
      <c r="CG22" s="223">
        <f t="shared" si="1"/>
        <v>0</v>
      </c>
      <c r="CH22" s="223">
        <f t="shared" si="1"/>
        <v>2.780745859257382E-2</v>
      </c>
      <c r="CI22" s="223">
        <f t="shared" si="12"/>
        <v>0.207985390792021</v>
      </c>
      <c r="CK22" s="18" t="str">
        <f t="shared" si="13"/>
        <v>32203</v>
      </c>
      <c r="CL22" s="18" t="str">
        <f t="shared" si="14"/>
        <v>出雲市</v>
      </c>
      <c r="CM22" s="18">
        <f>VLOOKUP($CK22&amp;"_"&amp;$AZ$7,データシート1!$A:$BT,MATCH("ca_太陽光発電（10kW未満）",データシート1!$A$1:$BT$1,0),0)</f>
        <v>5207</v>
      </c>
      <c r="CN22" s="18">
        <f>VLOOKUP($CK22&amp;"_"&amp;$AZ$5,データシート1!$A:$BT,MATCH("ab_家庭",データシート1!$A$1:$BT$1,0),0)</f>
        <v>69078</v>
      </c>
      <c r="CO22" s="223">
        <f t="shared" si="15"/>
        <v>7.5378557572599092E-2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12227</v>
      </c>
      <c r="AY23" s="18" t="str">
        <f>IF(IFERROR(比較地域マスタ!$Z16,"")=0,"",IFERROR(比較地域マスタ!$Z16,""))</f>
        <v>浦安市</v>
      </c>
      <c r="BC23" s="844" t="str">
        <f t="shared" si="0"/>
        <v>12227</v>
      </c>
      <c r="BD23" s="1031" t="str">
        <f t="shared" si="2"/>
        <v>浦安市</v>
      </c>
      <c r="BE23" s="34">
        <f>VLOOKUP($BC23&amp;"_"&amp;$AZ$7,データシート1!$A:$BT,MATCH("cb_"&amp;BE$12,データシート1!$A$1:$BT$1,0),0)</f>
        <v>6505.9000000000096</v>
      </c>
      <c r="BF23" s="34">
        <f>VLOOKUP($BC23&amp;"_"&amp;$AZ$7,データシート1!$A:$BT,MATCH("cb_"&amp;BF$12,データシート1!$A$1:$BT$1,0),0)</f>
        <v>7489.5999999999976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739.5</v>
      </c>
      <c r="BK23" s="34">
        <f t="shared" si="3"/>
        <v>14735.000000000007</v>
      </c>
      <c r="BL23" s="36"/>
      <c r="BM23" s="844" t="str">
        <f t="shared" si="4"/>
        <v>12227</v>
      </c>
      <c r="BN23" s="1031" t="str">
        <f t="shared" si="5"/>
        <v>浦安市</v>
      </c>
      <c r="BO23" s="34">
        <f>BE23*VLOOKUP(BO$12,別紙!$B$4:$E$10,MATCH("設備利用率",別紙!$B$4:$E$4,0),0)/100*8760/10^3</f>
        <v>7807.8607080000111</v>
      </c>
      <c r="BP23" s="34">
        <f>BF23*VLOOKUP(BP$12,別紙!$B$4:$E$10,MATCH("設備利用率",別紙!$B$4:$E$4,0),0)/100*8760/10^3</f>
        <v>9906.9432959999976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5182.4160000000002</v>
      </c>
      <c r="BU23" s="34">
        <f t="shared" si="6"/>
        <v>22897.22000400001</v>
      </c>
      <c r="BV23" s="36"/>
      <c r="BW23" s="33" t="str">
        <f t="shared" si="7"/>
        <v>12227</v>
      </c>
      <c r="BX23" s="33" t="str">
        <f t="shared" si="8"/>
        <v>浦安市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1095252.3736023665</v>
      </c>
      <c r="BZ23" s="36"/>
      <c r="CA23" s="33" t="str">
        <f t="shared" si="9"/>
        <v>12227</v>
      </c>
      <c r="CB23" s="33" t="str">
        <f t="shared" si="10"/>
        <v>浦安市</v>
      </c>
      <c r="CC23" s="223">
        <f t="shared" si="11"/>
        <v>7.1288233617968584E-3</v>
      </c>
      <c r="CD23" s="223">
        <f t="shared" si="1"/>
        <v>9.0453520437625938E-3</v>
      </c>
      <c r="CE23" s="223">
        <f t="shared" si="1"/>
        <v>0</v>
      </c>
      <c r="CF23" s="223">
        <f t="shared" si="1"/>
        <v>0</v>
      </c>
      <c r="CG23" s="223">
        <f t="shared" si="1"/>
        <v>0</v>
      </c>
      <c r="CH23" s="223">
        <f t="shared" si="1"/>
        <v>4.7317094442394575E-3</v>
      </c>
      <c r="CI23" s="223">
        <f t="shared" si="12"/>
        <v>2.0905884849798908E-2</v>
      </c>
      <c r="CK23" s="18" t="str">
        <f t="shared" si="13"/>
        <v>12227</v>
      </c>
      <c r="CL23" s="18" t="str">
        <f t="shared" si="14"/>
        <v>浦安市</v>
      </c>
      <c r="CM23" s="18">
        <f>VLOOKUP($CK23&amp;"_"&amp;$AZ$7,データシート1!$A:$BT,MATCH("ca_太陽光発電（10kW未満）",データシート1!$A$1:$BT$1,0),0)</f>
        <v>1663</v>
      </c>
      <c r="CN23" s="18">
        <f>VLOOKUP($CK23&amp;"_"&amp;$AZ$5,データシート1!$A:$BT,MATCH("ab_家庭",データシート1!$A$1:$BT$1,0),0)</f>
        <v>84002</v>
      </c>
      <c r="CO23" s="223">
        <f t="shared" si="15"/>
        <v>1.9797147686959834E-2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12212</v>
      </c>
      <c r="AY24" s="18" t="str">
        <f>IF(IFERROR(比較地域マスタ!$Z17,"")=0,"",IFERROR(比較地域マスタ!$Z17,""))</f>
        <v>佐倉市</v>
      </c>
      <c r="BC24" s="844" t="str">
        <f t="shared" si="0"/>
        <v>12212</v>
      </c>
      <c r="BD24" s="1031" t="str">
        <f t="shared" si="2"/>
        <v>佐倉市</v>
      </c>
      <c r="BE24" s="34">
        <f>VLOOKUP($BC24&amp;"_"&amp;$AZ$7,データシート1!$A:$BT,MATCH("cb_"&amp;BE$12,データシート1!$A$1:$BT$1,0),0)</f>
        <v>19660.299999999912</v>
      </c>
      <c r="BF24" s="34">
        <f>VLOOKUP($BC24&amp;"_"&amp;$AZ$7,データシート1!$A:$BT,MATCH("cb_"&amp;BF$12,データシート1!$A$1:$BT$1,0),0)</f>
        <v>48600.600000000006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68260.899999999921</v>
      </c>
      <c r="BL24" s="36"/>
      <c r="BM24" s="844" t="str">
        <f t="shared" si="4"/>
        <v>12212</v>
      </c>
      <c r="BN24" s="1031" t="str">
        <f t="shared" si="5"/>
        <v>佐倉市</v>
      </c>
      <c r="BO24" s="34">
        <f>BE24*VLOOKUP(BO$12,別紙!$B$4:$E$10,MATCH("設備利用率",別紙!$B$4:$E$4,0),0)/100*8760/10^3</f>
        <v>23594.719235999892</v>
      </c>
      <c r="BP24" s="34">
        <f>BF24*VLOOKUP(BP$12,別紙!$B$4:$E$10,MATCH("設備利用率",別紙!$B$4:$E$4,0),0)/100*8760/10^3</f>
        <v>64286.929656000008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87881.648891999896</v>
      </c>
      <c r="BV24" s="36"/>
      <c r="BW24" s="33" t="str">
        <f t="shared" si="7"/>
        <v>12212</v>
      </c>
      <c r="BX24" s="33" t="str">
        <f t="shared" si="8"/>
        <v>佐倉市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955108.0140796433</v>
      </c>
      <c r="BZ24" s="36"/>
      <c r="CA24" s="33" t="str">
        <f t="shared" si="9"/>
        <v>12212</v>
      </c>
      <c r="CB24" s="33" t="str">
        <f t="shared" si="10"/>
        <v>佐倉市</v>
      </c>
      <c r="CC24" s="223">
        <f t="shared" si="11"/>
        <v>2.4703718205878657E-2</v>
      </c>
      <c r="CD24" s="223">
        <f t="shared" si="1"/>
        <v>6.7308543859249129E-2</v>
      </c>
      <c r="CE24" s="223">
        <f t="shared" si="1"/>
        <v>0</v>
      </c>
      <c r="CF24" s="223">
        <f t="shared" si="1"/>
        <v>0</v>
      </c>
      <c r="CG24" s="223">
        <f t="shared" si="1"/>
        <v>0</v>
      </c>
      <c r="CH24" s="223">
        <f t="shared" si="1"/>
        <v>0</v>
      </c>
      <c r="CI24" s="223">
        <f t="shared" si="12"/>
        <v>9.2012262065127789E-2</v>
      </c>
      <c r="CK24" s="18" t="str">
        <f t="shared" si="13"/>
        <v>12212</v>
      </c>
      <c r="CL24" s="18" t="str">
        <f t="shared" si="14"/>
        <v>佐倉市</v>
      </c>
      <c r="CM24" s="18">
        <f>VLOOKUP($CK24&amp;"_"&amp;$AZ$7,データシート1!$A:$BT,MATCH("ca_太陽光発電（10kW未満）",データシート1!$A$1:$BT$1,0),0)</f>
        <v>4638</v>
      </c>
      <c r="CN24" s="18">
        <f>VLOOKUP($CK24&amp;"_"&amp;$AZ$5,データシート1!$A:$BT,MATCH("ab_家庭",データシート1!$A$1:$BT$1,0),0)</f>
        <v>81053</v>
      </c>
      <c r="CO24" s="223">
        <f t="shared" si="15"/>
        <v>5.7221817822906001E-2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23213</v>
      </c>
      <c r="AY25" s="18" t="str">
        <f>IF(IFERROR(比較地域マスタ!$Z18,"")=0,"",IFERROR(比較地域マスタ!$Z18,""))</f>
        <v>西尾市</v>
      </c>
      <c r="BC25" s="844" t="str">
        <f t="shared" si="0"/>
        <v>23213</v>
      </c>
      <c r="BD25" s="1031" t="str">
        <f t="shared" si="2"/>
        <v>西尾市</v>
      </c>
      <c r="BE25" s="34">
        <f>VLOOKUP($BC25&amp;"_"&amp;$AZ$7,データシート1!$A:$BT,MATCH("cb_"&amp;BE$12,データシート1!$A$1:$BT$1,0),0)</f>
        <v>41870.400000000562</v>
      </c>
      <c r="BF25" s="34">
        <f>VLOOKUP($BC25&amp;"_"&amp;$AZ$7,データシート1!$A:$BT,MATCH("cb_"&amp;BF$12,データシート1!$A$1:$BT$1,0),0)</f>
        <v>99451.699999999779</v>
      </c>
      <c r="BG25" s="34">
        <f>VLOOKUP($BC25&amp;"_"&amp;$AZ$7,データシート1!$A:$BT,MATCH("cb_"&amp;BG$12,データシート1!$A$1:$BT$1,0),0)</f>
        <v>157.80000000000001</v>
      </c>
      <c r="BH25" s="34">
        <f>VLOOKUP($BC25&amp;"_"&amp;$AZ$7,データシート1!$A:$BT,MATCH("cb_"&amp;BH$12,データシート1!$A$1:$BT$1,0),0)</f>
        <v>18.5</v>
      </c>
      <c r="BI25" s="34">
        <f>VLOOKUP($BC25&amp;"_"&amp;$AZ$7,データシート1!$A:$BT,MATCH("cb_"&amp;BI$12,データシート1!$A$1:$BT$1,0),0)</f>
        <v>0</v>
      </c>
      <c r="BJ25" s="34">
        <f>VLOOKUP($BC25&amp;"_"&amp;$AZ$7,データシート1!$A:$BT,MATCH("cb_"&amp;BJ$12,データシート1!$A$1:$BT$1,0),0)</f>
        <v>1116</v>
      </c>
      <c r="BK25" s="34">
        <f t="shared" si="3"/>
        <v>142614.40000000031</v>
      </c>
      <c r="BL25" s="36"/>
      <c r="BM25" s="844" t="str">
        <f t="shared" si="4"/>
        <v>23213</v>
      </c>
      <c r="BN25" s="1031" t="str">
        <f t="shared" si="5"/>
        <v>西尾市</v>
      </c>
      <c r="BO25" s="34">
        <f>BE25*VLOOKUP(BO$12,別紙!$B$4:$E$10,MATCH("設備利用率",別紙!$B$4:$E$4,0),0)/100*8760/10^3</f>
        <v>50249.504448000669</v>
      </c>
      <c r="BP25" s="34">
        <f>BF25*VLOOKUP(BP$12,別紙!$B$4:$E$10,MATCH("設備利用率",別紙!$B$4:$E$4,0),0)/100*8760/10^3</f>
        <v>131550.73069199969</v>
      </c>
      <c r="BQ25" s="34">
        <f>BG25*VLOOKUP(BQ$12,別紙!$B$4:$E$10,MATCH("設備利用率",別紙!$B$4:$E$4,0),0)/100*8760/10^3</f>
        <v>342.81734400000005</v>
      </c>
      <c r="BR25" s="34">
        <f>BH25*VLOOKUP(BR$12,別紙!$B$4:$E$10,MATCH("設備利用率",別紙!$B$4:$E$4,0),0)/100*8760/10^3</f>
        <v>97.236000000000004</v>
      </c>
      <c r="BS25" s="34">
        <f>BI25*VLOOKUP(BS$12,別紙!$B$4:$E$10,MATCH("設備利用率",別紙!$B$4:$E$4,0),0)/100*8760/10^3</f>
        <v>0</v>
      </c>
      <c r="BT25" s="34">
        <f>BJ25*VLOOKUP(BT$12,別紙!$B$4:$E$10,MATCH("設備利用率",別紙!$B$4:$E$4,0),0)/100*8760/10^3</f>
        <v>7820.9279999999999</v>
      </c>
      <c r="BU25" s="34">
        <f t="shared" si="6"/>
        <v>190061.21648400038</v>
      </c>
      <c r="BV25" s="36"/>
      <c r="BW25" s="33" t="str">
        <f t="shared" si="7"/>
        <v>23213</v>
      </c>
      <c r="BX25" s="33" t="str">
        <f t="shared" si="8"/>
        <v>西尾市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1255226.4143781527</v>
      </c>
      <c r="BZ25" s="36"/>
      <c r="CA25" s="33" t="str">
        <f t="shared" si="9"/>
        <v>23213</v>
      </c>
      <c r="CB25" s="33" t="str">
        <f t="shared" si="10"/>
        <v>西尾市</v>
      </c>
      <c r="CC25" s="223">
        <f t="shared" si="11"/>
        <v>4.0032223567327177E-2</v>
      </c>
      <c r="CD25" s="223">
        <f t="shared" si="1"/>
        <v>0.10480239197099017</v>
      </c>
      <c r="CE25" s="223">
        <f t="shared" si="1"/>
        <v>2.7311195818790509E-4</v>
      </c>
      <c r="CF25" s="223">
        <f t="shared" si="1"/>
        <v>7.7464909028520848E-5</v>
      </c>
      <c r="CG25" s="223">
        <f t="shared" si="1"/>
        <v>0</v>
      </c>
      <c r="CH25" s="223">
        <f t="shared" si="1"/>
        <v>6.2306910613210273E-3</v>
      </c>
      <c r="CI25" s="223">
        <f t="shared" si="12"/>
        <v>0.15141588346685481</v>
      </c>
      <c r="CK25" s="18" t="str">
        <f t="shared" si="13"/>
        <v>23213</v>
      </c>
      <c r="CL25" s="18" t="str">
        <f t="shared" si="14"/>
        <v>西尾市</v>
      </c>
      <c r="CM25" s="18">
        <f>VLOOKUP($CK25&amp;"_"&amp;$AZ$7,データシート1!$A:$BT,MATCH("ca_太陽光発電（10kW未満）",データシート1!$A$1:$BT$1,0),0)</f>
        <v>8618</v>
      </c>
      <c r="CN25" s="18">
        <f>VLOOKUP($CK25&amp;"_"&amp;$AZ$5,データシート1!$A:$BT,MATCH("ab_家庭",データシート1!$A$1:$BT$1,0),0)</f>
        <v>67116</v>
      </c>
      <c r="CO25" s="223">
        <f t="shared" si="15"/>
        <v>0.12840455331068598</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08202</v>
      </c>
      <c r="AY26" s="18" t="str">
        <f>IF(IFERROR(比較地域マスタ!$Z19,"")=0,"",IFERROR(比較地域マスタ!$Z19,""))</f>
        <v>日立市</v>
      </c>
      <c r="BC26" s="844" t="str">
        <f t="shared" si="0"/>
        <v>08202</v>
      </c>
      <c r="BD26" s="1031" t="str">
        <f t="shared" si="2"/>
        <v>日立市</v>
      </c>
      <c r="BE26" s="34">
        <f>VLOOKUP($BC26&amp;"_"&amp;$AZ$7,データシート1!$A:$BT,MATCH("cb_"&amp;BE$12,データシート1!$A$1:$BT$1,0),0)</f>
        <v>26587.800000000039</v>
      </c>
      <c r="BF26" s="34">
        <f>VLOOKUP($BC26&amp;"_"&amp;$AZ$7,データシート1!$A:$BT,MATCH("cb_"&amp;BF$12,データシート1!$A$1:$BT$1,0),0)</f>
        <v>168973.60000000018</v>
      </c>
      <c r="BG26" s="34">
        <f>VLOOKUP($BC26&amp;"_"&amp;$AZ$7,データシート1!$A:$BT,MATCH("cb_"&amp;BG$12,データシート1!$A$1:$BT$1,0),0)</f>
        <v>600</v>
      </c>
      <c r="BH26" s="34">
        <f>VLOOKUP($BC26&amp;"_"&amp;$AZ$7,データシート1!$A:$BT,MATCH("cb_"&amp;BH$12,データシート1!$A$1:$BT$1,0),0)</f>
        <v>1703</v>
      </c>
      <c r="BI26" s="34">
        <f>VLOOKUP($BC26&amp;"_"&amp;$AZ$7,データシート1!$A:$BT,MATCH("cb_"&amp;BI$12,データシート1!$A$1:$BT$1,0),0)</f>
        <v>0</v>
      </c>
      <c r="BJ26" s="34">
        <f>VLOOKUP($BC26&amp;"_"&amp;$AZ$7,データシート1!$A:$BT,MATCH("cb_"&amp;BJ$12,データシート1!$A$1:$BT$1,0),0)</f>
        <v>0</v>
      </c>
      <c r="BK26" s="34">
        <f t="shared" si="3"/>
        <v>197864.40000000023</v>
      </c>
      <c r="BL26" s="36"/>
      <c r="BM26" s="844" t="str">
        <f t="shared" si="4"/>
        <v>08202</v>
      </c>
      <c r="BN26" s="1031" t="str">
        <f t="shared" si="5"/>
        <v>日立市</v>
      </c>
      <c r="BO26" s="34">
        <f>BE26*VLOOKUP(BO$12,別紙!$B$4:$E$10,MATCH("設備利用率",別紙!$B$4:$E$4,0),0)/100*8760/10^3</f>
        <v>31908.550536000042</v>
      </c>
      <c r="BP26" s="34">
        <f>BF26*VLOOKUP(BP$12,別紙!$B$4:$E$10,MATCH("設備利用率",別紙!$B$4:$E$4,0),0)/100*8760/10^3</f>
        <v>223511.51913600025</v>
      </c>
      <c r="BQ26" s="34">
        <f>BG26*VLOOKUP(BQ$12,別紙!$B$4:$E$10,MATCH("設備利用率",別紙!$B$4:$E$4,0),0)/100*8760/10^3</f>
        <v>1303.4880000000001</v>
      </c>
      <c r="BR26" s="34">
        <f>BH26*VLOOKUP(BR$12,別紙!$B$4:$E$10,MATCH("設備利用率",別紙!$B$4:$E$4,0),0)/100*8760/10^3</f>
        <v>8950.9680000000008</v>
      </c>
      <c r="BS26" s="34">
        <f>BI26*VLOOKUP(BS$12,別紙!$B$4:$E$10,MATCH("設備利用率",別紙!$B$4:$E$4,0),0)/100*8760/10^3</f>
        <v>0</v>
      </c>
      <c r="BT26" s="34">
        <f>BJ26*VLOOKUP(BT$12,別紙!$B$4:$E$10,MATCH("設備利用率",別紙!$B$4:$E$4,0),0)/100*8760/10^3</f>
        <v>0</v>
      </c>
      <c r="BU26" s="34">
        <f t="shared" si="6"/>
        <v>265674.52567200031</v>
      </c>
      <c r="BV26" s="36"/>
      <c r="BW26" s="33" t="str">
        <f t="shared" si="7"/>
        <v>08202</v>
      </c>
      <c r="BX26" s="33" t="str">
        <f t="shared" si="8"/>
        <v>日立市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2038256.585814717</v>
      </c>
      <c r="BZ26" s="36"/>
      <c r="CA26" s="33" t="str">
        <f t="shared" si="9"/>
        <v>08202</v>
      </c>
      <c r="CB26" s="33" t="str">
        <f t="shared" si="10"/>
        <v>日立市</v>
      </c>
      <c r="CC26" s="223">
        <f t="shared" si="11"/>
        <v>1.5654825186420675E-2</v>
      </c>
      <c r="CD26" s="223">
        <f t="shared" si="1"/>
        <v>0.10965818567276203</v>
      </c>
      <c r="CE26" s="223">
        <f t="shared" si="1"/>
        <v>6.3951124165212956E-4</v>
      </c>
      <c r="CF26" s="223">
        <f t="shared" si="1"/>
        <v>4.3914824376353901E-3</v>
      </c>
      <c r="CG26" s="223">
        <f t="shared" si="1"/>
        <v>0</v>
      </c>
      <c r="CH26" s="223">
        <f t="shared" si="1"/>
        <v>0</v>
      </c>
      <c r="CI26" s="223">
        <f t="shared" si="12"/>
        <v>0.13034400453847023</v>
      </c>
      <c r="CK26" s="18" t="str">
        <f t="shared" si="13"/>
        <v>08202</v>
      </c>
      <c r="CL26" s="18" t="str">
        <f t="shared" si="14"/>
        <v>日立市</v>
      </c>
      <c r="CM26" s="18">
        <f>VLOOKUP($CK26&amp;"_"&amp;$AZ$7,データシート1!$A:$BT,MATCH("ca_太陽光発電（10kW未満）",データシート1!$A$1:$BT$1,0),0)</f>
        <v>5906</v>
      </c>
      <c r="CN26" s="18">
        <f>VLOOKUP($CK26&amp;"_"&amp;$AZ$5,データシート1!$A:$BT,MATCH("ab_家庭",データシート1!$A$1:$BT$1,0),0)</f>
        <v>81828</v>
      </c>
      <c r="CO26" s="223">
        <f t="shared" si="15"/>
        <v>7.2175783350442391E-2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09208</v>
      </c>
      <c r="AY27" s="18" t="str">
        <f>IF(IFERROR(比較地域マスタ!$Z20,"")=0,"",IFERROR(比較地域マスタ!$Z20,""))</f>
        <v>小山市</v>
      </c>
      <c r="BC27" s="844" t="str">
        <f t="shared" si="0"/>
        <v>09208</v>
      </c>
      <c r="BD27" s="1031" t="str">
        <f t="shared" si="2"/>
        <v>小山市</v>
      </c>
      <c r="BE27" s="34">
        <f>VLOOKUP($BC27&amp;"_"&amp;$AZ$7,データシート1!$A:$BT,MATCH("cb_"&amp;BE$12,データシート1!$A$1:$BT$1,0),0)</f>
        <v>36465.300000000221</v>
      </c>
      <c r="BF27" s="34">
        <f>VLOOKUP($BC27&amp;"_"&amp;$AZ$7,データシート1!$A:$BT,MATCH("cb_"&amp;BF$12,データシート1!$A$1:$BT$1,0),0)</f>
        <v>89183.699999999924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728</v>
      </c>
      <c r="BK27" s="34">
        <f t="shared" si="3"/>
        <v>126377.00000000015</v>
      </c>
      <c r="BL27" s="36"/>
      <c r="BM27" s="844" t="str">
        <f t="shared" si="4"/>
        <v>09208</v>
      </c>
      <c r="BN27" s="1031" t="str">
        <f t="shared" si="5"/>
        <v>小山市</v>
      </c>
      <c r="BO27" s="34">
        <f>BE27*VLOOKUP(BO$12,別紙!$B$4:$E$10,MATCH("設備利用率",別紙!$B$4:$E$4,0),0)/100*8760/10^3</f>
        <v>43762.735836000262</v>
      </c>
      <c r="BP27" s="34">
        <f>BF27*VLOOKUP(BP$12,別紙!$B$4:$E$10,MATCH("設備利用率",別紙!$B$4:$E$4,0),0)/100*8760/10^3</f>
        <v>117968.6310119999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5101.8239999999996</v>
      </c>
      <c r="BU27" s="34">
        <f t="shared" si="6"/>
        <v>166833.19084800014</v>
      </c>
      <c r="BV27" s="36"/>
      <c r="BW27" s="33" t="str">
        <f t="shared" si="7"/>
        <v>09208</v>
      </c>
      <c r="BX27" s="33" t="str">
        <f t="shared" si="8"/>
        <v>小山市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1554490.7674679728</v>
      </c>
      <c r="BZ27" s="36"/>
      <c r="CA27" s="33" t="str">
        <f t="shared" si="9"/>
        <v>09208</v>
      </c>
      <c r="CB27" s="33" t="str">
        <f t="shared" si="10"/>
        <v>小山市</v>
      </c>
      <c r="CC27" s="223">
        <f t="shared" si="11"/>
        <v>2.8152457867140022E-2</v>
      </c>
      <c r="CD27" s="223">
        <f t="shared" si="1"/>
        <v>7.5888923550284385E-2</v>
      </c>
      <c r="CE27" s="223">
        <f t="shared" si="1"/>
        <v>0</v>
      </c>
      <c r="CF27" s="223">
        <f t="shared" si="1"/>
        <v>0</v>
      </c>
      <c r="CG27" s="223">
        <f t="shared" si="1"/>
        <v>0</v>
      </c>
      <c r="CH27" s="223">
        <f t="shared" si="1"/>
        <v>3.2819905442797123E-3</v>
      </c>
      <c r="CI27" s="223">
        <f t="shared" si="12"/>
        <v>0.10732337196170412</v>
      </c>
      <c r="CK27" s="18" t="str">
        <f t="shared" si="13"/>
        <v>09208</v>
      </c>
      <c r="CL27" s="18" t="str">
        <f t="shared" si="14"/>
        <v>小山市</v>
      </c>
      <c r="CM27" s="18">
        <f>VLOOKUP($CK27&amp;"_"&amp;$AZ$7,データシート1!$A:$BT,MATCH("ca_太陽光発電（10kW未満）",データシート1!$A$1:$BT$1,0),0)</f>
        <v>8072</v>
      </c>
      <c r="CN27" s="18">
        <f>VLOOKUP($CK27&amp;"_"&amp;$AZ$5,データシート1!$A:$BT,MATCH("ab_家庭",データシート1!$A$1:$BT$1,0),0)</f>
        <v>75525</v>
      </c>
      <c r="CO27" s="223">
        <f t="shared" si="15"/>
        <v>0.10687851704733532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01213</v>
      </c>
      <c r="AY28" s="18" t="str">
        <f>IF(IFERROR(比較地域マスタ!$Z21,"")=0,"",IFERROR(比較地域マスタ!$Z21,""))</f>
        <v>苫小牧市</v>
      </c>
      <c r="BC28" s="844" t="str">
        <f t="shared" si="0"/>
        <v>01213</v>
      </c>
      <c r="BD28" s="1031" t="str">
        <f t="shared" si="2"/>
        <v>苫小牧市</v>
      </c>
      <c r="BE28" s="34">
        <f>VLOOKUP($BC28&amp;"_"&amp;$AZ$7,データシート1!$A:$BT,MATCH("cb_"&amp;BE$12,データシート1!$A$1:$BT$1,0),0)</f>
        <v>8153.8579999999665</v>
      </c>
      <c r="BF28" s="34">
        <f>VLOOKUP($BC28&amp;"_"&amp;$AZ$7,データシート1!$A:$BT,MATCH("cb_"&amp;BF$12,データシート1!$A$1:$BT$1,0),0)</f>
        <v>199088.69999999987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83314.727999999988</v>
      </c>
      <c r="BK28" s="34">
        <f t="shared" si="3"/>
        <v>290557.28599999985</v>
      </c>
      <c r="BL28" s="36"/>
      <c r="BM28" s="844" t="str">
        <f t="shared" si="4"/>
        <v>01213</v>
      </c>
      <c r="BN28" s="1031" t="str">
        <f t="shared" si="5"/>
        <v>苫小牧市</v>
      </c>
      <c r="BO28" s="34">
        <f>BE28*VLOOKUP(BO$12,別紙!$B$4:$E$10,MATCH("設備利用率",別紙!$B$4:$E$4,0),0)/100*8760/10^3</f>
        <v>9785.6080629599601</v>
      </c>
      <c r="BP28" s="34">
        <f>BF28*VLOOKUP(BP$12,別紙!$B$4:$E$10,MATCH("設備利用率",別紙!$B$4:$E$4,0),0)/100*8760/10^3</f>
        <v>263346.56881199981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583869.613824</v>
      </c>
      <c r="BU28" s="34">
        <f t="shared" si="6"/>
        <v>857001.79069895972</v>
      </c>
      <c r="BV28" s="36"/>
      <c r="BW28" s="33" t="str">
        <f t="shared" si="7"/>
        <v>01213</v>
      </c>
      <c r="BX28" s="33" t="str">
        <f t="shared" si="8"/>
        <v>苫小牧市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1788242.7482793031</v>
      </c>
      <c r="BZ28" s="36"/>
      <c r="CA28" s="33" t="str">
        <f t="shared" si="9"/>
        <v>01213</v>
      </c>
      <c r="CB28" s="33" t="str">
        <f t="shared" si="10"/>
        <v>苫小牧市</v>
      </c>
      <c r="CC28" s="223">
        <f t="shared" si="11"/>
        <v>5.4721922246719268E-3</v>
      </c>
      <c r="CD28" s="223">
        <f t="shared" si="1"/>
        <v>0.14726555948033296</v>
      </c>
      <c r="CE28" s="223">
        <f t="shared" si="1"/>
        <v>0</v>
      </c>
      <c r="CF28" s="223">
        <f t="shared" si="1"/>
        <v>0</v>
      </c>
      <c r="CG28" s="223">
        <f t="shared" si="1"/>
        <v>0</v>
      </c>
      <c r="CH28" s="223">
        <f t="shared" si="1"/>
        <v>0.32650467302932756</v>
      </c>
      <c r="CI28" s="223">
        <f t="shared" si="12"/>
        <v>0.47924242473433243</v>
      </c>
      <c r="CK28" s="18" t="str">
        <f t="shared" si="13"/>
        <v>01213</v>
      </c>
      <c r="CL28" s="18" t="str">
        <f t="shared" si="14"/>
        <v>苫小牧市</v>
      </c>
      <c r="CM28" s="18">
        <f>VLOOKUP($CK28&amp;"_"&amp;$AZ$7,データシート1!$A:$BT,MATCH("ca_太陽光発電（10kW未満）",データシート1!$A$1:$BT$1,0),0)</f>
        <v>1637</v>
      </c>
      <c r="CN28" s="18">
        <f>VLOOKUP($CK28&amp;"_"&amp;$AZ$5,データシート1!$A:$BT,MATCH("ab_家庭",データシート1!$A$1:$BT$1,0),0)</f>
        <v>90867</v>
      </c>
      <c r="CO28" s="223">
        <f t="shared" si="15"/>
        <v>1.8015341102930658E-2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22211</v>
      </c>
      <c r="AY29" s="18" t="str">
        <f>IF(IFERROR(比較地域マスタ!$Z22,"")=0,"",IFERROR(比較地域マスタ!$Z22,""))</f>
        <v>磐田市</v>
      </c>
      <c r="BC29" s="844" t="str">
        <f t="shared" si="0"/>
        <v>22211</v>
      </c>
      <c r="BD29" s="1031" t="str">
        <f t="shared" si="2"/>
        <v>磐田市</v>
      </c>
      <c r="BE29" s="34">
        <f>VLOOKUP($BC29&amp;"_"&amp;$AZ$7,データシート1!$A:$BT,MATCH("cb_"&amp;BE$12,データシート1!$A$1:$BT$1,0),0)</f>
        <v>40118.600000000355</v>
      </c>
      <c r="BF29" s="34">
        <f>VLOOKUP($BC29&amp;"_"&amp;$AZ$7,データシート1!$A:$BT,MATCH("cb_"&amp;BF$12,データシート1!$A$1:$BT$1,0),0)</f>
        <v>117360.7999999997</v>
      </c>
      <c r="BG29" s="34">
        <f>VLOOKUP($BC29&amp;"_"&amp;$AZ$7,データシート1!$A:$BT,MATCH("cb_"&amp;BG$12,データシート1!$A$1:$BT$1,0),0)</f>
        <v>15079</v>
      </c>
      <c r="BH29" s="34">
        <f>VLOOKUP($BC29&amp;"_"&amp;$AZ$7,データシート1!$A:$BT,MATCH("cb_"&amp;BH$12,データシート1!$A$1:$BT$1,0),0)</f>
        <v>4.9000000000000004</v>
      </c>
      <c r="BI29" s="34">
        <f>VLOOKUP($BC29&amp;"_"&amp;$AZ$7,データシート1!$A:$BT,MATCH("cb_"&amp;BI$12,データシート1!$A$1:$BT$1,0),0)</f>
        <v>0</v>
      </c>
      <c r="BJ29" s="34">
        <f>VLOOKUP($BC29&amp;"_"&amp;$AZ$7,データシート1!$A:$BT,MATCH("cb_"&amp;BJ$12,データシート1!$A$1:$BT$1,0),0)</f>
        <v>2795</v>
      </c>
      <c r="BK29" s="34">
        <f t="shared" si="3"/>
        <v>175358.30000000005</v>
      </c>
      <c r="BL29" s="36"/>
      <c r="BM29" s="844" t="str">
        <f t="shared" si="4"/>
        <v>22211</v>
      </c>
      <c r="BN29" s="1031" t="str">
        <f t="shared" si="5"/>
        <v>磐田市</v>
      </c>
      <c r="BO29" s="34">
        <f>BE29*VLOOKUP(BO$12,別紙!$B$4:$E$10,MATCH("設備利用率",別紙!$B$4:$E$4,0),0)/100*8760/10^3</f>
        <v>48147.134232000426</v>
      </c>
      <c r="BP29" s="34">
        <f>BF29*VLOOKUP(BP$12,別紙!$B$4:$E$10,MATCH("設備利用率",別紙!$B$4:$E$4,0),0)/100*8760/10^3</f>
        <v>155240.17180799961</v>
      </c>
      <c r="BQ29" s="34">
        <f>BG29*VLOOKUP(BQ$12,別紙!$B$4:$E$10,MATCH("設備利用率",別紙!$B$4:$E$4,0),0)/100*8760/10^3</f>
        <v>32758.825920000003</v>
      </c>
      <c r="BR29" s="34">
        <f>BH29*VLOOKUP(BR$12,別紙!$B$4:$E$10,MATCH("設備利用率",別紙!$B$4:$E$4,0),0)/100*8760/10^3</f>
        <v>25.754399999999997</v>
      </c>
      <c r="BS29" s="34">
        <f>BI29*VLOOKUP(BS$12,別紙!$B$4:$E$10,MATCH("設備利用率",別紙!$B$4:$E$4,0),0)/100*8760/10^3</f>
        <v>0</v>
      </c>
      <c r="BT29" s="34">
        <f>BJ29*VLOOKUP(BT$12,別紙!$B$4:$E$10,MATCH("設備利用率",別紙!$B$4:$E$4,0),0)/100*8760/10^3</f>
        <v>19587.36</v>
      </c>
      <c r="BU29" s="34">
        <f t="shared" si="6"/>
        <v>255759.24636000005</v>
      </c>
      <c r="BV29" s="36"/>
      <c r="BW29" s="33" t="str">
        <f t="shared" si="7"/>
        <v>22211</v>
      </c>
      <c r="BX29" s="33" t="str">
        <f t="shared" si="8"/>
        <v>磐田市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1601671.0679608348</v>
      </c>
      <c r="BZ29" s="36"/>
      <c r="CA29" s="33" t="str">
        <f t="shared" si="9"/>
        <v>22211</v>
      </c>
      <c r="CB29" s="33" t="str">
        <f t="shared" si="10"/>
        <v>磐田市</v>
      </c>
      <c r="CC29" s="223">
        <f t="shared" si="11"/>
        <v>3.0060563117556265E-2</v>
      </c>
      <c r="CD29" s="223">
        <f t="shared" ref="CD29:CD60" si="16">BP29/$BY29</f>
        <v>9.6923878387616375E-2</v>
      </c>
      <c r="CE29" s="223">
        <f t="shared" ref="CE29:CE60" si="17">BQ29/$BY29</f>
        <v>2.0452904828771649E-2</v>
      </c>
      <c r="CF29" s="223">
        <f t="shared" ref="CF29:CF60" si="18">BR29/$BY29</f>
        <v>1.6079706073975085E-5</v>
      </c>
      <c r="CG29" s="223">
        <f t="shared" ref="CG29:CG60" si="19">BS29/$BY29</f>
        <v>0</v>
      </c>
      <c r="CH29" s="223">
        <f t="shared" ref="CH29:CH60" si="20">BT29/$BY29</f>
        <v>1.2229327476669489E-2</v>
      </c>
      <c r="CI29" s="223">
        <f t="shared" si="12"/>
        <v>0.15968275351668776</v>
      </c>
      <c r="CK29" s="18" t="str">
        <f t="shared" si="13"/>
        <v>22211</v>
      </c>
      <c r="CL29" s="18" t="str">
        <f t="shared" si="14"/>
        <v>磐田市</v>
      </c>
      <c r="CM29" s="18">
        <f>VLOOKUP($CK29&amp;"_"&amp;$AZ$7,データシート1!$A:$BT,MATCH("ca_太陽光発電（10kW未満）",データシート1!$A$1:$BT$1,0),0)</f>
        <v>8547</v>
      </c>
      <c r="CN29" s="18">
        <f>VLOOKUP($CK29&amp;"_"&amp;$AZ$5,データシート1!$A:$BT,MATCH("ab_家庭",データシート1!$A$1:$BT$1,0),0)</f>
        <v>70303</v>
      </c>
      <c r="CO29" s="223">
        <f t="shared" si="15"/>
        <v>0.12157375929903418</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11230</v>
      </c>
      <c r="AY30" s="18" t="str">
        <f>IF(IFERROR(比較地域マスタ!$Z23,"")=0,"",IFERROR(比較地域マスタ!$Z23,""))</f>
        <v>新座市</v>
      </c>
      <c r="BC30" s="844" t="str">
        <f t="shared" si="0"/>
        <v>11230</v>
      </c>
      <c r="BD30" s="1031" t="str">
        <f t="shared" si="2"/>
        <v>新座市</v>
      </c>
      <c r="BE30" s="34">
        <f>VLOOKUP($BC30&amp;"_"&amp;$AZ$7,データシート1!$A:$BT,MATCH("cb_"&amp;BE$12,データシート1!$A$1:$BT$1,0),0)</f>
        <v>12092.999999999971</v>
      </c>
      <c r="BF30" s="34">
        <f>VLOOKUP($BC30&amp;"_"&amp;$AZ$7,データシート1!$A:$BT,MATCH("cb_"&amp;BF$12,データシート1!$A$1:$BT$1,0),0)</f>
        <v>7926.8000000000011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20019.799999999974</v>
      </c>
      <c r="BL30" s="36"/>
      <c r="BM30" s="844" t="str">
        <f t="shared" si="4"/>
        <v>11230</v>
      </c>
      <c r="BN30" s="1031" t="str">
        <f t="shared" si="5"/>
        <v>新座市</v>
      </c>
      <c r="BO30" s="34">
        <f>BE30*VLOOKUP(BO$12,別紙!$B$4:$E$10,MATCH("設備利用率",別紙!$B$4:$E$4,0),0)/100*8760/10^3</f>
        <v>14513.051159999965</v>
      </c>
      <c r="BP30" s="34">
        <f>BF30*VLOOKUP(BP$12,別紙!$B$4:$E$10,MATCH("設備利用率",別紙!$B$4:$E$4,0),0)/100*8760/10^3</f>
        <v>10485.253968000003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24998.305127999967</v>
      </c>
      <c r="BV30" s="36"/>
      <c r="BW30" s="33" t="str">
        <f t="shared" si="7"/>
        <v>11230</v>
      </c>
      <c r="BX30" s="33" t="str">
        <f t="shared" si="8"/>
        <v>新座市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690365.1038313068</v>
      </c>
      <c r="BZ30" s="36"/>
      <c r="CA30" s="33" t="str">
        <f t="shared" si="9"/>
        <v>11230</v>
      </c>
      <c r="CB30" s="33" t="str">
        <f t="shared" si="10"/>
        <v>新座市</v>
      </c>
      <c r="CC30" s="223">
        <f t="shared" si="11"/>
        <v>2.1022283831348292E-2</v>
      </c>
      <c r="CD30" s="223">
        <f t="shared" si="16"/>
        <v>1.5187983734708168E-2</v>
      </c>
      <c r="CE30" s="223">
        <f t="shared" si="17"/>
        <v>0</v>
      </c>
      <c r="CF30" s="223">
        <f t="shared" si="18"/>
        <v>0</v>
      </c>
      <c r="CG30" s="223">
        <f t="shared" si="19"/>
        <v>0</v>
      </c>
      <c r="CH30" s="223">
        <f t="shared" si="20"/>
        <v>0</v>
      </c>
      <c r="CI30" s="223">
        <f t="shared" si="12"/>
        <v>3.6210267566056456E-2</v>
      </c>
      <c r="CK30" s="18" t="str">
        <f t="shared" si="13"/>
        <v>11230</v>
      </c>
      <c r="CL30" s="18" t="str">
        <f t="shared" si="14"/>
        <v>新座市</v>
      </c>
      <c r="CM30" s="18">
        <f>VLOOKUP($CK30&amp;"_"&amp;$AZ$7,データシート1!$A:$BT,MATCH("ca_太陽光発電（10kW未満）",データシート1!$A$1:$BT$1,0),0)</f>
        <v>3114</v>
      </c>
      <c r="CN30" s="18">
        <f>VLOOKUP($CK30&amp;"_"&amp;$AZ$5,データシート1!$A:$BT,MATCH("ab_家庭",データシート1!$A$1:$BT$1,0),0)</f>
        <v>78153</v>
      </c>
      <c r="CO30" s="223">
        <f t="shared" si="15"/>
        <v>3.984491958082223E-2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16202</v>
      </c>
      <c r="AY31" s="18" t="str">
        <f>IF(IFERROR(比較地域マスタ!$Z24,"")=0,"",IFERROR(比較地域マスタ!$Z24,""))</f>
        <v>高岡市</v>
      </c>
      <c r="BC31" s="844" t="str">
        <f t="shared" si="0"/>
        <v>16202</v>
      </c>
      <c r="BD31" s="1031" t="str">
        <f t="shared" si="2"/>
        <v>高岡市</v>
      </c>
      <c r="BE31" s="34">
        <f>VLOOKUP($BC31&amp;"_"&amp;$AZ$7,データシート1!$A:$BT,MATCH("cb_"&amp;BE$12,データシート1!$A$1:$BT$1,0),0)</f>
        <v>12311.131999999983</v>
      </c>
      <c r="BF31" s="34">
        <f>VLOOKUP($BC31&amp;"_"&amp;$AZ$7,データシート1!$A:$BT,MATCH("cb_"&amp;BF$12,データシート1!$A$1:$BT$1,0),0)</f>
        <v>35590.192999999992</v>
      </c>
      <c r="BG31" s="34">
        <f>VLOOKUP($BC31&amp;"_"&amp;$AZ$7,データシート1!$A:$BT,MATCH("cb_"&amp;BG$12,データシート1!$A$1:$BT$1,0),0)</f>
        <v>0</v>
      </c>
      <c r="BH31" s="34">
        <f>VLOOKUP($BC31&amp;"_"&amp;$AZ$7,データシート1!$A:$BT,MATCH("cb_"&amp;BH$12,データシート1!$A$1:$BT$1,0),0)</f>
        <v>199</v>
      </c>
      <c r="BI31" s="34">
        <f>VLOOKUP($BC31&amp;"_"&amp;$AZ$7,データシート1!$A:$BT,MATCH("cb_"&amp;BI$12,データシート1!$A$1:$BT$1,0),0)</f>
        <v>0</v>
      </c>
      <c r="BJ31" s="34">
        <f>VLOOKUP($BC31&amp;"_"&amp;$AZ$7,データシート1!$A:$BT,MATCH("cb_"&amp;BJ$12,データシート1!$A$1:$BT$1,0),0)</f>
        <v>52490</v>
      </c>
      <c r="BK31" s="34">
        <f t="shared" si="3"/>
        <v>100590.32499999998</v>
      </c>
      <c r="BL31" s="36"/>
      <c r="BM31" s="844" t="str">
        <f t="shared" si="4"/>
        <v>16202</v>
      </c>
      <c r="BN31" s="1031" t="str">
        <f t="shared" si="5"/>
        <v>高岡市</v>
      </c>
      <c r="BO31" s="34">
        <f>BE31*VLOOKUP(BO$12,別紙!$B$4:$E$10,MATCH("設備利用率",別紙!$B$4:$E$4,0),0)/100*8760/10^3</f>
        <v>14774.835735839977</v>
      </c>
      <c r="BP31" s="34">
        <f>BF31*VLOOKUP(BP$12,別紙!$B$4:$E$10,MATCH("設備利用率",別紙!$B$4:$E$4,0),0)/100*8760/10^3</f>
        <v>47077.283692679986</v>
      </c>
      <c r="BQ31" s="34">
        <f>BG31*VLOOKUP(BQ$12,別紙!$B$4:$E$10,MATCH("設備利用率",別紙!$B$4:$E$4,0),0)/100*8760/10^3</f>
        <v>0</v>
      </c>
      <c r="BR31" s="34">
        <f>BH31*VLOOKUP(BR$12,別紙!$B$4:$E$10,MATCH("設備利用率",別紙!$B$4:$E$4,0),0)/100*8760/10^3</f>
        <v>1045.944</v>
      </c>
      <c r="BS31" s="34">
        <f>BI31*VLOOKUP(BS$12,別紙!$B$4:$E$10,MATCH("設備利用率",別紙!$B$4:$E$4,0),0)/100*8760/10^3</f>
        <v>0</v>
      </c>
      <c r="BT31" s="34">
        <f>BJ31*VLOOKUP(BT$12,別紙!$B$4:$E$10,MATCH("設備利用率",別紙!$B$4:$E$4,0),0)/100*8760/10^3</f>
        <v>367849.92</v>
      </c>
      <c r="BU31" s="34">
        <f t="shared" si="6"/>
        <v>430747.98342851992</v>
      </c>
      <c r="BV31" s="36"/>
      <c r="BW31" s="33" t="str">
        <f t="shared" si="7"/>
        <v>16202</v>
      </c>
      <c r="BX31" s="33" t="str">
        <f t="shared" si="8"/>
        <v>高岡市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1382350.6202352138</v>
      </c>
      <c r="BZ31" s="36"/>
      <c r="CA31" s="33" t="str">
        <f t="shared" si="9"/>
        <v>16202</v>
      </c>
      <c r="CB31" s="33" t="str">
        <f t="shared" si="10"/>
        <v>高岡市</v>
      </c>
      <c r="CC31" s="223">
        <f t="shared" si="11"/>
        <v>1.0688196988204024E-2</v>
      </c>
      <c r="CD31" s="223">
        <f t="shared" si="16"/>
        <v>3.4055964531393312E-2</v>
      </c>
      <c r="CE31" s="223">
        <f t="shared" si="17"/>
        <v>0</v>
      </c>
      <c r="CF31" s="223">
        <f t="shared" si="18"/>
        <v>7.5664161081074168E-4</v>
      </c>
      <c r="CG31" s="223">
        <f t="shared" si="19"/>
        <v>0</v>
      </c>
      <c r="CH31" s="223">
        <f t="shared" si="20"/>
        <v>0.26610464423085983</v>
      </c>
      <c r="CI31" s="223">
        <f t="shared" si="12"/>
        <v>0.31160544736126788</v>
      </c>
      <c r="CK31" s="18" t="str">
        <f t="shared" si="13"/>
        <v>16202</v>
      </c>
      <c r="CL31" s="18" t="str">
        <f t="shared" si="14"/>
        <v>高岡市</v>
      </c>
      <c r="CM31" s="18">
        <f>VLOOKUP($CK31&amp;"_"&amp;$AZ$7,データシート1!$A:$BT,MATCH("ca_太陽光発電（10kW未満）",データシート1!$A$1:$BT$1,0),0)</f>
        <v>2698</v>
      </c>
      <c r="CN31" s="18">
        <f>VLOOKUP($CK31&amp;"_"&amp;$AZ$5,データシート1!$A:$BT,MATCH("ab_家庭",データシート1!$A$1:$BT$1,0),0)</f>
        <v>69778</v>
      </c>
      <c r="CO31" s="223">
        <f t="shared" si="15"/>
        <v>3.8665481957063833E-2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01207</v>
      </c>
      <c r="AY32" s="18" t="str">
        <f>IF(IFERROR(比較地域マスタ!$Z25,"")=0,"",IFERROR(比較地域マスタ!$Z25,""))</f>
        <v>帯広市</v>
      </c>
      <c r="AZ32" s="22"/>
      <c r="BA32" s="22"/>
      <c r="BB32" s="22"/>
      <c r="BC32" s="844" t="str">
        <f t="shared" si="0"/>
        <v>01207</v>
      </c>
      <c r="BD32" s="1031" t="str">
        <f t="shared" si="2"/>
        <v>帯広市</v>
      </c>
      <c r="BE32" s="34">
        <f>VLOOKUP($BC32&amp;"_"&amp;$AZ$7,データシート1!$A:$BT,MATCH("cb_"&amp;BE$12,データシート1!$A$1:$BT$1,0),0)</f>
        <v>17216.853999999919</v>
      </c>
      <c r="BF32" s="34">
        <f>VLOOKUP($BC32&amp;"_"&amp;$AZ$7,データシート1!$A:$BT,MATCH("cb_"&amp;BF$12,データシート1!$A$1:$BT$1,0),0)</f>
        <v>30330.640000000021</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150</v>
      </c>
      <c r="BK32" s="34">
        <f t="shared" si="3"/>
        <v>47700.493999999941</v>
      </c>
      <c r="BL32" s="36"/>
      <c r="BM32" s="844" t="str">
        <f t="shared" si="4"/>
        <v>01207</v>
      </c>
      <c r="BN32" s="1031" t="str">
        <f t="shared" si="5"/>
        <v>帯広市</v>
      </c>
      <c r="BO32" s="34">
        <f>BE32*VLOOKUP(BO$12,別紙!$B$4:$E$10,MATCH("設備利用率",別紙!$B$4:$E$4,0),0)/100*8760/10^3</f>
        <v>20662.290822479899</v>
      </c>
      <c r="BP32" s="34">
        <f>BF32*VLOOKUP(BP$12,別紙!$B$4:$E$10,MATCH("設備利用率",別紙!$B$4:$E$4,0),0)/100*8760/10^3</f>
        <v>40120.157366400024</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1051.2</v>
      </c>
      <c r="BU32" s="34">
        <f t="shared" si="6"/>
        <v>61840.16562887992</v>
      </c>
      <c r="BV32" s="36"/>
      <c r="BW32" s="33" t="str">
        <f t="shared" si="7"/>
        <v>01207</v>
      </c>
      <c r="BX32" s="33" t="str">
        <f t="shared" si="8"/>
        <v>帯広市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980799.23933838017</v>
      </c>
      <c r="BZ32" s="36"/>
      <c r="CA32" s="33" t="str">
        <f t="shared" si="9"/>
        <v>01207</v>
      </c>
      <c r="CB32" s="33" t="str">
        <f t="shared" si="10"/>
        <v>帯広市</v>
      </c>
      <c r="CC32" s="223">
        <f t="shared" si="11"/>
        <v>2.1066789199814331E-2</v>
      </c>
      <c r="CD32" s="223">
        <f t="shared" si="16"/>
        <v>4.0905575531914116E-2</v>
      </c>
      <c r="CE32" s="223">
        <f t="shared" si="17"/>
        <v>6.6450296233880481E-6</v>
      </c>
      <c r="CF32" s="223">
        <f t="shared" si="18"/>
        <v>0</v>
      </c>
      <c r="CG32" s="223">
        <f t="shared" si="19"/>
        <v>0</v>
      </c>
      <c r="CH32" s="223">
        <f t="shared" si="20"/>
        <v>1.0717789715142013E-3</v>
      </c>
      <c r="CI32" s="223">
        <f t="shared" si="12"/>
        <v>6.3050788732866042E-2</v>
      </c>
      <c r="CJ32" s="22"/>
      <c r="CK32" s="18" t="str">
        <f t="shared" si="13"/>
        <v>01207</v>
      </c>
      <c r="CL32" s="18" t="str">
        <f t="shared" si="14"/>
        <v>帯広市</v>
      </c>
      <c r="CM32" s="18">
        <f>VLOOKUP($CK32&amp;"_"&amp;$AZ$7,データシート1!$A:$BT,MATCH("ca_太陽光発電（10kW未満）",データシート1!$A$1:$BT$1,0),0)</f>
        <v>3371</v>
      </c>
      <c r="CN32" s="18">
        <f>VLOOKUP($CK32&amp;"_"&amp;$AZ$5,データシート1!$A:$BT,MATCH("ab_家庭",データシート1!$A$1:$BT$1,0),0)</f>
        <v>89966</v>
      </c>
      <c r="CO32" s="223">
        <f t="shared" si="15"/>
        <v>3.7469710779627859E-2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02202</v>
      </c>
      <c r="AY33" s="18" t="str">
        <f>IF(IFERROR(比較地域マスタ!$Z26,"")=0,"",IFERROR(比較地域マスタ!$Z26,""))</f>
        <v>弘前市</v>
      </c>
      <c r="BC33" s="844" t="str">
        <f t="shared" si="0"/>
        <v>02202</v>
      </c>
      <c r="BD33" s="1031" t="str">
        <f t="shared" si="2"/>
        <v>弘前市</v>
      </c>
      <c r="BE33" s="34">
        <f>VLOOKUP($BC33&amp;"_"&amp;$AZ$7,データシート1!$A:$BT,MATCH("cb_"&amp;BE$12,データシート1!$A$1:$BT$1,0),0)</f>
        <v>6846.9999999999927</v>
      </c>
      <c r="BF33" s="34">
        <f>VLOOKUP($BC33&amp;"_"&amp;$AZ$7,データシート1!$A:$BT,MATCH("cb_"&amp;BF$12,データシート1!$A$1:$BT$1,0),0)</f>
        <v>7949.4999999999991</v>
      </c>
      <c r="BG33" s="34">
        <f>VLOOKUP($BC33&amp;"_"&amp;$AZ$7,データシート1!$A:$BT,MATCH("cb_"&amp;BG$12,データシート1!$A$1:$BT$1,0),0)</f>
        <v>0</v>
      </c>
      <c r="BH33" s="34">
        <f>VLOOKUP($BC33&amp;"_"&amp;$AZ$7,データシート1!$A:$BT,MATCH("cb_"&amp;BH$12,データシート1!$A$1:$BT$1,0),0)</f>
        <v>728</v>
      </c>
      <c r="BI33" s="34">
        <f>VLOOKUP($BC33&amp;"_"&amp;$AZ$7,データシート1!$A:$BT,MATCH("cb_"&amp;BI$12,データシート1!$A$1:$BT$1,0),0)</f>
        <v>0</v>
      </c>
      <c r="BJ33" s="34">
        <f>VLOOKUP($BC33&amp;"_"&amp;$AZ$7,データシート1!$A:$BT,MATCH("cb_"&amp;BJ$12,データシート1!$A$1:$BT$1,0),0)</f>
        <v>2340</v>
      </c>
      <c r="BK33" s="34">
        <f t="shared" si="3"/>
        <v>17864.499999999993</v>
      </c>
      <c r="BL33" s="36"/>
      <c r="BM33" s="844" t="str">
        <f t="shared" si="4"/>
        <v>02202</v>
      </c>
      <c r="BN33" s="1031" t="str">
        <f t="shared" si="5"/>
        <v>弘前市</v>
      </c>
      <c r="BO33" s="34">
        <f>BE33*VLOOKUP(BO$12,別紙!$B$4:$E$10,MATCH("設備利用率",別紙!$B$4:$E$4,0),0)/100*8760/10^3</f>
        <v>8217.2216399999907</v>
      </c>
      <c r="BP33" s="34">
        <f>BF33*VLOOKUP(BP$12,別紙!$B$4:$E$10,MATCH("設備利用率",別紙!$B$4:$E$4,0),0)/100*8760/10^3</f>
        <v>10515.28062</v>
      </c>
      <c r="BQ33" s="34">
        <f>BG33*VLOOKUP(BQ$12,別紙!$B$4:$E$10,MATCH("設備利用率",別紙!$B$4:$E$4,0),0)/100*8760/10^3</f>
        <v>0</v>
      </c>
      <c r="BR33" s="34">
        <f>BH33*VLOOKUP(BR$12,別紙!$B$4:$E$10,MATCH("設備利用率",別紙!$B$4:$E$4,0),0)/100*8760/10^3</f>
        <v>3826.3679999999999</v>
      </c>
      <c r="BS33" s="34">
        <f>BI33*VLOOKUP(BS$12,別紙!$B$4:$E$10,MATCH("設備利用率",別紙!$B$4:$E$4,0),0)/100*8760/10^3</f>
        <v>0</v>
      </c>
      <c r="BT33" s="34">
        <f>BJ33*VLOOKUP(BT$12,別紙!$B$4:$E$10,MATCH("設備利用率",別紙!$B$4:$E$4,0),0)/100*8760/10^3</f>
        <v>16398.72</v>
      </c>
      <c r="BU33" s="34">
        <f t="shared" si="6"/>
        <v>38957.59025999999</v>
      </c>
      <c r="BV33" s="36"/>
      <c r="BW33" s="33" t="str">
        <f t="shared" si="7"/>
        <v>02202</v>
      </c>
      <c r="BX33" s="33" t="str">
        <f t="shared" si="8"/>
        <v>弘前市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1132427.3461546518</v>
      </c>
      <c r="BZ33" s="36"/>
      <c r="CA33" s="33" t="str">
        <f t="shared" si="9"/>
        <v>02202</v>
      </c>
      <c r="CB33" s="33" t="str">
        <f t="shared" si="10"/>
        <v>弘前市</v>
      </c>
      <c r="CC33" s="223">
        <f t="shared" si="11"/>
        <v>7.2562903641482639E-3</v>
      </c>
      <c r="CD33" s="223">
        <f t="shared" si="16"/>
        <v>9.2856117045445868E-3</v>
      </c>
      <c r="CE33" s="223">
        <f t="shared" si="17"/>
        <v>0</v>
      </c>
      <c r="CF33" s="223">
        <f t="shared" si="18"/>
        <v>3.3789081595327754E-3</v>
      </c>
      <c r="CG33" s="223">
        <f t="shared" si="19"/>
        <v>0</v>
      </c>
      <c r="CH33" s="223">
        <f t="shared" si="20"/>
        <v>1.4481034969426182E-2</v>
      </c>
      <c r="CI33" s="223">
        <f t="shared" si="12"/>
        <v>3.4401845197651805E-2</v>
      </c>
      <c r="CK33" s="18" t="str">
        <f t="shared" si="13"/>
        <v>02202</v>
      </c>
      <c r="CL33" s="18" t="str">
        <f t="shared" si="14"/>
        <v>弘前市</v>
      </c>
      <c r="CM33" s="18">
        <f>VLOOKUP($CK33&amp;"_"&amp;$AZ$7,データシート1!$A:$BT,MATCH("ca_太陽光発電（10kW未満）",データシート1!$A$1:$BT$1,0),0)</f>
        <v>1381</v>
      </c>
      <c r="CN33" s="18">
        <f>VLOOKUP($CK33&amp;"_"&amp;$AZ$5,データシート1!$A:$BT,MATCH("ab_家庭",データシート1!$A$1:$BT$1,0),0)</f>
        <v>80632</v>
      </c>
      <c r="CO33" s="223">
        <f t="shared" si="15"/>
        <v>1.7127195158249828E-2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45202</v>
      </c>
      <c r="AY34" s="18" t="str">
        <f>IF(IFERROR(比較地域マスタ!$Z27,"")=0,"",IFERROR(比較地域マスタ!$Z27,""))</f>
        <v>都城市</v>
      </c>
      <c r="BC34" s="844" t="str">
        <f t="shared" si="0"/>
        <v>45202</v>
      </c>
      <c r="BD34" s="1031" t="str">
        <f t="shared" si="2"/>
        <v>都城市</v>
      </c>
      <c r="BE34" s="34">
        <f>VLOOKUP($BC34&amp;"_"&amp;$AZ$7,データシート1!$A:$BT,MATCH("cb_"&amp;BE$12,データシート1!$A$1:$BT$1,0),0)</f>
        <v>48141.533000000534</v>
      </c>
      <c r="BF34" s="34">
        <f>VLOOKUP($BC34&amp;"_"&amp;$AZ$7,データシート1!$A:$BT,MATCH("cb_"&amp;BF$12,データシート1!$A$1:$BT$1,0),0)</f>
        <v>193159.9300000002</v>
      </c>
      <c r="BG34" s="34">
        <f>VLOOKUP($BC34&amp;"_"&amp;$AZ$7,データシート1!$A:$BT,MATCH("cb_"&amp;BG$12,データシート1!$A$1:$BT$1,0),0)</f>
        <v>0</v>
      </c>
      <c r="BH34" s="34">
        <f>VLOOKUP($BC34&amp;"_"&amp;$AZ$7,データシート1!$A:$BT,MATCH("cb_"&amp;BH$12,データシート1!$A$1:$BT$1,0),0)</f>
        <v>510</v>
      </c>
      <c r="BI34" s="34">
        <f>VLOOKUP($BC34&amp;"_"&amp;$AZ$7,データシート1!$A:$BT,MATCH("cb_"&amp;BI$12,データシート1!$A$1:$BT$1,0),0)</f>
        <v>0</v>
      </c>
      <c r="BJ34" s="34">
        <f>VLOOKUP($BC34&amp;"_"&amp;$AZ$7,データシート1!$A:$BT,MATCH("cb_"&amp;BJ$12,データシート1!$A$1:$BT$1,0),0)</f>
        <v>12062.728999999999</v>
      </c>
      <c r="BK34" s="34">
        <f t="shared" si="3"/>
        <v>253874.19200000074</v>
      </c>
      <c r="BL34" s="36"/>
      <c r="BM34" s="844" t="str">
        <f t="shared" si="4"/>
        <v>45202</v>
      </c>
      <c r="BN34" s="1031" t="str">
        <f t="shared" si="5"/>
        <v>都城市</v>
      </c>
      <c r="BO34" s="34">
        <f>BE34*VLOOKUP(BO$12,別紙!$B$4:$E$10,MATCH("設備利用率",別紙!$B$4:$E$4,0),0)/100*8760/10^3</f>
        <v>57775.61658396064</v>
      </c>
      <c r="BP34" s="34">
        <f>BF34*VLOOKUP(BP$12,別紙!$B$4:$E$10,MATCH("設備利用率",別紙!$B$4:$E$4,0),0)/100*8760/10^3</f>
        <v>255504.22900680025</v>
      </c>
      <c r="BQ34" s="34">
        <f>BG34*VLOOKUP(BQ$12,別紙!$B$4:$E$10,MATCH("設備利用率",別紙!$B$4:$E$4,0),0)/100*8760/10^3</f>
        <v>0</v>
      </c>
      <c r="BR34" s="34">
        <f>BH34*VLOOKUP(BR$12,別紙!$B$4:$E$10,MATCH("設備利用率",別紙!$B$4:$E$4,0),0)/100*8760/10^3</f>
        <v>2680.56</v>
      </c>
      <c r="BS34" s="34">
        <f>BI34*VLOOKUP(BS$12,別紙!$B$4:$E$10,MATCH("設備利用率",別紙!$B$4:$E$4,0),0)/100*8760/10^3</f>
        <v>0</v>
      </c>
      <c r="BT34" s="34">
        <f>BJ34*VLOOKUP(BT$12,別紙!$B$4:$E$10,MATCH("設備利用率",別紙!$B$4:$E$4,0),0)/100*8760/10^3</f>
        <v>84535.604831999997</v>
      </c>
      <c r="BU34" s="34">
        <f t="shared" si="6"/>
        <v>400496.01042276085</v>
      </c>
      <c r="BV34" s="36"/>
      <c r="BW34" s="33" t="str">
        <f t="shared" si="7"/>
        <v>45202</v>
      </c>
      <c r="BX34" s="33" t="str">
        <f t="shared" si="8"/>
        <v>都城市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1298210.6280111934</v>
      </c>
      <c r="BZ34" s="36"/>
      <c r="CA34" s="33" t="str">
        <f t="shared" si="9"/>
        <v>45202</v>
      </c>
      <c r="CB34" s="33" t="str">
        <f t="shared" si="10"/>
        <v>都城市</v>
      </c>
      <c r="CC34" s="223">
        <f t="shared" si="11"/>
        <v>4.4504039126894664E-2</v>
      </c>
      <c r="CD34" s="223">
        <f t="shared" si="16"/>
        <v>0.19681261537522804</v>
      </c>
      <c r="CE34" s="223">
        <f t="shared" si="17"/>
        <v>0</v>
      </c>
      <c r="CF34" s="223">
        <f t="shared" si="18"/>
        <v>2.0648113196442635E-3</v>
      </c>
      <c r="CG34" s="223">
        <f t="shared" si="19"/>
        <v>0</v>
      </c>
      <c r="CH34" s="223">
        <f t="shared" si="20"/>
        <v>6.5117018000002941E-2</v>
      </c>
      <c r="CI34" s="223">
        <f t="shared" si="12"/>
        <v>0.30849848382176986</v>
      </c>
      <c r="CK34" s="18" t="str">
        <f t="shared" si="13"/>
        <v>45202</v>
      </c>
      <c r="CL34" s="18" t="str">
        <f t="shared" si="14"/>
        <v>都城市</v>
      </c>
      <c r="CM34" s="18">
        <f>VLOOKUP($CK34&amp;"_"&amp;$AZ$7,データシート1!$A:$BT,MATCH("ca_太陽光発電（10kW未満）",データシート1!$A$1:$BT$1,0),0)</f>
        <v>9086</v>
      </c>
      <c r="CN34" s="18">
        <f>VLOOKUP($CK34&amp;"_"&amp;$AZ$5,データシート1!$A:$BT,MATCH("ab_家庭",データシート1!$A$1:$BT$1,0),0)</f>
        <v>80352</v>
      </c>
      <c r="CO34" s="223">
        <f t="shared" si="15"/>
        <v>0.11307745917960972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14211</v>
      </c>
      <c r="AY35" s="18" t="str">
        <f>IF(IFERROR(比較地域マスタ!$Z28,"")=0,"",IFERROR(比較地域マスタ!$Z28,""))</f>
        <v>秦野市</v>
      </c>
      <c r="BC35" s="844" t="str">
        <f t="shared" si="0"/>
        <v>14211</v>
      </c>
      <c r="BD35" s="1031" t="str">
        <f t="shared" si="2"/>
        <v>秦野市</v>
      </c>
      <c r="BE35" s="34">
        <f>VLOOKUP($BC35&amp;"_"&amp;$AZ$7,データシート1!$A:$BT,MATCH("cb_"&amp;BE$12,データシート1!$A$1:$BT$1,0),0)</f>
        <v>20884.599999999959</v>
      </c>
      <c r="BF35" s="34">
        <f>VLOOKUP($BC35&amp;"_"&amp;$AZ$7,データシート1!$A:$BT,MATCH("cb_"&amp;BF$12,データシート1!$A$1:$BT$1,0),0)</f>
        <v>14012.300000000014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2370.2600000000002</v>
      </c>
      <c r="BK35" s="34">
        <f t="shared" si="3"/>
        <v>37267.159999999974</v>
      </c>
      <c r="BL35" s="36"/>
      <c r="BM35" s="844" t="str">
        <f t="shared" si="4"/>
        <v>14211</v>
      </c>
      <c r="BN35" s="1031" t="str">
        <f t="shared" si="5"/>
        <v>秦野市</v>
      </c>
      <c r="BO35" s="34">
        <f>BE35*VLOOKUP(BO$12,別紙!$B$4:$E$10,MATCH("設備利用率",別紙!$B$4:$E$4,0),0)/100*8760/10^3</f>
        <v>25064.026151999951</v>
      </c>
      <c r="BP35" s="34">
        <f>BF35*VLOOKUP(BP$12,別紙!$B$4:$E$10,MATCH("設備利用率",別紙!$B$4:$E$4,0),0)/100*8760/10^3</f>
        <v>18534.909948000019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16610.782080000001</v>
      </c>
      <c r="BU35" s="34">
        <f t="shared" si="6"/>
        <v>60209.718179999967</v>
      </c>
      <c r="BV35" s="36"/>
      <c r="BW35" s="33" t="str">
        <f t="shared" si="7"/>
        <v>14211</v>
      </c>
      <c r="BX35" s="33" t="str">
        <f t="shared" si="8"/>
        <v>秦野市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834183.28655105864</v>
      </c>
      <c r="BZ35" s="36"/>
      <c r="CA35" s="33" t="str">
        <f t="shared" si="9"/>
        <v>14211</v>
      </c>
      <c r="CB35" s="33" t="str">
        <f t="shared" si="10"/>
        <v>秦野市</v>
      </c>
      <c r="CC35" s="223">
        <f t="shared" si="11"/>
        <v>3.0046185959475984E-2</v>
      </c>
      <c r="CD35" s="223">
        <f t="shared" si="16"/>
        <v>2.2219229570797132E-2</v>
      </c>
      <c r="CE35" s="223">
        <f t="shared" si="17"/>
        <v>0</v>
      </c>
      <c r="CF35" s="223">
        <f t="shared" si="18"/>
        <v>0</v>
      </c>
      <c r="CG35" s="223">
        <f t="shared" si="19"/>
        <v>0</v>
      </c>
      <c r="CH35" s="223">
        <f t="shared" si="20"/>
        <v>1.9912628732562467E-2</v>
      </c>
      <c r="CI35" s="223">
        <f t="shared" si="12"/>
        <v>7.2178044262835583E-2</v>
      </c>
      <c r="CK35" s="18" t="str">
        <f t="shared" si="13"/>
        <v>14211</v>
      </c>
      <c r="CL35" s="18" t="str">
        <f t="shared" si="14"/>
        <v>秦野市</v>
      </c>
      <c r="CM35" s="18">
        <f>VLOOKUP($CK35&amp;"_"&amp;$AZ$7,データシート1!$A:$BT,MATCH("ca_太陽光発電（10kW未満）",データシート1!$A$1:$BT$1,0),0)</f>
        <v>4944</v>
      </c>
      <c r="CN35" s="18">
        <f>VLOOKUP($CK35&amp;"_"&amp;$AZ$5,データシート1!$A:$BT,MATCH("ab_家庭",データシート1!$A$1:$BT$1,0),0)</f>
        <v>75389</v>
      </c>
      <c r="CO35" s="223">
        <f t="shared" si="15"/>
        <v>6.5579859130642404E-2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35202</v>
      </c>
      <c r="AY36" s="18" t="str">
        <f>IF(IFERROR(比較地域マスタ!$Z29,"")=0,"",IFERROR(比較地域マスタ!$Z29,""))</f>
        <v>宇部市</v>
      </c>
      <c r="BC36" s="844" t="str">
        <f t="shared" si="0"/>
        <v>35202</v>
      </c>
      <c r="BD36" s="1031" t="str">
        <f t="shared" si="2"/>
        <v>宇部市</v>
      </c>
      <c r="BE36" s="34">
        <f>VLOOKUP($BC36&amp;"_"&amp;$AZ$7,データシート1!$A:$BT,MATCH("cb_"&amp;BE$12,データシート1!$A$1:$BT$1,0),0)</f>
        <v>28341.986000000041</v>
      </c>
      <c r="BF36" s="34">
        <f>VLOOKUP($BC36&amp;"_"&amp;$AZ$7,データシート1!$A:$BT,MATCH("cb_"&amp;BF$12,データシート1!$A$1:$BT$1,0),0)</f>
        <v>155185.15999999992</v>
      </c>
      <c r="BG36" s="34">
        <f>VLOOKUP($BC36&amp;"_"&amp;$AZ$7,データシート1!$A:$BT,MATCH("cb_"&amp;BG$12,データシート1!$A$1:$BT$1,0),0)</f>
        <v>19</v>
      </c>
      <c r="BH36" s="34">
        <f>VLOOKUP($BC36&amp;"_"&amp;$AZ$7,データシート1!$A:$BT,MATCH("cb_"&amp;BH$12,データシート1!$A$1:$BT$1,0),0)</f>
        <v>130</v>
      </c>
      <c r="BI36" s="34">
        <f>VLOOKUP($BC36&amp;"_"&amp;$AZ$7,データシート1!$A:$BT,MATCH("cb_"&amp;BI$12,データシート1!$A$1:$BT$1,0),0)</f>
        <v>0</v>
      </c>
      <c r="BJ36" s="34">
        <f>VLOOKUP($BC36&amp;"_"&amp;$AZ$7,データシート1!$A:$BT,MATCH("cb_"&amp;BJ$12,データシート1!$A$1:$BT$1,0),0)</f>
        <v>34647.599999999999</v>
      </c>
      <c r="BK36" s="34">
        <f t="shared" si="3"/>
        <v>218323.74599999996</v>
      </c>
      <c r="BL36" s="36"/>
      <c r="BM36" s="844" t="str">
        <f t="shared" si="4"/>
        <v>35202</v>
      </c>
      <c r="BN36" s="1031" t="str">
        <f t="shared" si="5"/>
        <v>宇部市</v>
      </c>
      <c r="BO36" s="34">
        <f>BE36*VLOOKUP(BO$12,別紙!$B$4:$E$10,MATCH("設備利用率",別紙!$B$4:$E$4,0),0)/100*8760/10^3</f>
        <v>34013.784238320048</v>
      </c>
      <c r="BP36" s="34">
        <f>BF36*VLOOKUP(BP$12,別紙!$B$4:$E$10,MATCH("設備利用率",別紙!$B$4:$E$4,0),0)/100*8760/10^3</f>
        <v>205272.7222415999</v>
      </c>
      <c r="BQ36" s="34">
        <f>BG36*VLOOKUP(BQ$12,別紙!$B$4:$E$10,MATCH("設備利用率",別紙!$B$4:$E$4,0),0)/100*8760/10^3</f>
        <v>41.277119999999996</v>
      </c>
      <c r="BR36" s="34">
        <f>BH36*VLOOKUP(BR$12,別紙!$B$4:$E$10,MATCH("設備利用率",別紙!$B$4:$E$4,0),0)/100*8760/10^3</f>
        <v>683.28</v>
      </c>
      <c r="BS36" s="34">
        <f>BI36*VLOOKUP(BS$12,別紙!$B$4:$E$10,MATCH("設備利用率",別紙!$B$4:$E$4,0),0)/100*8760/10^3</f>
        <v>0</v>
      </c>
      <c r="BT36" s="34">
        <f>BJ36*VLOOKUP(BT$12,別紙!$B$4:$E$10,MATCH("設備利用率",別紙!$B$4:$E$4,0),0)/100*8760/10^3</f>
        <v>242810.38080000001</v>
      </c>
      <c r="BU36" s="34">
        <f t="shared" si="6"/>
        <v>482821.44439991994</v>
      </c>
      <c r="BV36" s="36"/>
      <c r="BW36" s="33" t="str">
        <f t="shared" si="7"/>
        <v>35202</v>
      </c>
      <c r="BX36" s="33" t="str">
        <f t="shared" si="8"/>
        <v>宇部市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1152391.5602837531</v>
      </c>
      <c r="BZ36" s="36"/>
      <c r="CA36" s="33" t="str">
        <f t="shared" si="9"/>
        <v>35202</v>
      </c>
      <c r="CB36" s="33" t="str">
        <f t="shared" si="10"/>
        <v>宇部市</v>
      </c>
      <c r="CC36" s="223">
        <f t="shared" si="11"/>
        <v>2.9515822061335507E-2</v>
      </c>
      <c r="CD36" s="223">
        <f t="shared" si="16"/>
        <v>0.17812758207900764</v>
      </c>
      <c r="CE36" s="223">
        <f t="shared" si="17"/>
        <v>3.5818658711659032E-5</v>
      </c>
      <c r="CF36" s="223">
        <f t="shared" si="18"/>
        <v>5.9292346763781928E-4</v>
      </c>
      <c r="CG36" s="223">
        <f t="shared" si="19"/>
        <v>0</v>
      </c>
      <c r="CH36" s="223">
        <f t="shared" si="20"/>
        <v>0.21070128345977548</v>
      </c>
      <c r="CI36" s="223">
        <f t="shared" si="12"/>
        <v>0.41897342972646812</v>
      </c>
      <c r="CK36" s="18" t="str">
        <f t="shared" si="13"/>
        <v>35202</v>
      </c>
      <c r="CL36" s="18" t="str">
        <f t="shared" si="14"/>
        <v>宇部市</v>
      </c>
      <c r="CM36" s="18">
        <f>VLOOKUP($CK36&amp;"_"&amp;$AZ$7,データシート1!$A:$BT,MATCH("ca_太陽光発電（10kW未満）",データシート1!$A$1:$BT$1,0),0)</f>
        <v>6053</v>
      </c>
      <c r="CN36" s="18">
        <f>VLOOKUP($CK36&amp;"_"&amp;$AZ$5,データシート1!$A:$BT,MATCH("ab_家庭",データシート1!$A$1:$BT$1,0),0)</f>
        <v>79968</v>
      </c>
      <c r="CO36" s="223">
        <f t="shared" si="15"/>
        <v>7.5692777110844336E-2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21202</v>
      </c>
      <c r="AY37" s="18" t="str">
        <f>IF(IFERROR(比較地域マスタ!$Z30,"")=0,"",IFERROR(比較地域マスタ!$Z30,""))</f>
        <v>大垣市</v>
      </c>
      <c r="BC37" s="844" t="str">
        <f t="shared" si="0"/>
        <v>21202</v>
      </c>
      <c r="BD37" s="1031" t="str">
        <f t="shared" si="2"/>
        <v>大垣市</v>
      </c>
      <c r="BE37" s="34">
        <f>VLOOKUP($BC37&amp;"_"&amp;$AZ$7,データシート1!$A:$BT,MATCH("cb_"&amp;BE$12,データシート1!$A$1:$BT$1,0),0)</f>
        <v>32292.900000000107</v>
      </c>
      <c r="BF37" s="34">
        <f>VLOOKUP($BC37&amp;"_"&amp;$AZ$7,データシート1!$A:$BT,MATCH("cb_"&amp;BF$12,データシート1!$A$1:$BT$1,0),0)</f>
        <v>54561.200000000106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315</v>
      </c>
      <c r="BK37" s="34">
        <f t="shared" si="3"/>
        <v>87169.10000000021</v>
      </c>
      <c r="BL37" s="36"/>
      <c r="BM37" s="844" t="str">
        <f t="shared" si="4"/>
        <v>21202</v>
      </c>
      <c r="BN37" s="1031" t="str">
        <f t="shared" si="5"/>
        <v>大垣市</v>
      </c>
      <c r="BO37" s="34">
        <f>BE37*VLOOKUP(BO$12,別紙!$B$4:$E$10,MATCH("設備利用率",別紙!$B$4:$E$4,0),0)/100*8760/10^3</f>
        <v>38755.355148000126</v>
      </c>
      <c r="BP37" s="34">
        <f>BF37*VLOOKUP(BP$12,別紙!$B$4:$E$10,MATCH("設備利用率",別紙!$B$4:$E$4,0),0)/100*8760/10^3</f>
        <v>72171.372912000152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2207.52</v>
      </c>
      <c r="BU37" s="34">
        <f t="shared" si="6"/>
        <v>113134.24806000029</v>
      </c>
      <c r="BV37" s="36"/>
      <c r="BW37" s="33" t="str">
        <f t="shared" si="7"/>
        <v>21202</v>
      </c>
      <c r="BX37" s="33" t="str">
        <f t="shared" si="8"/>
        <v>大垣市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1314961.4684453751</v>
      </c>
      <c r="BZ37" s="36"/>
      <c r="CA37" s="33" t="str">
        <f t="shared" si="9"/>
        <v>21202</v>
      </c>
      <c r="CB37" s="33" t="str">
        <f t="shared" si="10"/>
        <v>大垣市</v>
      </c>
      <c r="CC37" s="223">
        <f t="shared" si="11"/>
        <v>2.9472616557973359E-2</v>
      </c>
      <c r="CD37" s="223">
        <f t="shared" si="16"/>
        <v>5.488478152696398E-2</v>
      </c>
      <c r="CE37" s="223">
        <f t="shared" si="17"/>
        <v>0</v>
      </c>
      <c r="CF37" s="223">
        <f t="shared" si="18"/>
        <v>0</v>
      </c>
      <c r="CG37" s="223">
        <f t="shared" si="19"/>
        <v>0</v>
      </c>
      <c r="CH37" s="223">
        <f t="shared" si="20"/>
        <v>1.6787716240916626E-3</v>
      </c>
      <c r="CI37" s="223">
        <f t="shared" si="12"/>
        <v>8.6036169709029012E-2</v>
      </c>
      <c r="CK37" s="18" t="str">
        <f t="shared" si="13"/>
        <v>21202</v>
      </c>
      <c r="CL37" s="18" t="str">
        <f t="shared" si="14"/>
        <v>大垣市</v>
      </c>
      <c r="CM37" s="18">
        <f>VLOOKUP($CK37&amp;"_"&amp;$AZ$7,データシート1!$A:$BT,MATCH("ca_太陽光発電（10kW未満）",データシート1!$A$1:$BT$1,0),0)</f>
        <v>6846</v>
      </c>
      <c r="CN37" s="18">
        <f>VLOOKUP($CK37&amp;"_"&amp;$AZ$5,データシート1!$A:$BT,MATCH("ab_家庭",データシート1!$A$1:$BT$1,0),0)</f>
        <v>68904</v>
      </c>
      <c r="CO37" s="223">
        <f t="shared" si="15"/>
        <v>9.9355625217694185E-2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01206</v>
      </c>
      <c r="AY38" s="18" t="str">
        <f>IF(IFERROR(比較地域マスタ!$Z31,"")=0,"",IFERROR(比較地域マスタ!$Z31,""))</f>
        <v>釧路市</v>
      </c>
      <c r="BC38" s="844" t="str">
        <f t="shared" si="0"/>
        <v>01206</v>
      </c>
      <c r="BD38" s="1031" t="str">
        <f t="shared" si="2"/>
        <v>釧路市</v>
      </c>
      <c r="BE38" s="34">
        <f>VLOOKUP($BC38&amp;"_"&amp;$AZ$7,データシート1!$A:$BT,MATCH("cb_"&amp;BE$12,データシート1!$A$1:$BT$1,0),0)</f>
        <v>10975.146999999968</v>
      </c>
      <c r="BF38" s="34">
        <f>VLOOKUP($BC38&amp;"_"&amp;$AZ$7,データシート1!$A:$BT,MATCH("cb_"&amp;BF$12,データシート1!$A$1:$BT$1,0),0)</f>
        <v>109453.13199999976</v>
      </c>
      <c r="BG38" s="34">
        <f>VLOOKUP($BC38&amp;"_"&amp;$AZ$7,データシート1!$A:$BT,MATCH("cb_"&amp;BG$12,データシート1!$A$1:$BT$1,0),0)</f>
        <v>0</v>
      </c>
      <c r="BH38" s="34">
        <f>VLOOKUP($BC38&amp;"_"&amp;$AZ$7,データシート1!$A:$BT,MATCH("cb_"&amp;BH$12,データシート1!$A$1:$BT$1,0),0)</f>
        <v>4650</v>
      </c>
      <c r="BI38" s="34">
        <f>VLOOKUP($BC38&amp;"_"&amp;$AZ$7,データシート1!$A:$BT,MATCH("cb_"&amp;BI$12,データシート1!$A$1:$BT$1,0),0)</f>
        <v>0</v>
      </c>
      <c r="BJ38" s="34">
        <f>VLOOKUP($BC38&amp;"_"&amp;$AZ$7,データシート1!$A:$BT,MATCH("cb_"&amp;BJ$12,データシート1!$A$1:$BT$1,0),0)</f>
        <v>38265.26</v>
      </c>
      <c r="BK38" s="34">
        <f t="shared" si="3"/>
        <v>163343.53899999973</v>
      </c>
      <c r="BL38" s="36"/>
      <c r="BM38" s="844" t="str">
        <f t="shared" si="4"/>
        <v>01206</v>
      </c>
      <c r="BN38" s="1031" t="str">
        <f t="shared" si="5"/>
        <v>釧路市</v>
      </c>
      <c r="BO38" s="34">
        <f>BE38*VLOOKUP(BO$12,別紙!$B$4:$E$10,MATCH("設備利用率",別紙!$B$4:$E$4,0),0)/100*8760/10^3</f>
        <v>13171.49341763996</v>
      </c>
      <c r="BP38" s="34">
        <f>BF38*VLOOKUP(BP$12,別紙!$B$4:$E$10,MATCH("設備利用率",別紙!$B$4:$E$4,0),0)/100*8760/10^3</f>
        <v>144780.2248843197</v>
      </c>
      <c r="BQ38" s="34">
        <f>BG38*VLOOKUP(BQ$12,別紙!$B$4:$E$10,MATCH("設備利用率",別紙!$B$4:$E$4,0),0)/100*8760/10^3</f>
        <v>0</v>
      </c>
      <c r="BR38" s="34">
        <f>BH38*VLOOKUP(BR$12,別紙!$B$4:$E$10,MATCH("設備利用率",別紙!$B$4:$E$4,0),0)/100*8760/10^3</f>
        <v>24440.400000000001</v>
      </c>
      <c r="BS38" s="34">
        <f>BI38*VLOOKUP(BS$12,別紙!$B$4:$E$10,MATCH("設備利用率",別紙!$B$4:$E$4,0),0)/100*8760/10^3</f>
        <v>0</v>
      </c>
      <c r="BT38" s="34">
        <f>BJ38*VLOOKUP(BT$12,別紙!$B$4:$E$10,MATCH("設備利用率",別紙!$B$4:$E$4,0),0)/100*8760/10^3</f>
        <v>268162.94208000001</v>
      </c>
      <c r="BU38" s="34">
        <f t="shared" si="6"/>
        <v>450555.06038195966</v>
      </c>
      <c r="BV38" s="36"/>
      <c r="BW38" s="33" t="str">
        <f t="shared" si="7"/>
        <v>01206</v>
      </c>
      <c r="BX38" s="33" t="str">
        <f t="shared" si="8"/>
        <v>釧路市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969904.67616716237</v>
      </c>
      <c r="BZ38" s="36"/>
      <c r="CA38" s="33" t="str">
        <f t="shared" si="9"/>
        <v>01206</v>
      </c>
      <c r="CB38" s="33" t="str">
        <f t="shared" si="10"/>
        <v>釧路市</v>
      </c>
      <c r="CC38" s="223">
        <f t="shared" si="11"/>
        <v>1.3580193746142805E-2</v>
      </c>
      <c r="CD38" s="223">
        <f t="shared" si="16"/>
        <v>0.14927263311736724</v>
      </c>
      <c r="CE38" s="223">
        <f t="shared" si="17"/>
        <v>0</v>
      </c>
      <c r="CF38" s="223">
        <f t="shared" si="18"/>
        <v>2.5198764992641107E-2</v>
      </c>
      <c r="CG38" s="223">
        <f t="shared" si="19"/>
        <v>0</v>
      </c>
      <c r="CH38" s="223">
        <f t="shared" si="20"/>
        <v>0.27648381193471255</v>
      </c>
      <c r="CI38" s="223">
        <f t="shared" si="12"/>
        <v>0.46453540379086367</v>
      </c>
      <c r="CK38" s="18" t="str">
        <f t="shared" si="13"/>
        <v>01206</v>
      </c>
      <c r="CL38" s="18" t="str">
        <f t="shared" si="14"/>
        <v>釧路市</v>
      </c>
      <c r="CM38" s="18">
        <f>VLOOKUP($CK38&amp;"_"&amp;$AZ$7,データシート1!$A:$BT,MATCH("ca_太陽光発電（10kW未満）",データシート1!$A$1:$BT$1,0),0)</f>
        <v>2275</v>
      </c>
      <c r="CN38" s="18">
        <f>VLOOKUP($CK38&amp;"_"&amp;$AZ$5,データシート1!$A:$BT,MATCH("ab_家庭",データシート1!$A$1:$BT$1,0),0)</f>
        <v>92919</v>
      </c>
      <c r="CO38" s="223">
        <f t="shared" si="15"/>
        <v>2.4483690095674727E-2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24204</v>
      </c>
      <c r="AY39" s="18" t="str">
        <f>IF(IFERROR(比較地域マスタ!$Z32,"")=0,"",IFERROR(比較地域マスタ!$Z32,""))</f>
        <v>松阪市</v>
      </c>
      <c r="BC39" s="844" t="str">
        <f t="shared" si="0"/>
        <v>24204</v>
      </c>
      <c r="BD39" s="1031" t="str">
        <f t="shared" si="2"/>
        <v>松阪市</v>
      </c>
      <c r="BE39" s="34">
        <f>VLOOKUP($BC39&amp;"_"&amp;$AZ$7,データシート1!$A:$BT,MATCH("cb_"&amp;BE$12,データシート1!$A$1:$BT$1,0),0)</f>
        <v>28081.399999999914</v>
      </c>
      <c r="BF39" s="34">
        <f>VLOOKUP($BC39&amp;"_"&amp;$AZ$7,データシート1!$A:$BT,MATCH("cb_"&amp;BF$12,データシート1!$A$1:$BT$1,0),0)</f>
        <v>317544.60000000155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9964.8950000000004</v>
      </c>
      <c r="BK39" s="34">
        <f t="shared" si="3"/>
        <v>355590.89500000147</v>
      </c>
      <c r="BL39" s="36"/>
      <c r="BM39" s="844" t="str">
        <f t="shared" si="4"/>
        <v>24204</v>
      </c>
      <c r="BN39" s="1031" t="str">
        <f t="shared" si="5"/>
        <v>松阪市</v>
      </c>
      <c r="BO39" s="34">
        <f>BE39*VLOOKUP(BO$12,別紙!$B$4:$E$10,MATCH("設備利用率",別紙!$B$4:$E$4,0),0)/100*8760/10^3</f>
        <v>33701.049767999895</v>
      </c>
      <c r="BP39" s="34">
        <f>BF39*VLOOKUP(BP$12,別紙!$B$4:$E$10,MATCH("設備利用率",別紙!$B$4:$E$4,0),0)/100*8760/10^3</f>
        <v>420035.295096002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69833.984160000007</v>
      </c>
      <c r="BU39" s="34">
        <f t="shared" si="6"/>
        <v>523570.3290240019</v>
      </c>
      <c r="BV39" s="36"/>
      <c r="BW39" s="33" t="str">
        <f t="shared" si="7"/>
        <v>24204</v>
      </c>
      <c r="BX39" s="33" t="str">
        <f t="shared" si="8"/>
        <v>松阪市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1125074.7535347077</v>
      </c>
      <c r="BZ39" s="36"/>
      <c r="CA39" s="33" t="str">
        <f t="shared" si="9"/>
        <v>24204</v>
      </c>
      <c r="CB39" s="33" t="str">
        <f t="shared" si="10"/>
        <v>松阪市</v>
      </c>
      <c r="CC39" s="223">
        <f t="shared" si="11"/>
        <v>2.9954498278553936E-2</v>
      </c>
      <c r="CD39" s="223">
        <f t="shared" si="16"/>
        <v>0.37333989921678945</v>
      </c>
      <c r="CE39" s="223">
        <f t="shared" si="17"/>
        <v>0</v>
      </c>
      <c r="CF39" s="223">
        <f t="shared" si="18"/>
        <v>0</v>
      </c>
      <c r="CG39" s="223">
        <f t="shared" si="19"/>
        <v>0</v>
      </c>
      <c r="CH39" s="223">
        <f t="shared" si="20"/>
        <v>6.2070528149884112E-2</v>
      </c>
      <c r="CI39" s="223">
        <f t="shared" si="12"/>
        <v>0.46536492564522747</v>
      </c>
      <c r="CK39" s="18" t="str">
        <f t="shared" si="13"/>
        <v>24204</v>
      </c>
      <c r="CL39" s="18" t="str">
        <f t="shared" si="14"/>
        <v>松阪市</v>
      </c>
      <c r="CM39" s="18">
        <f>VLOOKUP($CK39&amp;"_"&amp;$AZ$7,データシート1!$A:$BT,MATCH("ca_太陽光発電（10kW未満）",データシート1!$A$1:$BT$1,0),0)</f>
        <v>5874</v>
      </c>
      <c r="CN39" s="18">
        <f>VLOOKUP($CK39&amp;"_"&amp;$AZ$5,データシート1!$A:$BT,MATCH("ab_家庭",データシート1!$A$1:$BT$1,0),0)</f>
        <v>74310</v>
      </c>
      <c r="CO39" s="223">
        <f t="shared" si="15"/>
        <v>7.9047234557932985E-2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08221</v>
      </c>
      <c r="AY40" s="18" t="str">
        <f>IF(IFERROR(比較地域マスタ!$Z33,"")=0,"",IFERROR(比較地域マスタ!$Z33,""))</f>
        <v>ひたちなか市</v>
      </c>
      <c r="BC40" s="844" t="str">
        <f t="shared" si="0"/>
        <v>08221</v>
      </c>
      <c r="BD40" s="1031" t="str">
        <f t="shared" si="2"/>
        <v>ひたちなか市</v>
      </c>
      <c r="BE40" s="34">
        <f>VLOOKUP($BC40&amp;"_"&amp;$AZ$7,データシート1!$A:$BT,MATCH("cb_"&amp;BE$12,データシート1!$A$1:$BT$1,0),0)</f>
        <v>32510.000000000255</v>
      </c>
      <c r="BF40" s="34">
        <f>VLOOKUP($BC40&amp;"_"&amp;$AZ$7,データシート1!$A:$BT,MATCH("cb_"&amp;BF$12,データシート1!$A$1:$BT$1,0),0)</f>
        <v>46835.600000000006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70302.618999999992</v>
      </c>
      <c r="BK40" s="34">
        <f t="shared" si="3"/>
        <v>149648.21900000027</v>
      </c>
      <c r="BL40" s="36"/>
      <c r="BM40" s="844" t="str">
        <f t="shared" si="4"/>
        <v>08221</v>
      </c>
      <c r="BN40" s="1031" t="str">
        <f t="shared" si="5"/>
        <v>ひたちなか市</v>
      </c>
      <c r="BO40" s="34">
        <f>BE40*VLOOKUP(BO$12,別紙!$B$4:$E$10,MATCH("設備利用率",別紙!$B$4:$E$4,0),0)/100*8760/10^3</f>
        <v>39015.901200000306</v>
      </c>
      <c r="BP40" s="34">
        <f>BF40*VLOOKUP(BP$12,別紙!$B$4:$E$10,MATCH("設備利用率",別紙!$B$4:$E$4,0),0)/100*8760/10^3</f>
        <v>61952.258256000008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492680.75395199994</v>
      </c>
      <c r="BU40" s="34">
        <f t="shared" si="6"/>
        <v>593648.91340800026</v>
      </c>
      <c r="BV40" s="36"/>
      <c r="BW40" s="33" t="str">
        <f t="shared" si="7"/>
        <v>08221</v>
      </c>
      <c r="BX40" s="33" t="str">
        <f t="shared" si="8"/>
        <v>ひたちなか市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1712465.6427086184</v>
      </c>
      <c r="BZ40" s="36"/>
      <c r="CA40" s="33" t="str">
        <f t="shared" si="9"/>
        <v>08221</v>
      </c>
      <c r="CB40" s="33" t="str">
        <f t="shared" si="10"/>
        <v>ひたちなか市</v>
      </c>
      <c r="CC40" s="223">
        <f t="shared" si="11"/>
        <v>2.2783465096729526E-2</v>
      </c>
      <c r="CD40" s="223">
        <f t="shared" si="16"/>
        <v>3.6177226982498582E-2</v>
      </c>
      <c r="CE40" s="223">
        <f t="shared" si="17"/>
        <v>0</v>
      </c>
      <c r="CF40" s="223">
        <f t="shared" si="18"/>
        <v>0</v>
      </c>
      <c r="CG40" s="223">
        <f t="shared" si="19"/>
        <v>0</v>
      </c>
      <c r="CH40" s="223">
        <f t="shared" si="20"/>
        <v>0.28770256270527184</v>
      </c>
      <c r="CI40" s="223">
        <f t="shared" si="12"/>
        <v>0.34666325478449994</v>
      </c>
      <c r="CK40" s="18" t="str">
        <f t="shared" si="13"/>
        <v>08221</v>
      </c>
      <c r="CL40" s="18" t="str">
        <f t="shared" si="14"/>
        <v>ひたちなか市</v>
      </c>
      <c r="CM40" s="18">
        <f>VLOOKUP($CK40&amp;"_"&amp;$AZ$7,データシート1!$A:$BT,MATCH("ca_太陽光発電（10kW未満）",データシート1!$A$1:$BT$1,0),0)</f>
        <v>6975</v>
      </c>
      <c r="CN40" s="18">
        <f>VLOOKUP($CK40&amp;"_"&amp;$AZ$5,データシート1!$A:$BT,MATCH("ab_家庭",データシート1!$A$1:$BT$1,0),0)</f>
        <v>70965</v>
      </c>
      <c r="CO40" s="223">
        <f t="shared" si="15"/>
        <v>9.8287888395688014E-2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09203</v>
      </c>
      <c r="AY41" s="18" t="str">
        <f>IF(IFERROR(比較地域マスタ!$Z34,"")=0,"",IFERROR(比較地域マスタ!$Z34,""))</f>
        <v>栃木市</v>
      </c>
      <c r="BC41" s="844" t="str">
        <f t="shared" si="0"/>
        <v>09203</v>
      </c>
      <c r="BD41" s="1031" t="str">
        <f t="shared" si="2"/>
        <v>栃木市</v>
      </c>
      <c r="BE41" s="34">
        <f>VLOOKUP($BC41&amp;"_"&amp;$AZ$7,データシート1!$A:$BT,MATCH("cb_"&amp;BE$12,データシート1!$A$1:$BT$1,0),0)</f>
        <v>33302.70000000023</v>
      </c>
      <c r="BF41" s="34">
        <f>VLOOKUP($BC41&amp;"_"&amp;$AZ$7,データシート1!$A:$BT,MATCH("cb_"&amp;BF$12,データシート1!$A$1:$BT$1,0),0)</f>
        <v>222644.8000000004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1585</v>
      </c>
      <c r="BK41" s="34">
        <f t="shared" si="3"/>
        <v>257532.50000000064</v>
      </c>
      <c r="BL41" s="36"/>
      <c r="BM41" s="844" t="str">
        <f t="shared" si="4"/>
        <v>09203</v>
      </c>
      <c r="BN41" s="1031" t="str">
        <f t="shared" si="5"/>
        <v>栃木市</v>
      </c>
      <c r="BO41" s="34">
        <f>BE41*VLOOKUP(BO$12,別紙!$B$4:$E$10,MATCH("設備利用率",別紙!$B$4:$E$4,0),0)/100*8760/10^3</f>
        <v>39967.236324000267</v>
      </c>
      <c r="BP41" s="34">
        <f>BF41*VLOOKUP(BP$12,別紙!$B$4:$E$10,MATCH("設備利用率",別紙!$B$4:$E$4,0),0)/100*8760/10^3</f>
        <v>294505.63564800052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11107.68</v>
      </c>
      <c r="BU41" s="34">
        <f t="shared" si="6"/>
        <v>345580.5519720008</v>
      </c>
      <c r="BV41" s="36"/>
      <c r="BW41" s="33" t="str">
        <f t="shared" si="7"/>
        <v>09203</v>
      </c>
      <c r="BX41" s="33" t="str">
        <f t="shared" si="8"/>
        <v>栃木市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1281204.7802636027</v>
      </c>
      <c r="BZ41" s="36"/>
      <c r="CA41" s="33" t="str">
        <f t="shared" si="9"/>
        <v>09203</v>
      </c>
      <c r="CB41" s="33" t="str">
        <f t="shared" si="10"/>
        <v>栃木市</v>
      </c>
      <c r="CC41" s="223">
        <f t="shared" si="11"/>
        <v>3.1195041526286819E-2</v>
      </c>
      <c r="CD41" s="223">
        <f t="shared" si="16"/>
        <v>0.2298661698619382</v>
      </c>
      <c r="CE41" s="223">
        <f t="shared" si="17"/>
        <v>0</v>
      </c>
      <c r="CF41" s="223">
        <f t="shared" si="18"/>
        <v>0</v>
      </c>
      <c r="CG41" s="223">
        <f t="shared" si="19"/>
        <v>0</v>
      </c>
      <c r="CH41" s="223">
        <f t="shared" si="20"/>
        <v>8.669714764656623E-3</v>
      </c>
      <c r="CI41" s="223">
        <f t="shared" si="12"/>
        <v>0.26973092615288163</v>
      </c>
      <c r="CK41" s="18" t="str">
        <f t="shared" si="13"/>
        <v>09203</v>
      </c>
      <c r="CL41" s="18" t="str">
        <f t="shared" si="14"/>
        <v>栃木市</v>
      </c>
      <c r="CM41" s="18">
        <f>VLOOKUP($CK41&amp;"_"&amp;$AZ$7,データシート1!$A:$BT,MATCH("ca_太陽光発電（10kW未満）",データシート1!$A$1:$BT$1,0),0)</f>
        <v>6944</v>
      </c>
      <c r="CN41" s="18">
        <f>VLOOKUP($CK41&amp;"_"&amp;$AZ$5,データシート1!$A:$BT,MATCH("ab_家庭",データシート1!$A$1:$BT$1,0),0)</f>
        <v>66562</v>
      </c>
      <c r="CO41" s="223">
        <f t="shared" si="15"/>
        <v>0.10432378834770589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09202</v>
      </c>
      <c r="AY72" s="18" t="str">
        <f>IF(IFERROR(比較地域マスタ!$AE7,"")=0,"",IFERROR(比較地域マスタ!$AE7,""))</f>
        <v>足利市</v>
      </c>
      <c r="AZ72" s="16"/>
      <c r="BA72" s="22">
        <v>1</v>
      </c>
      <c r="BB72" s="22">
        <v>1</v>
      </c>
      <c r="BC72" s="18" t="str">
        <f>AX72</f>
        <v>09202</v>
      </c>
      <c r="BD72" s="18" t="str">
        <f>AY72</f>
        <v>足利市</v>
      </c>
      <c r="BE72" s="33">
        <f>VLOOKUP(BC72&amp;"_"&amp;$AZ$9,データシート3!A:AB,MATCH("ea_"&amp;"太陽光（建物系）"&amp;"_年間発電",データシート3!$A$1:$AB$1,0),0)/10^3+VLOOKUP(BC72&amp;"_"&amp;$AZ$9,データシート3!A:AB,MATCH("ea_"&amp;"太陽光（土地系）"&amp;"_年間発電",データシート3!$A$1:$AB$1,0),0)/10^3</f>
        <v>1192182.6170000001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1192182.6170000001</v>
      </c>
      <c r="BJ72" s="33">
        <f>(VLOOKUP($BC72&amp;"_"&amp;$AZ$8,データシート3!$A:$AN,MATCH("da_合計",データシート3!$A$1:$AN$1,0),0))/10^3</f>
        <v>899206.96348939801</v>
      </c>
      <c r="BK72" s="33">
        <f t="shared" ref="BK72:BK103" si="21">BI72-BJ72</f>
        <v>292975.65351060207</v>
      </c>
      <c r="BL72" s="33">
        <f t="shared" ref="BL72:BL103" si="22">IF(BK72&gt;0,0,BK72)</f>
        <v>0</v>
      </c>
      <c r="BM72" s="33">
        <f t="shared" ref="BM72:BM103" si="23">IF(BK72&gt;0,BK72,0)</f>
        <v>292975.65351060207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09344</v>
      </c>
      <c r="AY73" s="18" t="str">
        <f>IF(IFERROR(比較地域マスタ!$AE8,"")=0,"",IFERROR(比較地域マスタ!$AE8,""))</f>
        <v>市貝町</v>
      </c>
      <c r="AZ73" s="16"/>
      <c r="BA73" s="22">
        <v>2</v>
      </c>
      <c r="BB73" s="22">
        <v>1</v>
      </c>
      <c r="BC73" s="18" t="str">
        <f t="shared" ref="BC73:BC136" si="24">AX73</f>
        <v>09344</v>
      </c>
      <c r="BD73" s="18" t="str">
        <f t="shared" ref="BD73:BD136" si="25">AY73</f>
        <v>市貝町</v>
      </c>
      <c r="BE73" s="33">
        <f>VLOOKUP(BC73&amp;"_"&amp;$AZ$9,データシート3!A:AB,MATCH("ea_"&amp;"太陽光（建物系）"&amp;"_年間発電",データシート3!$A$1:$AB$1,0),0)/10^3+VLOOKUP(BC73&amp;"_"&amp;$AZ$9,データシート3!A:AB,MATCH("ea_"&amp;"太陽光（土地系）"&amp;"_年間発電",データシート3!$A$1:$AB$1,0),0)/10^3</f>
        <v>691975.40099999995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691975.40099999995</v>
      </c>
      <c r="BJ73" s="33">
        <f>(VLOOKUP($BC73&amp;"_"&amp;$AZ$8,データシート3!$A:$AN,MATCH("da_合計",データシート3!$A$1:$AN$1,0),0))/10^3</f>
        <v>118437.50171577804</v>
      </c>
      <c r="BK73" s="33">
        <f t="shared" si="21"/>
        <v>573537.89928422193</v>
      </c>
      <c r="BL73" s="33">
        <f t="shared" si="22"/>
        <v>0</v>
      </c>
      <c r="BM73" s="33">
        <f t="shared" si="23"/>
        <v>573537.89928422193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09201</v>
      </c>
      <c r="AY74" s="18" t="str">
        <f>IF(IFERROR(比較地域マスタ!$AE9,"")=0,"",IFERROR(比較地域マスタ!$AE9,""))</f>
        <v>宇都宮市</v>
      </c>
      <c r="AZ74" s="16"/>
      <c r="BA74" s="22">
        <v>3</v>
      </c>
      <c r="BB74" s="22">
        <v>1</v>
      </c>
      <c r="BC74" s="18" t="str">
        <f t="shared" si="24"/>
        <v>09201</v>
      </c>
      <c r="BD74" s="18" t="str">
        <f t="shared" si="25"/>
        <v>宇都宮市</v>
      </c>
      <c r="BE74" s="33">
        <f>VLOOKUP(BC74&amp;"_"&amp;$AZ$9,データシート3!A:AB,MATCH("ea_"&amp;"太陽光（建物系）"&amp;"_年間発電",データシート3!$A$1:$AB$1,0),0)/10^3+VLOOKUP(BC74&amp;"_"&amp;$AZ$9,データシート3!A:AB,MATCH("ea_"&amp;"太陽光（土地系）"&amp;"_年間発電",データシート3!$A$1:$AB$1,0),0)/10^3</f>
        <v>5268130.7300000004</v>
      </c>
      <c r="BF74" s="33">
        <f>VLOOKUP(BC74&amp;"_"&amp;$AZ$9,データシート3!A:AB,MATCH("ea_"&amp;"風力（陸上）"&amp;"_年間発電",データシート3!$A$1:$AB$1,0),0)/10^3</f>
        <v>7280.8050000000003</v>
      </c>
      <c r="BG74" s="33">
        <f>VLOOKUP(BC74&amp;"_"&amp;$AZ$9,データシート3!A:AB,MATCH("ea_"&amp;"中小水（河川）"&amp;"_年間発電",データシート3!$A$1:$AB$1,0),0)/10^3+VLOOKUP(BC74&amp;"_"&amp;$AZ$9,データシート3!A:AB,MATCH("ea_"&amp;"中小水（農業用水路）"&amp;"_年間発電",データシート3!$A$1:$AB$1,0),0)/10^3</f>
        <v>2588.614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2253.1419999999998</v>
      </c>
      <c r="BI74" s="33">
        <f t="shared" si="26"/>
        <v>5280253.2910000002</v>
      </c>
      <c r="BJ74" s="33">
        <f>(VLOOKUP($BC74&amp;"_"&amp;$AZ$8,データシート3!$A:$AN,MATCH("da_合計",データシート3!$A$1:$AN$1,0),0))/10^3</f>
        <v>4140134.1033490915</v>
      </c>
      <c r="BK74" s="33">
        <f t="shared" si="21"/>
        <v>1140119.1876509087</v>
      </c>
      <c r="BL74" s="33">
        <f t="shared" si="22"/>
        <v>0</v>
      </c>
      <c r="BM74" s="33">
        <f t="shared" si="23"/>
        <v>1140119.1876509087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09210</v>
      </c>
      <c r="AY75" s="18" t="str">
        <f>IF(IFERROR(比較地域マスタ!$AE10,"")=0,"",IFERROR(比較地域マスタ!$AE10,""))</f>
        <v>大田原市</v>
      </c>
      <c r="AZ75" s="16"/>
      <c r="BA75" s="22">
        <v>4</v>
      </c>
      <c r="BB75" s="22">
        <v>1</v>
      </c>
      <c r="BC75" s="18" t="str">
        <f t="shared" si="24"/>
        <v>09210</v>
      </c>
      <c r="BD75" s="18" t="str">
        <f t="shared" si="25"/>
        <v>大田原市</v>
      </c>
      <c r="BE75" s="33">
        <f>VLOOKUP(BC75&amp;"_"&amp;$AZ$9,データシート3!A:AB,MATCH("ea_"&amp;"太陽光（建物系）"&amp;"_年間発電",データシート3!$A$1:$AB$1,0),0)/10^3+VLOOKUP(BC75&amp;"_"&amp;$AZ$9,データシート3!A:AB,MATCH("ea_"&amp;"太陽光（土地系）"&amp;"_年間発電",データシート3!$A$1:$AB$1,0),0)/10^3</f>
        <v>3750226.3740000008</v>
      </c>
      <c r="BF75" s="33">
        <f>VLOOKUP(BC75&amp;"_"&amp;$AZ$9,データシート3!A:AB,MATCH("ea_"&amp;"風力（陸上）"&amp;"_年間発電",データシート3!$A$1:$AB$1,0),0)/10^3</f>
        <v>60295.273000000001</v>
      </c>
      <c r="BG75" s="33">
        <f>VLOOKUP(BC75&amp;"_"&amp;$AZ$9,データシート3!A:AB,MATCH("ea_"&amp;"中小水（河川）"&amp;"_年間発電",データシート3!$A$1:$AB$1,0),0)/10^3+VLOOKUP(BC75&amp;"_"&amp;$AZ$9,データシート3!A:AB,MATCH("ea_"&amp;"中小水（農業用水路）"&amp;"_年間発電",データシート3!$A$1:$AB$1,0),0)/10^3</f>
        <v>18487.103999999999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7.3579999999999997</v>
      </c>
      <c r="BI75" s="33">
        <f t="shared" si="26"/>
        <v>3829016.1090000006</v>
      </c>
      <c r="BJ75" s="33">
        <f>(VLOOKUP($BC75&amp;"_"&amp;$AZ$8,データシート3!$A:$AN,MATCH("da_合計",データシート3!$A$1:$AN$1,0),0))/10^3</f>
        <v>713142.448882967</v>
      </c>
      <c r="BK75" s="33">
        <f t="shared" si="21"/>
        <v>3115873.6601170339</v>
      </c>
      <c r="BL75" s="33">
        <f t="shared" si="22"/>
        <v>0</v>
      </c>
      <c r="BM75" s="33">
        <f t="shared" si="23"/>
        <v>3115873.6601170339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09208</v>
      </c>
      <c r="AY76" s="18" t="str">
        <f>IF(IFERROR(比較地域マスタ!$AE11,"")=0,"",IFERROR(比較地域マスタ!$AE11,""))</f>
        <v>小山市</v>
      </c>
      <c r="AZ76" s="16"/>
      <c r="BA76" s="22">
        <v>5</v>
      </c>
      <c r="BB76" s="22">
        <v>1</v>
      </c>
      <c r="BC76" s="18" t="str">
        <f t="shared" si="24"/>
        <v>09208</v>
      </c>
      <c r="BD76" s="18" t="str">
        <f t="shared" si="25"/>
        <v>小山市</v>
      </c>
      <c r="BE76" s="33">
        <f>VLOOKUP(BC76&amp;"_"&amp;$AZ$9,データシート3!A:AB,MATCH("ea_"&amp;"太陽光（建物系）"&amp;"_年間発電",データシート3!$A$1:$AB$1,0),0)/10^3+VLOOKUP(BC76&amp;"_"&amp;$AZ$9,データシート3!A:AB,MATCH("ea_"&amp;"太陽光（土地系）"&amp;"_年間発電",データシート3!$A$1:$AB$1,0),0)/10^3</f>
        <v>2376434.7119999998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55.155999999999999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328.185</v>
      </c>
      <c r="BI76" s="33">
        <f t="shared" si="26"/>
        <v>2376818.0529999998</v>
      </c>
      <c r="BJ76" s="33">
        <f>(VLOOKUP($BC76&amp;"_"&amp;$AZ$8,データシート3!$A:$AN,MATCH("da_合計",データシート3!$A$1:$AN$1,0),0))/10^3</f>
        <v>1554490.7674679728</v>
      </c>
      <c r="BK76" s="33">
        <f t="shared" si="21"/>
        <v>822327.28553202702</v>
      </c>
      <c r="BL76" s="33">
        <f t="shared" si="22"/>
        <v>0</v>
      </c>
      <c r="BM76" s="33">
        <f t="shared" si="23"/>
        <v>822327.28553202702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09205</v>
      </c>
      <c r="AY77" s="18" t="str">
        <f>IF(IFERROR(比較地域マスタ!$AE12,"")=0,"",IFERROR(比較地域マスタ!$AE12,""))</f>
        <v>鹿沼市</v>
      </c>
      <c r="AZ77" s="16"/>
      <c r="BA77" s="22">
        <v>6</v>
      </c>
      <c r="BB77" s="22">
        <v>1</v>
      </c>
      <c r="BC77" s="18" t="str">
        <f t="shared" si="24"/>
        <v>09205</v>
      </c>
      <c r="BD77" s="18" t="str">
        <f t="shared" si="25"/>
        <v>鹿沼市</v>
      </c>
      <c r="BE77" s="33">
        <f>VLOOKUP(BC77&amp;"_"&amp;$AZ$9,データシート3!A:AB,MATCH("ea_"&amp;"太陽光（建物系）"&amp;"_年間発電",データシート3!$A$1:$AB$1,0),0)/10^3+VLOOKUP(BC77&amp;"_"&amp;$AZ$9,データシート3!A:AB,MATCH("ea_"&amp;"太陽光（土地系）"&amp;"_年間発電",データシート3!$A$1:$AB$1,0),0)/10^3</f>
        <v>2308625.031</v>
      </c>
      <c r="BF77" s="33">
        <f>VLOOKUP(BC77&amp;"_"&amp;$AZ$9,データシート3!A:AB,MATCH("ea_"&amp;"風力（陸上）"&amp;"_年間発電",データシート3!$A$1:$AB$1,0),0)/10^3</f>
        <v>11417.482</v>
      </c>
      <c r="BG77" s="33">
        <f>VLOOKUP(BC77&amp;"_"&amp;$AZ$9,データシート3!A:AB,MATCH("ea_"&amp;"中小水（河川）"&amp;"_年間発電",データシート3!$A$1:$AB$1,0),0)/10^3+VLOOKUP(BC77&amp;"_"&amp;$AZ$9,データシート3!A:AB,MATCH("ea_"&amp;"中小水（農業用水路）"&amp;"_年間発電",データシート3!$A$1:$AB$1,0),0)/10^3</f>
        <v>17365.902999999998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2337408.4159999997</v>
      </c>
      <c r="BJ77" s="33">
        <f>(VLOOKUP($BC77&amp;"_"&amp;$AZ$8,データシート3!$A:$AN,MATCH("da_合計",データシート3!$A$1:$AN$1,0),0))/10^3</f>
        <v>737225.41349810327</v>
      </c>
      <c r="BK77" s="33">
        <f t="shared" si="21"/>
        <v>1600183.0025018966</v>
      </c>
      <c r="BL77" s="33">
        <f t="shared" si="22"/>
        <v>0</v>
      </c>
      <c r="BM77" s="33">
        <f t="shared" si="23"/>
        <v>1600183.0025018966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09301</v>
      </c>
      <c r="AY78" s="18" t="str">
        <f>IF(IFERROR(比較地域マスタ!$AE13,"")=0,"",IFERROR(比較地域マスタ!$AE13,""))</f>
        <v>上三川町</v>
      </c>
      <c r="AZ78" s="16"/>
      <c r="BA78" s="22">
        <v>7</v>
      </c>
      <c r="BB78" s="22">
        <v>1</v>
      </c>
      <c r="BC78" s="18" t="str">
        <f t="shared" si="24"/>
        <v>09301</v>
      </c>
      <c r="BD78" s="18" t="str">
        <f t="shared" si="25"/>
        <v>上三川町</v>
      </c>
      <c r="BE78" s="33">
        <f>VLOOKUP(BC78&amp;"_"&amp;$AZ$9,データシート3!A:AB,MATCH("ea_"&amp;"太陽光（建物系）"&amp;"_年間発電",データシート3!$A$1:$AB$1,0),0)/10^3+VLOOKUP(BC78&amp;"_"&amp;$AZ$9,データシート3!A:AB,MATCH("ea_"&amp;"太陽光（土地系）"&amp;"_年間発電",データシート3!$A$1:$AB$1,0),0)/10^3</f>
        <v>708991.88899999997</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193.77099999999999</v>
      </c>
      <c r="BI78" s="33">
        <f t="shared" si="26"/>
        <v>709185.65999999992</v>
      </c>
      <c r="BJ78" s="33">
        <f>(VLOOKUP($BC78&amp;"_"&amp;$AZ$8,データシート3!$A:$AN,MATCH("da_合計",データシート3!$A$1:$AN$1,0),0))/10^3</f>
        <v>377962.55160663876</v>
      </c>
      <c r="BK78" s="33">
        <f t="shared" si="21"/>
        <v>331223.10839336115</v>
      </c>
      <c r="BL78" s="33">
        <f t="shared" si="22"/>
        <v>0</v>
      </c>
      <c r="BM78" s="33">
        <f t="shared" si="23"/>
        <v>331223.10839336115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09214</v>
      </c>
      <c r="AY79" s="18" t="str">
        <f>IF(IFERROR(比較地域マスタ!$AE14,"")=0,"",IFERROR(比較地域マスタ!$AE14,""))</f>
        <v>さくら市</v>
      </c>
      <c r="AZ79" s="16"/>
      <c r="BA79" s="22">
        <v>8</v>
      </c>
      <c r="BB79" s="22">
        <v>1</v>
      </c>
      <c r="BC79" s="18" t="str">
        <f t="shared" si="24"/>
        <v>09214</v>
      </c>
      <c r="BD79" s="18" t="str">
        <f t="shared" si="25"/>
        <v>さくら市</v>
      </c>
      <c r="BE79" s="33">
        <f>VLOOKUP(BC79&amp;"_"&amp;$AZ$9,データシート3!A:AB,MATCH("ea_"&amp;"太陽光（建物系）"&amp;"_年間発電",データシート3!$A$1:$AB$1,0),0)/10^3+VLOOKUP(BC79&amp;"_"&amp;$AZ$9,データシート3!A:AB,MATCH("ea_"&amp;"太陽光（土地系）"&amp;"_年間発電",データシート3!$A$1:$AB$1,0),0)/10^3</f>
        <v>1606043.6170000003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27422.138999999996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1633465.7560000003</v>
      </c>
      <c r="BJ79" s="33">
        <f>(VLOOKUP($BC79&amp;"_"&amp;$AZ$8,データシート3!$A:$AN,MATCH("da_合計",データシート3!$A$1:$AN$1,0),0))/10^3</f>
        <v>363680.93790149962</v>
      </c>
      <c r="BK79" s="33">
        <f t="shared" si="21"/>
        <v>1269784.8180985006</v>
      </c>
      <c r="BL79" s="33">
        <f>IF(BK79&gt;0,0,BK79)</f>
        <v>0</v>
      </c>
      <c r="BM79" s="33">
        <f>IF(BK79&gt;0,BK79,0)</f>
        <v>1269784.8180985006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09204</v>
      </c>
      <c r="AY80" s="18" t="str">
        <f>IF(IFERROR(比較地域マスタ!$AE15,"")=0,"",IFERROR(比較地域マスタ!$AE15,""))</f>
        <v>佐野市</v>
      </c>
      <c r="AZ80" s="16"/>
      <c r="BA80" s="22">
        <v>9</v>
      </c>
      <c r="BB80" s="22">
        <v>1</v>
      </c>
      <c r="BC80" s="18" t="str">
        <f t="shared" si="24"/>
        <v>09204</v>
      </c>
      <c r="BD80" s="18" t="str">
        <f t="shared" si="25"/>
        <v>佐野市</v>
      </c>
      <c r="BE80" s="33">
        <f>VLOOKUP(BC80&amp;"_"&amp;$AZ$9,データシート3!A:AB,MATCH("ea_"&amp;"太陽光（建物系）"&amp;"_年間発電",データシート3!$A$1:$AB$1,0),0)/10^3+VLOOKUP(BC80&amp;"_"&amp;$AZ$9,データシート3!A:AB,MATCH("ea_"&amp;"太陽光（土地系）"&amp;"_年間発電",データシート3!$A$1:$AB$1,0),0)/10^3</f>
        <v>1404267.5130000003</v>
      </c>
      <c r="BF80" s="33">
        <f>VLOOKUP(BC80&amp;"_"&amp;$AZ$9,データシート3!A:AB,MATCH("ea_"&amp;"風力（陸上）"&amp;"_年間発電",データシート3!$A$1:$AB$1,0),0)/10^3</f>
        <v>337.91500000000002</v>
      </c>
      <c r="BG80" s="33">
        <f>VLOOKUP(BC80&amp;"_"&amp;$AZ$9,データシート3!A:AB,MATCH("ea_"&amp;"中小水（河川）"&amp;"_年間発電",データシート3!$A$1:$AB$1,0),0)/10^3+VLOOKUP(BC80&amp;"_"&amp;$AZ$9,データシート3!A:AB,MATCH("ea_"&amp;"中小水（農業用水路）"&amp;"_年間発電",データシート3!$A$1:$AB$1,0),0)/10^3</f>
        <v>2043.9849999999999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1406649.4130000004</v>
      </c>
      <c r="BJ80" s="33">
        <f>(VLOOKUP($BC80&amp;"_"&amp;$AZ$8,データシート3!$A:$AN,MATCH("da_合計",データシート3!$A$1:$AN$1,0),0))/10^3</f>
        <v>853407.01313573716</v>
      </c>
      <c r="BK80" s="33">
        <f t="shared" si="21"/>
        <v>553242.39986426325</v>
      </c>
      <c r="BL80" s="33">
        <f t="shared" si="22"/>
        <v>0</v>
      </c>
      <c r="BM80" s="33">
        <f t="shared" si="23"/>
        <v>553242.39986426325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09384</v>
      </c>
      <c r="AY81" s="18" t="str">
        <f>IF(IFERROR(比較地域マスタ!$AE16,"")=0,"",IFERROR(比較地域マスタ!$AE16,""))</f>
        <v>塩谷町</v>
      </c>
      <c r="AZ81" s="16"/>
      <c r="BA81" s="22">
        <v>10</v>
      </c>
      <c r="BB81" s="22">
        <v>1</v>
      </c>
      <c r="BC81" s="18" t="str">
        <f t="shared" si="24"/>
        <v>09384</v>
      </c>
      <c r="BD81" s="18" t="str">
        <f t="shared" si="25"/>
        <v>塩谷町</v>
      </c>
      <c r="BE81" s="33">
        <f>VLOOKUP(BC81&amp;"_"&amp;$AZ$9,データシート3!A:AB,MATCH("ea_"&amp;"太陽光（建物系）"&amp;"_年間発電",データシート3!$A$1:$AB$1,0),0)/10^3+VLOOKUP(BC81&amp;"_"&amp;$AZ$9,データシート3!A:AB,MATCH("ea_"&amp;"太陽光（土地系）"&amp;"_年間発電",データシート3!$A$1:$AB$1,0),0)/10^3</f>
        <v>966456.76999999979</v>
      </c>
      <c r="BF81" s="33">
        <f>VLOOKUP(BC81&amp;"_"&amp;$AZ$9,データシート3!A:AB,MATCH("ea_"&amp;"風力（陸上）"&amp;"_年間発電",データシート3!$A$1:$AB$1,0),0)/10^3</f>
        <v>169499.31700000004</v>
      </c>
      <c r="BG81" s="33">
        <f>VLOOKUP(BC81&amp;"_"&amp;$AZ$9,データシート3!A:AB,MATCH("ea_"&amp;"中小水（河川）"&amp;"_年間発電",データシート3!$A$1:$AB$1,0),0)/10^3+VLOOKUP(BC81&amp;"_"&amp;$AZ$9,データシート3!A:AB,MATCH("ea_"&amp;"中小水（農業用水路）"&amp;"_年間発電",データシート3!$A$1:$AB$1,0),0)/10^3</f>
        <v>151684.02799999996</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768.95299999999997</v>
      </c>
      <c r="BI81" s="33">
        <f t="shared" si="26"/>
        <v>1288409.0679999997</v>
      </c>
      <c r="BJ81" s="33">
        <f>(VLOOKUP($BC81&amp;"_"&amp;$AZ$8,データシート3!$A:$AN,MATCH("da_合計",データシート3!$A$1:$AN$1,0),0))/10^3</f>
        <v>58597.478118654741</v>
      </c>
      <c r="BK81" s="33">
        <f t="shared" si="21"/>
        <v>1229811.5898813449</v>
      </c>
      <c r="BL81" s="33">
        <f t="shared" si="22"/>
        <v>0</v>
      </c>
      <c r="BM81" s="33">
        <f t="shared" si="23"/>
        <v>1229811.5898813449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09216</v>
      </c>
      <c r="AY82" s="18" t="str">
        <f>IF(IFERROR(比較地域マスタ!$AE17,"")=0,"",IFERROR(比較地域マスタ!$AE17,""))</f>
        <v>下野市</v>
      </c>
      <c r="AZ82" s="16"/>
      <c r="BA82" s="22">
        <v>11</v>
      </c>
      <c r="BB82" s="22">
        <v>1</v>
      </c>
      <c r="BC82" s="18" t="str">
        <f t="shared" si="24"/>
        <v>09216</v>
      </c>
      <c r="BD82" s="18" t="str">
        <f t="shared" si="25"/>
        <v>下野市</v>
      </c>
      <c r="BE82" s="33">
        <f>VLOOKUP(BC82&amp;"_"&amp;$AZ$9,データシート3!A:AB,MATCH("ea_"&amp;"太陽光（建物系）"&amp;"_年間発電",データシート3!$A$1:$AB$1,0),0)/10^3+VLOOKUP(BC82&amp;"_"&amp;$AZ$9,データシート3!A:AB,MATCH("ea_"&amp;"太陽光（土地系）"&amp;"_年間発電",データシート3!$A$1:$AB$1,0),0)/10^3</f>
        <v>1106255.3089999999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1106255.3089999999</v>
      </c>
      <c r="BJ82" s="33">
        <f>(VLOOKUP($BC82&amp;"_"&amp;$AZ$8,データシート3!$A:$AN,MATCH("da_合計",データシート3!$A$1:$AN$1,0),0))/10^3</f>
        <v>367522.6960713836</v>
      </c>
      <c r="BK82" s="33">
        <f t="shared" si="21"/>
        <v>738732.61292861635</v>
      </c>
      <c r="BL82" s="33">
        <f t="shared" si="22"/>
        <v>0</v>
      </c>
      <c r="BM82" s="33">
        <f t="shared" si="23"/>
        <v>738732.61292861635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09386</v>
      </c>
      <c r="AY83" s="18" t="str">
        <f>IF(IFERROR(比較地域マスタ!$AE18,"")=0,"",IFERROR(比較地域マスタ!$AE18,""))</f>
        <v>高根沢町</v>
      </c>
      <c r="AZ83" s="16"/>
      <c r="BA83" s="22">
        <v>12</v>
      </c>
      <c r="BB83" s="22">
        <v>1</v>
      </c>
      <c r="BC83" s="18" t="str">
        <f t="shared" si="24"/>
        <v>09386</v>
      </c>
      <c r="BD83" s="18" t="str">
        <f t="shared" si="25"/>
        <v>高根沢町</v>
      </c>
      <c r="BE83" s="33">
        <f>VLOOKUP(BC83&amp;"_"&amp;$AZ$9,データシート3!A:AB,MATCH("ea_"&amp;"太陽光（建物系）"&amp;"_年間発電",データシート3!$A$1:$AB$1,0),0)/10^3+VLOOKUP(BC83&amp;"_"&amp;$AZ$9,データシート3!A:AB,MATCH("ea_"&amp;"太陽光（土地系）"&amp;"_年間発電",データシート3!$A$1:$AB$1,0),0)/10^3</f>
        <v>1079382.4349999998</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12741.156000000001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1092123.5909999998</v>
      </c>
      <c r="BJ83" s="33">
        <f>(VLOOKUP($BC83&amp;"_"&amp;$AZ$8,データシート3!$A:$AN,MATCH("da_合計",データシート3!$A$1:$AN$1,0),0))/10^3</f>
        <v>127346.44971974997</v>
      </c>
      <c r="BK83" s="33">
        <f t="shared" si="21"/>
        <v>964777.14128024981</v>
      </c>
      <c r="BL83" s="33">
        <f t="shared" si="22"/>
        <v>0</v>
      </c>
      <c r="BM83" s="33">
        <f t="shared" si="23"/>
        <v>964777.14128024981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09203</v>
      </c>
      <c r="AY84" s="18" t="str">
        <f>IF(IFERROR(比較地域マスタ!$AE19,"")=0,"",IFERROR(比較地域マスタ!$AE19,""))</f>
        <v>栃木市</v>
      </c>
      <c r="AZ84" s="16"/>
      <c r="BA84" s="22">
        <v>13</v>
      </c>
      <c r="BB84" s="22">
        <v>1</v>
      </c>
      <c r="BC84" s="18" t="str">
        <f t="shared" si="24"/>
        <v>09203</v>
      </c>
      <c r="BD84" s="18" t="str">
        <f t="shared" si="25"/>
        <v>栃木市</v>
      </c>
      <c r="BE84" s="33">
        <f>VLOOKUP(BC84&amp;"_"&amp;$AZ$9,データシート3!A:AB,MATCH("ea_"&amp;"太陽光（建物系）"&amp;"_年間発電",データシート3!$A$1:$AB$1,0),0)/10^3+VLOOKUP(BC84&amp;"_"&amp;$AZ$9,データシート3!A:AB,MATCH("ea_"&amp;"太陽光（土地系）"&amp;"_年間発電",データシート3!$A$1:$AB$1,0),0)/10^3</f>
        <v>3001053.9950000001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255.22399999999999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3001309.219</v>
      </c>
      <c r="BJ84" s="33">
        <f>(VLOOKUP($BC84&amp;"_"&amp;$AZ$8,データシート3!$A:$AN,MATCH("da_合計",データシート3!$A$1:$AN$1,0),0))/10^3</f>
        <v>1281204.7802636027</v>
      </c>
      <c r="BK84" s="33">
        <f t="shared" si="21"/>
        <v>1720104.4387363973</v>
      </c>
      <c r="BL84" s="33">
        <f t="shared" si="22"/>
        <v>0</v>
      </c>
      <c r="BM84" s="33">
        <f t="shared" si="23"/>
        <v>1720104.4387363973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09411</v>
      </c>
      <c r="AY85" s="18" t="str">
        <f>IF(IFERROR(比較地域マスタ!$AE20,"")=0,"",IFERROR(比較地域マスタ!$AE20,""))</f>
        <v>那珂川町</v>
      </c>
      <c r="AZ85" s="16"/>
      <c r="BA85" s="22">
        <v>14</v>
      </c>
      <c r="BB85" s="22">
        <v>1</v>
      </c>
      <c r="BC85" s="18" t="str">
        <f t="shared" si="24"/>
        <v>09411</v>
      </c>
      <c r="BD85" s="18" t="str">
        <f t="shared" si="25"/>
        <v>那珂川町</v>
      </c>
      <c r="BE85" s="33">
        <f>VLOOKUP(BC85&amp;"_"&amp;$AZ$9,データシート3!A:AB,MATCH("ea_"&amp;"太陽光（建物系）"&amp;"_年間発電",データシート3!$A$1:$AB$1,0),0)/10^3+VLOOKUP(BC85&amp;"_"&amp;$AZ$9,データシート3!A:AB,MATCH("ea_"&amp;"太陽光（土地系）"&amp;"_年間発電",データシート3!$A$1:$AB$1,0),0)/10^3</f>
        <v>712708.69799999986</v>
      </c>
      <c r="BF85" s="33">
        <f>VLOOKUP(BC85&amp;"_"&amp;$AZ$9,データシート3!A:AB,MATCH("ea_"&amp;"風力（陸上）"&amp;"_年間発電",データシート3!$A$1:$AB$1,0),0)/10^3</f>
        <v>21127.395</v>
      </c>
      <c r="BG85" s="33">
        <f>VLOOKUP(BC85&amp;"_"&amp;$AZ$9,データシート3!A:AB,MATCH("ea_"&amp;"中小水（河川）"&amp;"_年間発電",データシート3!$A$1:$AB$1,0),0)/10^3+VLOOKUP(BC85&amp;"_"&amp;$AZ$9,データシート3!A:AB,MATCH("ea_"&amp;"中小水（農業用水路）"&amp;"_年間発電",データシート3!$A$1:$AB$1,0),0)/10^3</f>
        <v>4409.5690000000004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738245.66199999989</v>
      </c>
      <c r="BJ85" s="33">
        <f>(VLOOKUP($BC85&amp;"_"&amp;$AZ$8,データシート3!$A:$AN,MATCH("da_合計",データシート3!$A$1:$AN$1,0),0))/10^3</f>
        <v>89572.502157864918</v>
      </c>
      <c r="BK85" s="33">
        <f t="shared" si="21"/>
        <v>648673.15984213492</v>
      </c>
      <c r="BL85" s="33">
        <f t="shared" si="22"/>
        <v>0</v>
      </c>
      <c r="BM85" s="33">
        <f t="shared" si="23"/>
        <v>648673.15984213492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09215</v>
      </c>
      <c r="AY86" s="18" t="str">
        <f>IF(IFERROR(比較地域マスタ!$AE21,"")=0,"",IFERROR(比較地域マスタ!$AE21,""))</f>
        <v>那須烏山市</v>
      </c>
      <c r="AZ86" s="16"/>
      <c r="BA86" s="22">
        <v>15</v>
      </c>
      <c r="BB86" s="22">
        <v>1</v>
      </c>
      <c r="BC86" s="18" t="str">
        <f t="shared" si="24"/>
        <v>09215</v>
      </c>
      <c r="BD86" s="18" t="str">
        <f t="shared" si="25"/>
        <v>那須烏山市</v>
      </c>
      <c r="BE86" s="33">
        <f>VLOOKUP(BC86&amp;"_"&amp;$AZ$9,データシート3!A:AB,MATCH("ea_"&amp;"太陽光（建物系）"&amp;"_年間発電",データシート3!$A$1:$AB$1,0),0)/10^3+VLOOKUP(BC86&amp;"_"&amp;$AZ$9,データシート3!A:AB,MATCH("ea_"&amp;"太陽光（土地系）"&amp;"_年間発電",データシート3!$A$1:$AB$1,0),0)/10^3</f>
        <v>1015983.7639999999</v>
      </c>
      <c r="BF86" s="33">
        <f>VLOOKUP(BC86&amp;"_"&amp;$AZ$9,データシート3!A:AB,MATCH("ea_"&amp;"風力（陸上）"&amp;"_年間発電",データシート3!$A$1:$AB$1,0),0)/10^3</f>
        <v>808.97799999999995</v>
      </c>
      <c r="BG86" s="33">
        <f>VLOOKUP(BC86&amp;"_"&amp;$AZ$9,データシート3!A:AB,MATCH("ea_"&amp;"中小水（河川）"&amp;"_年間発電",データシート3!$A$1:$AB$1,0),0)/10^3+VLOOKUP(BC86&amp;"_"&amp;$AZ$9,データシート3!A:AB,MATCH("ea_"&amp;"中小水（農業用水路）"&amp;"_年間発電",データシート3!$A$1:$AB$1,0),0)/10^3</f>
        <v>1064.9480000000001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1017857.6899999998</v>
      </c>
      <c r="BJ86" s="33">
        <f>(VLOOKUP($BC86&amp;"_"&amp;$AZ$8,データシート3!$A:$AN,MATCH("da_合計",データシート3!$A$1:$AN$1,0),0))/10^3</f>
        <v>169114.86190632058</v>
      </c>
      <c r="BK86" s="33">
        <f t="shared" si="21"/>
        <v>848742.82809367927</v>
      </c>
      <c r="BL86" s="33">
        <f t="shared" si="22"/>
        <v>0</v>
      </c>
      <c r="BM86" s="33">
        <f t="shared" si="23"/>
        <v>848742.82809367927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09213</v>
      </c>
      <c r="AY87" s="18" t="str">
        <f>IF(IFERROR(比較地域マスタ!$AE22,"")=0,"",IFERROR(比較地域マスタ!$AE22,""))</f>
        <v>那須塩原市</v>
      </c>
      <c r="AZ87" s="16"/>
      <c r="BA87" s="22">
        <v>16</v>
      </c>
      <c r="BB87" s="22">
        <v>1</v>
      </c>
      <c r="BC87" s="18" t="str">
        <f t="shared" si="24"/>
        <v>09213</v>
      </c>
      <c r="BD87" s="18" t="str">
        <f t="shared" si="25"/>
        <v>那須塩原市</v>
      </c>
      <c r="BE87" s="33">
        <f>VLOOKUP(BC87&amp;"_"&amp;$AZ$9,データシート3!A:AB,MATCH("ea_"&amp;"太陽光（建物系）"&amp;"_年間発電",データシート3!$A$1:$AB$1,0),0)/10^3+VLOOKUP(BC87&amp;"_"&amp;$AZ$9,データシート3!A:AB,MATCH("ea_"&amp;"太陽光（土地系）"&amp;"_年間発電",データシート3!$A$1:$AB$1,0),0)/10^3</f>
        <v>4097292.65</v>
      </c>
      <c r="BF87" s="33">
        <f>VLOOKUP(BC87&amp;"_"&amp;$AZ$9,データシート3!A:AB,MATCH("ea_"&amp;"風力（陸上）"&amp;"_年間発電",データシート3!$A$1:$AB$1,0),0)/10^3</f>
        <v>1041342.5280000002</v>
      </c>
      <c r="BG87" s="33">
        <f>VLOOKUP(BC87&amp;"_"&amp;$AZ$9,データシート3!A:AB,MATCH("ea_"&amp;"中小水（河川）"&amp;"_年間発電",データシート3!$A$1:$AB$1,0),0)/10^3+VLOOKUP(BC87&amp;"_"&amp;$AZ$9,データシート3!A:AB,MATCH("ea_"&amp;"中小水（農業用水路）"&amp;"_年間発電",データシート3!$A$1:$AB$1,0),0)/10^3</f>
        <v>2936.4879999999998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1837.6379999999997</v>
      </c>
      <c r="BI87" s="33">
        <f t="shared" si="26"/>
        <v>5143409.3040000005</v>
      </c>
      <c r="BJ87" s="33">
        <f>(VLOOKUP($BC87&amp;"_"&amp;$AZ$8,データシート3!$A:$AN,MATCH("da_合計",データシート3!$A$1:$AN$1,0),0))/10^3</f>
        <v>820691.52354347648</v>
      </c>
      <c r="BK87" s="33">
        <f t="shared" si="21"/>
        <v>4322717.7804565243</v>
      </c>
      <c r="BL87" s="33">
        <f t="shared" si="22"/>
        <v>0</v>
      </c>
      <c r="BM87" s="33">
        <f t="shared" si="23"/>
        <v>4322717.7804565243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09407</v>
      </c>
      <c r="AY88" s="18" t="str">
        <f>IF(IFERROR(比較地域マスタ!$AE23,"")=0,"",IFERROR(比較地域マスタ!$AE23,""))</f>
        <v>那須町</v>
      </c>
      <c r="AZ88" s="16"/>
      <c r="BA88" s="22">
        <v>17</v>
      </c>
      <c r="BB88" s="22">
        <v>1</v>
      </c>
      <c r="BC88" s="18" t="str">
        <f t="shared" si="24"/>
        <v>09407</v>
      </c>
      <c r="BD88" s="18" t="str">
        <f t="shared" si="25"/>
        <v>那須町</v>
      </c>
      <c r="BE88" s="33">
        <f>VLOOKUP(BC88&amp;"_"&amp;$AZ$9,データシート3!A:AB,MATCH("ea_"&amp;"太陽光（建物系）"&amp;"_年間発電",データシート3!$A$1:$AB$1,0),0)/10^3+VLOOKUP(BC88&amp;"_"&amp;$AZ$9,データシート3!A:AB,MATCH("ea_"&amp;"太陽光（土地系）"&amp;"_年間発電",データシート3!$A$1:$AB$1,0),0)/10^3</f>
        <v>2168311.946</v>
      </c>
      <c r="BF88" s="33">
        <f>VLOOKUP(BC88&amp;"_"&amp;$AZ$9,データシート3!A:AB,MATCH("ea_"&amp;"風力（陸上）"&amp;"_年間発電",データシート3!$A$1:$AB$1,0),0)/10^3</f>
        <v>391361.603</v>
      </c>
      <c r="BG88" s="33">
        <f>VLOOKUP(BC88&amp;"_"&amp;$AZ$9,データシート3!A:AB,MATCH("ea_"&amp;"中小水（河川）"&amp;"_年間発電",データシート3!$A$1:$AB$1,0),0)/10^3+VLOOKUP(BC88&amp;"_"&amp;$AZ$9,データシート3!A:AB,MATCH("ea_"&amp;"中小水（農業用水路）"&amp;"_年間発電",データシート3!$A$1:$AB$1,0),0)/10^3</f>
        <v>213.44400000000002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754.23599999999999</v>
      </c>
      <c r="BI88" s="33">
        <f t="shared" si="26"/>
        <v>2560641.2290000003</v>
      </c>
      <c r="BJ88" s="33">
        <f>(VLOOKUP($BC88&amp;"_"&amp;$AZ$8,データシート3!$A:$AN,MATCH("da_合計",データシート3!$A$1:$AN$1,0),0))/10^3</f>
        <v>150869.68351835245</v>
      </c>
      <c r="BK88" s="33">
        <f t="shared" si="21"/>
        <v>2409771.5454816478</v>
      </c>
      <c r="BL88" s="33">
        <f t="shared" si="22"/>
        <v>0</v>
      </c>
      <c r="BM88" s="33">
        <f t="shared" si="23"/>
        <v>2409771.5454816478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09206</v>
      </c>
      <c r="AY89" s="18" t="str">
        <f>IF(IFERROR(比較地域マスタ!$AE24,"")=0,"",IFERROR(比較地域マスタ!$AE24,""))</f>
        <v>日光市</v>
      </c>
      <c r="AZ89" s="16"/>
      <c r="BA89" s="22">
        <v>18</v>
      </c>
      <c r="BB89" s="22">
        <v>1</v>
      </c>
      <c r="BC89" s="18" t="str">
        <f t="shared" si="24"/>
        <v>09206</v>
      </c>
      <c r="BD89" s="18" t="str">
        <f t="shared" si="25"/>
        <v>日光市</v>
      </c>
      <c r="BE89" s="33">
        <f>VLOOKUP(BC89&amp;"_"&amp;$AZ$9,データシート3!A:AB,MATCH("ea_"&amp;"太陽光（建物系）"&amp;"_年間発電",データシート3!$A$1:$AB$1,0),0)/10^3+VLOOKUP(BC89&amp;"_"&amp;$AZ$9,データシート3!A:AB,MATCH("ea_"&amp;"太陽光（土地系）"&amp;"_年間発電",データシート3!$A$1:$AB$1,0),0)/10^3</f>
        <v>2252976.1340000001</v>
      </c>
      <c r="BF89" s="33">
        <f>VLOOKUP(BC89&amp;"_"&amp;$AZ$9,データシート3!A:AB,MATCH("ea_"&amp;"風力（陸上）"&amp;"_年間発電",データシート3!$A$1:$AB$1,0),0)/10^3</f>
        <v>950075.94299999985</v>
      </c>
      <c r="BG89" s="33">
        <f>VLOOKUP(BC89&amp;"_"&amp;$AZ$9,データシート3!A:AB,MATCH("ea_"&amp;"中小水（河川）"&amp;"_年間発電",データシート3!$A$1:$AB$1,0),0)/10^3+VLOOKUP(BC89&amp;"_"&amp;$AZ$9,データシート3!A:AB,MATCH("ea_"&amp;"中小水（農業用水路）"&amp;"_年間発電",データシート3!$A$1:$AB$1,0),0)/10^3</f>
        <v>484517.88199999998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8749.6280000000024</v>
      </c>
      <c r="BI89" s="33">
        <f t="shared" si="26"/>
        <v>3696319.5869999998</v>
      </c>
      <c r="BJ89" s="33">
        <f>(VLOOKUP($BC89&amp;"_"&amp;$AZ$8,データシート3!$A:$AN,MATCH("da_合計",データシート3!$A$1:$AN$1,0),0))/10^3</f>
        <v>549629.84877916053</v>
      </c>
      <c r="BK89" s="33">
        <f t="shared" si="21"/>
        <v>3146689.7382208393</v>
      </c>
      <c r="BL89" s="33">
        <f t="shared" si="22"/>
        <v>0</v>
      </c>
      <c r="BM89" s="33">
        <f t="shared" si="23"/>
        <v>3146689.7382208393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09364</v>
      </c>
      <c r="AY90" s="18" t="str">
        <f>IF(IFERROR(比較地域マスタ!$AE25,"")=0,"",IFERROR(比較地域マスタ!$AE25,""))</f>
        <v>野木町</v>
      </c>
      <c r="AZ90" s="16"/>
      <c r="BA90" s="22">
        <v>19</v>
      </c>
      <c r="BB90" s="22">
        <v>1</v>
      </c>
      <c r="BC90" s="18" t="str">
        <f t="shared" si="24"/>
        <v>09364</v>
      </c>
      <c r="BD90" s="18" t="str">
        <f t="shared" si="25"/>
        <v>野木町</v>
      </c>
      <c r="BE90" s="33">
        <f>VLOOKUP(BC90&amp;"_"&amp;$AZ$9,データシート3!A:AB,MATCH("ea_"&amp;"太陽光（建物系）"&amp;"_年間発電",データシート3!$A$1:$AB$1,0),0)/10^3+VLOOKUP(BC90&amp;"_"&amp;$AZ$9,データシート3!A:AB,MATCH("ea_"&amp;"太陽光（土地系）"&amp;"_年間発電",データシート3!$A$1:$AB$1,0),0)/10^3</f>
        <v>429550.37400000001</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429550.37400000001</v>
      </c>
      <c r="BJ90" s="33">
        <f>(VLOOKUP($BC90&amp;"_"&amp;$AZ$8,データシート3!$A:$AN,MATCH("da_合計",データシート3!$A$1:$AN$1,0),0))/10^3</f>
        <v>188754.42782576761</v>
      </c>
      <c r="BK90" s="33">
        <f t="shared" si="21"/>
        <v>240795.94617423241</v>
      </c>
      <c r="BL90" s="33">
        <f t="shared" si="22"/>
        <v>0</v>
      </c>
      <c r="BM90" s="33">
        <f t="shared" si="23"/>
        <v>240795.94617423241</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09345</v>
      </c>
      <c r="AY91" s="18" t="str">
        <f>IF(IFERROR(比較地域マスタ!$AE26,"")=0,"",IFERROR(比較地域マスタ!$AE26,""))</f>
        <v>芳賀町</v>
      </c>
      <c r="BA91" s="22">
        <v>20</v>
      </c>
      <c r="BB91" s="22">
        <v>1</v>
      </c>
      <c r="BC91" s="18" t="str">
        <f t="shared" si="24"/>
        <v>09345</v>
      </c>
      <c r="BD91" s="18" t="str">
        <f t="shared" si="25"/>
        <v>芳賀町</v>
      </c>
      <c r="BE91" s="33">
        <f>VLOOKUP(BC91&amp;"_"&amp;$AZ$9,データシート3!A:AB,MATCH("ea_"&amp;"太陽光（建物系）"&amp;"_年間発電",データシート3!$A$1:$AB$1,0),0)/10^3+VLOOKUP(BC91&amp;"_"&amp;$AZ$9,データシート3!A:AB,MATCH("ea_"&amp;"太陽光（土地系）"&amp;"_年間発電",データシート3!$A$1:$AB$1,0),0)/10^3</f>
        <v>1096004.797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26.981000000000002</v>
      </c>
      <c r="BI91" s="33">
        <f t="shared" si="26"/>
        <v>1096031.7779999999</v>
      </c>
      <c r="BJ91" s="33">
        <f>(VLOOKUP($BC91&amp;"_"&amp;$AZ$8,データシート3!$A:$AN,MATCH("da_合計",データシート3!$A$1:$AN$1,0),0))/10^3</f>
        <v>173181.60121511586</v>
      </c>
      <c r="BK91" s="33">
        <f t="shared" si="21"/>
        <v>922850.17678488407</v>
      </c>
      <c r="BL91" s="33">
        <f t="shared" si="22"/>
        <v>0</v>
      </c>
      <c r="BM91" s="33">
        <f t="shared" si="23"/>
        <v>922850.17678488407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09342</v>
      </c>
      <c r="AY92" s="18" t="str">
        <f>IF(IFERROR(比較地域マスタ!$AE27,"")=0,"",IFERROR(比較地域マスタ!$AE27,""))</f>
        <v>益子町</v>
      </c>
      <c r="AZ92" s="16"/>
      <c r="BA92" s="22">
        <v>21</v>
      </c>
      <c r="BB92" s="22">
        <v>1</v>
      </c>
      <c r="BC92" s="18" t="str">
        <f t="shared" si="24"/>
        <v>09342</v>
      </c>
      <c r="BD92" s="18" t="str">
        <f t="shared" si="25"/>
        <v>益子町</v>
      </c>
      <c r="BE92" s="33">
        <f>VLOOKUP(BC92&amp;"_"&amp;$AZ$9,データシート3!A:AB,MATCH("ea_"&amp;"太陽光（建物系）"&amp;"_年間発電",データシート3!$A$1:$AB$1,0),0)/10^3+VLOOKUP(BC92&amp;"_"&amp;$AZ$9,データシート3!A:AB,MATCH("ea_"&amp;"太陽光（土地系）"&amp;"_年間発電",データシート3!$A$1:$AB$1,0),0)/10^3</f>
        <v>730274.82299999997</v>
      </c>
      <c r="BF92" s="33">
        <f>VLOOKUP(BC92&amp;"_"&amp;$AZ$9,データシート3!A:AB,MATCH("ea_"&amp;"風力（陸上）"&amp;"_年間発電",データシート3!$A$1:$AB$1,0),0)/10^3</f>
        <v>13818.762000000002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744093.58499999996</v>
      </c>
      <c r="BJ92" s="33">
        <f>(VLOOKUP($BC92&amp;"_"&amp;$AZ$8,データシート3!$A:$AN,MATCH("da_合計",データシート3!$A$1:$AN$1,0),0))/10^3</f>
        <v>89891.711134212281</v>
      </c>
      <c r="BK92" s="33">
        <f>BI92-BJ92</f>
        <v>654201.87386578764</v>
      </c>
      <c r="BL92" s="33">
        <f t="shared" si="22"/>
        <v>0</v>
      </c>
      <c r="BM92" s="33">
        <f t="shared" si="23"/>
        <v>654201.87386578764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09361</v>
      </c>
      <c r="AY93" s="18" t="str">
        <f>IF(IFERROR(比較地域マスタ!$AE28,"")=0,"",IFERROR(比較地域マスタ!$AE28,""))</f>
        <v>壬生町</v>
      </c>
      <c r="AZ93" s="16"/>
      <c r="BA93" s="22">
        <v>22</v>
      </c>
      <c r="BB93" s="22">
        <v>1</v>
      </c>
      <c r="BC93" s="18" t="str">
        <f t="shared" si="24"/>
        <v>09361</v>
      </c>
      <c r="BD93" s="18" t="str">
        <f t="shared" si="25"/>
        <v>壬生町</v>
      </c>
      <c r="BE93" s="33">
        <f>VLOOKUP(BC93&amp;"_"&amp;$AZ$9,データシート3!A:AB,MATCH("ea_"&amp;"太陽光（建物系）"&amp;"_年間発電",データシート3!$A$1:$AB$1,0),0)/10^3+VLOOKUP(BC93&amp;"_"&amp;$AZ$9,データシート3!A:AB,MATCH("ea_"&amp;"太陽光（土地系）"&amp;"_年間発電",データシート3!$A$1:$AB$1,0),0)/10^3</f>
        <v>943148.29500000004</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943148.29500000004</v>
      </c>
      <c r="BJ93" s="33">
        <f>(VLOOKUP($BC93&amp;"_"&amp;$AZ$8,データシート3!$A:$AN,MATCH("da_合計",データシート3!$A$1:$AN$1,0),0))/10^3</f>
        <v>287747.29695259419</v>
      </c>
      <c r="BK93" s="33">
        <f t="shared" si="21"/>
        <v>655400.99804740585</v>
      </c>
      <c r="BL93" s="33">
        <f t="shared" si="22"/>
        <v>0</v>
      </c>
      <c r="BM93" s="33">
        <f t="shared" si="23"/>
        <v>655400.99804740585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09209</v>
      </c>
      <c r="AY94" s="18" t="str">
        <f>IF(IFERROR(比較地域マスタ!$AE29,"")=0,"",IFERROR(比較地域マスタ!$AE29,""))</f>
        <v>真岡市</v>
      </c>
      <c r="AZ94" s="16"/>
      <c r="BA94" s="22">
        <v>23</v>
      </c>
      <c r="BB94" s="22">
        <v>1</v>
      </c>
      <c r="BC94" s="18" t="str">
        <f t="shared" si="24"/>
        <v>09209</v>
      </c>
      <c r="BD94" s="18" t="str">
        <f t="shared" si="25"/>
        <v>真岡市</v>
      </c>
      <c r="BE94" s="33">
        <f>VLOOKUP(BC94&amp;"_"&amp;$AZ$9,データシート3!A:AB,MATCH("ea_"&amp;"太陽光（建物系）"&amp;"_年間発電",データシート3!$A$1:$AB$1,0),0)/10^3+VLOOKUP(BC94&amp;"_"&amp;$AZ$9,データシート3!A:AB,MATCH("ea_"&amp;"太陽光（土地系）"&amp;"_年間発電",データシート3!$A$1:$AB$1,0),0)/10^3</f>
        <v>2142686.2319999998</v>
      </c>
      <c r="BF94" s="33">
        <f>VLOOKUP(BC94&amp;"_"&amp;$AZ$9,データシート3!A:AB,MATCH("ea_"&amp;"風力（陸上）"&amp;"_年間発電",データシート3!$A$1:$AB$1,0),0)/10^3</f>
        <v>1056.713</v>
      </c>
      <c r="BG94" s="33">
        <f>VLOOKUP(BC94&amp;"_"&amp;$AZ$9,データシート3!A:AB,MATCH("ea_"&amp;"中小水（河川）"&amp;"_年間発電",データシート3!$A$1:$AB$1,0),0)/10^3+VLOOKUP(BC94&amp;"_"&amp;$AZ$9,データシート3!A:AB,MATCH("ea_"&amp;"中小水（農業用水路）"&amp;"_年間発電",データシート3!$A$1:$AB$1,0),0)/10^3</f>
        <v>15631.492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1266.626</v>
      </c>
      <c r="BI94" s="33">
        <f t="shared" si="26"/>
        <v>2160641.0630000001</v>
      </c>
      <c r="BJ94" s="33">
        <f>(VLOOKUP($BC94&amp;"_"&amp;$AZ$8,データシート3!$A:$AN,MATCH("da_合計",データシート3!$A$1:$AN$1,0),0))/10^3</f>
        <v>760075.19909610855</v>
      </c>
      <c r="BK94" s="33">
        <f t="shared" si="21"/>
        <v>1400565.8639038915</v>
      </c>
      <c r="BL94" s="33">
        <f t="shared" si="22"/>
        <v>0</v>
      </c>
      <c r="BM94" s="33">
        <f t="shared" si="23"/>
        <v>1400565.8639038915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09343</v>
      </c>
      <c r="AY95" s="18" t="str">
        <f>IF(IFERROR(比較地域マスタ!$AE30,"")=0,"",IFERROR(比較地域マスタ!$AE30,""))</f>
        <v>茂木町</v>
      </c>
      <c r="AZ95" s="16"/>
      <c r="BA95" s="22">
        <v>24</v>
      </c>
      <c r="BB95" s="22">
        <v>1</v>
      </c>
      <c r="BC95" s="18" t="str">
        <f t="shared" si="24"/>
        <v>09343</v>
      </c>
      <c r="BD95" s="18" t="str">
        <f t="shared" si="25"/>
        <v>茂木町</v>
      </c>
      <c r="BE95" s="33">
        <f>VLOOKUP(BC95&amp;"_"&amp;$AZ$9,データシート3!A:AB,MATCH("ea_"&amp;"太陽光（建物系）"&amp;"_年間発電",データシート3!$A$1:$AB$1,0),0)/10^3+VLOOKUP(BC95&amp;"_"&amp;$AZ$9,データシート3!A:AB,MATCH("ea_"&amp;"太陽光（土地系）"&amp;"_年間発電",データシート3!$A$1:$AB$1,0),0)/10^3</f>
        <v>487981.61300000001</v>
      </c>
      <c r="BF95" s="33">
        <f>VLOOKUP(BC95&amp;"_"&amp;$AZ$9,データシート3!A:AB,MATCH("ea_"&amp;"風力（陸上）"&amp;"_年間発電",データシート3!$A$1:$AB$1,0),0)/10^3</f>
        <v>46463.267</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534444.88</v>
      </c>
      <c r="BJ95" s="33">
        <f>(VLOOKUP($BC95&amp;"_"&amp;$AZ$8,データシート3!$A:$AN,MATCH("da_合計",データシート3!$A$1:$AN$1,0),0))/10^3</f>
        <v>52277.69045737572</v>
      </c>
      <c r="BK95" s="33">
        <f t="shared" si="21"/>
        <v>482167.18954262428</v>
      </c>
      <c r="BL95" s="33">
        <f t="shared" si="22"/>
        <v>0</v>
      </c>
      <c r="BM95" s="33">
        <f t="shared" si="23"/>
        <v>482167.18954262428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09211</v>
      </c>
      <c r="AY96" s="18" t="str">
        <f>IF(IFERROR(比較地域マスタ!$AE31,"")=0,"",IFERROR(比較地域マスタ!$AE31,""))</f>
        <v>矢板市</v>
      </c>
      <c r="AZ96" s="16"/>
      <c r="BA96" s="22">
        <v>25</v>
      </c>
      <c r="BB96" s="22">
        <v>1</v>
      </c>
      <c r="BC96" s="18" t="str">
        <f t="shared" si="24"/>
        <v>09211</v>
      </c>
      <c r="BD96" s="18" t="str">
        <f t="shared" si="25"/>
        <v>矢板市</v>
      </c>
      <c r="BE96" s="33">
        <f>VLOOKUP(BC96&amp;"_"&amp;$AZ$9,データシート3!A:AB,MATCH("ea_"&amp;"太陽光（建物系）"&amp;"_年間発電",データシート3!$A$1:$AB$1,0),0)/10^3+VLOOKUP(BC96&amp;"_"&amp;$AZ$9,データシート3!A:AB,MATCH("ea_"&amp;"太陽光（土地系）"&amp;"_年間発電",データシート3!$A$1:$AB$1,0),0)/10^3</f>
        <v>1109570.385</v>
      </c>
      <c r="BF96" s="33">
        <f>VLOOKUP(BC96&amp;"_"&amp;$AZ$9,データシート3!A:AB,MATCH("ea_"&amp;"風力（陸上）"&amp;"_年間発電",データシート3!$A$1:$AB$1,0),0)/10^3</f>
        <v>614251.87300000002</v>
      </c>
      <c r="BG96" s="33">
        <f>VLOOKUP(BC96&amp;"_"&amp;$AZ$9,データシート3!A:AB,MATCH("ea_"&amp;"中小水（河川）"&amp;"_年間発電",データシート3!$A$1:$AB$1,0),0)/10^3+VLOOKUP(BC96&amp;"_"&amp;$AZ$9,データシート3!A:AB,MATCH("ea_"&amp;"中小水（農業用水路）"&amp;"_年間発電",データシート3!$A$1:$AB$1,0),0)/10^3</f>
        <v>2507.4140000000002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710.33100000000002</v>
      </c>
      <c r="BI96" s="33">
        <f t="shared" si="26"/>
        <v>1727040.003</v>
      </c>
      <c r="BJ96" s="33">
        <f>(VLOOKUP($BC96&amp;"_"&amp;$AZ$8,データシート3!$A:$AN,MATCH("da_合計",データシート3!$A$1:$AN$1,0),0))/10^3</f>
        <v>173198.05957010994</v>
      </c>
      <c r="BK96" s="33">
        <f t="shared" si="21"/>
        <v>1553841.9434298901</v>
      </c>
      <c r="BL96" s="33">
        <f t="shared" si="22"/>
        <v>0</v>
      </c>
      <c r="BM96" s="33">
        <f t="shared" si="23"/>
        <v>1553841.9434298901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09208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24</v>
      </c>
      <c r="H7" s="701">
        <f t="shared" si="0"/>
        <v>26</v>
      </c>
      <c r="I7" s="701">
        <f t="shared" si="0"/>
        <v>26</v>
      </c>
      <c r="J7" s="701">
        <f t="shared" si="0"/>
        <v>27</v>
      </c>
      <c r="K7" s="702">
        <f t="shared" si="0"/>
        <v>28</v>
      </c>
      <c r="L7" s="702">
        <f t="shared" si="0"/>
        <v>29</v>
      </c>
      <c r="M7" s="702">
        <f t="shared" si="0"/>
        <v>30</v>
      </c>
      <c r="N7" s="702">
        <f t="shared" si="0"/>
        <v>28</v>
      </c>
      <c r="O7" s="702">
        <f>SUM(O8:O13)</f>
        <v>29</v>
      </c>
      <c r="P7" s="702">
        <f t="shared" si="0"/>
        <v>28</v>
      </c>
      <c r="Q7" s="703">
        <f>SUM(Q8:Q13)</f>
        <v>27</v>
      </c>
      <c r="R7" s="909">
        <f t="shared" si="0"/>
        <v>525.90499999999997</v>
      </c>
      <c r="S7" s="910">
        <f t="shared" si="0"/>
        <v>578.2059999999999</v>
      </c>
      <c r="T7" s="910">
        <f t="shared" si="0"/>
        <v>609.63099999999997</v>
      </c>
      <c r="U7" s="910">
        <f t="shared" si="0"/>
        <v>653.34799999999996</v>
      </c>
      <c r="V7" s="910">
        <f t="shared" si="0"/>
        <v>587.21500000000003</v>
      </c>
      <c r="W7" s="910">
        <f t="shared" si="0"/>
        <v>607.0809999999999</v>
      </c>
      <c r="X7" s="910">
        <f t="shared" si="0"/>
        <v>635.6049999999999</v>
      </c>
      <c r="Y7" s="910">
        <f t="shared" si="0"/>
        <v>632.67200000000003</v>
      </c>
      <c r="Z7" s="910">
        <f>SUM(Z8:Z13)</f>
        <v>588.08400000000006</v>
      </c>
      <c r="AA7" s="910">
        <f>SUM(AA8:AA13)</f>
        <v>552.86199999999997</v>
      </c>
      <c r="AB7" s="911">
        <f t="shared" si="0"/>
        <v>541.07899999999995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22</v>
      </c>
      <c r="H10" s="714">
        <f>VLOOKUP($D$3&amp;"_"&amp;H$3,データシート1!$A:$BU,MATCH($G$2&amp;"_"&amp;$C10,データシート1!$A$1:$BU$1,0),0)</f>
        <v>24</v>
      </c>
      <c r="I10" s="714">
        <f>VLOOKUP($D$3&amp;"_"&amp;I$3,データシート1!$A:$BU,MATCH($G$2&amp;"_"&amp;$C10,データシート1!$A$1:$BU$1,0),0)</f>
        <v>24</v>
      </c>
      <c r="J10" s="714">
        <f>VLOOKUP($D$3&amp;"_"&amp;J$3,データシート1!$A:$BU,MATCH($G$2&amp;"_"&amp;$C10,データシート1!$A$1:$BU$1,0),0)</f>
        <v>25</v>
      </c>
      <c r="K10" s="715">
        <f>VLOOKUP($D$3&amp;"_"&amp;K$3,データシート1!$A:$BU,MATCH($G$2&amp;"_"&amp;$C10,データシート1!$A$1:$BU$1,0),0)</f>
        <v>25</v>
      </c>
      <c r="L10" s="715">
        <f>VLOOKUP($D$3&amp;"_"&amp;L$3,データシート1!$A:$BU,MATCH($G$2&amp;"_"&amp;$C10,データシート1!$A$1:$BU$1,0),0)</f>
        <v>26</v>
      </c>
      <c r="M10" s="715">
        <f>VLOOKUP($D$3&amp;"_"&amp;M$3,データシート1!$A:$BU,MATCH($G$2&amp;"_"&amp;$C10,データシート1!$A$1:$BU$1,0),0)</f>
        <v>26</v>
      </c>
      <c r="N10" s="715">
        <f>VLOOKUP($D$3&amp;"_"&amp;N$3,データシート1!$A:$BU,MATCH($G$2&amp;"_"&amp;$C10,データシート1!$A$1:$BU$1,0),0)</f>
        <v>24</v>
      </c>
      <c r="O10" s="715">
        <f>VLOOKUP($D$3&amp;"_"&amp;O$3,データシート1!$A:$BU,MATCH($G$2&amp;"_"&amp;$C10,データシート1!$A$1:$BU$1,0),0)</f>
        <v>25</v>
      </c>
      <c r="P10" s="715">
        <f>VLOOKUP($D$3&amp;"_"&amp;P$3,データシート1!$A:$BU,MATCH($G$2&amp;"_"&amp;$C10,データシート1!$A$1:$BU$1,0),0)</f>
        <v>24</v>
      </c>
      <c r="Q10" s="716">
        <f>VLOOKUP($D$3&amp;"_"&amp;Q$3,データシート1!$A:$BU,MATCH($G$2&amp;"_"&amp;$C10,データシート1!$A$1:$BU$1,0),0)</f>
        <v>23</v>
      </c>
      <c r="R10" s="915">
        <f>VLOOKUP($D$3&amp;"_"&amp;R$3,データシート1!$A:$BU,MATCH($R$2&amp;"_"&amp;$C10,データシート1!$A$1:$BU$1,0),0)</f>
        <v>482.858</v>
      </c>
      <c r="S10" s="916">
        <f>VLOOKUP($D$3&amp;"_"&amp;S$3,データシート1!$A:$BU,MATCH($R$2&amp;"_"&amp;$C10,データシート1!$A$1:$BU$1,0),0)</f>
        <v>534.46799999999996</v>
      </c>
      <c r="T10" s="916">
        <f>VLOOKUP($D$3&amp;"_"&amp;T$3,データシート1!$A:$BU,MATCH($R$2&amp;"_"&amp;$C10,データシート1!$A$1:$BU$1,0),0)</f>
        <v>567.154</v>
      </c>
      <c r="U10" s="916">
        <f>VLOOKUP($D$3&amp;"_"&amp;U$3,データシート1!$A:$BU,MATCH($R$2&amp;"_"&amp;$C10,データシート1!$A$1:$BU$1,0),0)</f>
        <v>605.16999999999996</v>
      </c>
      <c r="V10" s="916">
        <f>VLOOKUP($D$3&amp;"_"&amp;V$3,データシート1!$A:$BU,MATCH($R$2&amp;"_"&amp;$C10,データシート1!$A$1:$BU$1,0),0)</f>
        <v>534.99</v>
      </c>
      <c r="W10" s="916">
        <f>VLOOKUP($D$3&amp;"_"&amp;W$3,データシート1!$A:$BU,MATCH($R$2&amp;"_"&amp;$C10,データシート1!$A$1:$BU$1,0),0)</f>
        <v>552.82399999999996</v>
      </c>
      <c r="X10" s="916">
        <f>VLOOKUP($D$3&amp;"_"&amp;X$3,データシート1!$A:$BU,MATCH($R$2&amp;"_"&amp;$C10,データシート1!$A$1:$BU$1,0),0)</f>
        <v>576.40099999999995</v>
      </c>
      <c r="Y10" s="916">
        <f>VLOOKUP($D$3&amp;"_"&amp;Y$3,データシート1!$A:$BU,MATCH($R$2&amp;"_"&amp;$C10,データシート1!$A$1:$BU$1,0),0)</f>
        <v>573.06500000000005</v>
      </c>
      <c r="Z10" s="916">
        <f>VLOOKUP($D$3&amp;"_"&amp;Z$3,データシート1!$A:$BU,MATCH($R$2&amp;"_"&amp;$C10,データシート1!$A$1:$BU$1,0),0)</f>
        <v>529.12800000000004</v>
      </c>
      <c r="AA10" s="916">
        <f>VLOOKUP($D$3&amp;"_"&amp;AA$3,データシート1!$A:$BU,MATCH($R$2&amp;"_"&amp;$C10,データシート1!$A$1:$BU$1,0),0)</f>
        <v>497.274</v>
      </c>
      <c r="AB10" s="917">
        <f>VLOOKUP($D$3&amp;"_"&amp;AB$3,データシート1!$A:$BU,MATCH($R$2&amp;"_"&amp;$C10,データシート1!$A$1:$BU$1,0),0)</f>
        <v>485.65100000000001</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43.046999999999997</v>
      </c>
      <c r="S11" s="916">
        <f>VLOOKUP($D$3&amp;"_"&amp;S$3,データシート1!$A:$BU,MATCH($R$2&amp;"_"&amp;$C11,データシート1!$A$1:$BU$1,0),0)</f>
        <v>43.738</v>
      </c>
      <c r="T11" s="916">
        <f>VLOOKUP($D$3&amp;"_"&amp;T$3,データシート1!$A:$BU,MATCH($R$2&amp;"_"&amp;$C11,データシート1!$A$1:$BU$1,0),0)</f>
        <v>42.477000000000004</v>
      </c>
      <c r="U11" s="916">
        <f>VLOOKUP($D$3&amp;"_"&amp;U$3,データシート1!$A:$BU,MATCH($R$2&amp;"_"&amp;$C11,データシート1!$A$1:$BU$1,0),0)</f>
        <v>48.178000000000004</v>
      </c>
      <c r="V11" s="916">
        <f>VLOOKUP($D$3&amp;"_"&amp;V$3,データシート1!$A:$BU,MATCH($R$2&amp;"_"&amp;$C11,データシート1!$A$1:$BU$1,0),0)</f>
        <v>52.225000000000001</v>
      </c>
      <c r="W11" s="916">
        <f>VLOOKUP($D$3&amp;"_"&amp;W$3,データシート1!$A:$BU,MATCH($R$2&amp;"_"&amp;$C11,データシート1!$A$1:$BU$1,0),0)</f>
        <v>54.257000000000005</v>
      </c>
      <c r="X11" s="916">
        <f>VLOOKUP($D$3&amp;"_"&amp;X$3,データシート1!$A:$BU,MATCH($R$2&amp;"_"&amp;$C11,データシート1!$A$1:$BU$1,0),0)</f>
        <v>59.203999999999994</v>
      </c>
      <c r="Y11" s="916">
        <f>VLOOKUP($D$3&amp;"_"&amp;Y$3,データシート1!$A:$BU,MATCH($R$2&amp;"_"&amp;$C11,データシート1!$A$1:$BU$1,0),0)</f>
        <v>59.606999999999999</v>
      </c>
      <c r="Z11" s="916">
        <f>VLOOKUP($D$3&amp;"_"&amp;Z$3,データシート1!$A:$BU,MATCH($R$2&amp;"_"&amp;$C11,データシート1!$A$1:$BU$1,0),0)</f>
        <v>58.955999999999996</v>
      </c>
      <c r="AA11" s="916">
        <f>VLOOKUP($D$3&amp;"_"&amp;AA$3,データシート1!$A:$BU,MATCH($R$2&amp;"_"&amp;$C11,データシート1!$A$1:$BU$1,0),0)</f>
        <v>55.588000000000001</v>
      </c>
      <c r="AB11" s="917">
        <f>VLOOKUP($D$3&amp;"_"&amp;AB$3,データシート1!$A:$BU,MATCH($R$2&amp;"_"&amp;$C11,データシート1!$A$1:$BU$1,0),0)</f>
        <v>55.427999999999997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22</v>
      </c>
      <c r="H26" s="734">
        <f>VLOOKUP($D$3&amp;"_"&amp;H$3,データシート2!$A:$SI,MATCH($G$2&amp;"_"&amp;$B26,データシート2!$A$1:$SI$1,0),0)</f>
        <v>24</v>
      </c>
      <c r="I26" s="734">
        <f>VLOOKUP($D$3&amp;"_"&amp;I$3,データシート2!$A:$SI,MATCH($G$2&amp;"_"&amp;$B26,データシート2!$A$1:$SI$1,0),0)</f>
        <v>24</v>
      </c>
      <c r="J26" s="734">
        <f>VLOOKUP($D$3&amp;"_"&amp;J$3,データシート2!$A:$SI,MATCH($G$2&amp;"_"&amp;$B26,データシート2!$A$1:$SI$1,0),0)</f>
        <v>25</v>
      </c>
      <c r="K26" s="735">
        <f>VLOOKUP($D$3&amp;"_"&amp;K$3,データシート2!$A:$SI,MATCH($G$2&amp;"_"&amp;$B26,データシート2!$A$1:$SI$1,0),0)</f>
        <v>25</v>
      </c>
      <c r="L26" s="735">
        <f>VLOOKUP($D$3&amp;"_"&amp;L$3,データシート2!$A:$SI,MATCH($G$2&amp;"_"&amp;$B26,データシート2!$A$1:$SI$1,0),0)</f>
        <v>26</v>
      </c>
      <c r="M26" s="735">
        <f>VLOOKUP($D$3&amp;"_"&amp;M$3,データシート2!$A:$SI,MATCH($G$2&amp;"_"&amp;$B26,データシート2!$A$1:$SI$1,0),0)</f>
        <v>26</v>
      </c>
      <c r="N26" s="735">
        <f>VLOOKUP($D$3&amp;"_"&amp;N$3,データシート2!$A:$SI,MATCH($G$2&amp;"_"&amp;$B26,データシート2!$A$1:$SI$1,0),0)</f>
        <v>24</v>
      </c>
      <c r="O26" s="735">
        <f>VLOOKUP($D$3&amp;"_"&amp;O$3,データシート2!$A:$SI,MATCH($G$2&amp;"_"&amp;$B26,データシート2!$A$1:$SI$1,0),0)</f>
        <v>25</v>
      </c>
      <c r="P26" s="735">
        <f>VLOOKUP($D$3&amp;"_"&amp;P$3,データシート2!$A:$SI,MATCH($G$2&amp;"_"&amp;$B26,データシート2!$A$1:$SI$1,0),0)</f>
        <v>24</v>
      </c>
      <c r="Q26" s="736">
        <f>VLOOKUP($D$3&amp;"_"&amp;Q$3,データシート2!$A:$SI,MATCH($G$2&amp;"_"&amp;$B26,データシート2!$A$1:$SI$1,0),0)</f>
        <v>23</v>
      </c>
      <c r="R26" s="924">
        <f>VLOOKUP($D$3&amp;"_"&amp;R$3,データシート2!$A:$SI,MATCH($R$2&amp;"_"&amp;$B26,データシート2!$A$1:$SI$1,0),0)</f>
        <v>482.858</v>
      </c>
      <c r="S26" s="925">
        <f>VLOOKUP($D$3&amp;"_"&amp;S$3,データシート2!$A:$SI,MATCH($R$2&amp;"_"&amp;$B26,データシート2!$A$1:$SI$1,0),0)</f>
        <v>534.46799999999996</v>
      </c>
      <c r="T26" s="925">
        <f>VLOOKUP($D$3&amp;"_"&amp;T$3,データシート2!$A:$SI,MATCH($R$2&amp;"_"&amp;$B26,データシート2!$A$1:$SI$1,0),0)</f>
        <v>567.154</v>
      </c>
      <c r="U26" s="925">
        <f>VLOOKUP($D$3&amp;"_"&amp;U$3,データシート2!$A:$SI,MATCH($R$2&amp;"_"&amp;$B26,データシート2!$A$1:$SI$1,0),0)</f>
        <v>605.16999999999996</v>
      </c>
      <c r="V26" s="925">
        <f>VLOOKUP($D$3&amp;"_"&amp;V$3,データシート2!$A:$SI,MATCH($R$2&amp;"_"&amp;$B26,データシート2!$A$1:$SI$1,0),0)</f>
        <v>534.99</v>
      </c>
      <c r="W26" s="925">
        <f>VLOOKUP($D$3&amp;"_"&amp;W$3,データシート2!$A:$SI,MATCH($R$2&amp;"_"&amp;$B26,データシート2!$A$1:$SI$1,0),0)</f>
        <v>552.82399999999996</v>
      </c>
      <c r="X26" s="925">
        <f>VLOOKUP($D$3&amp;"_"&amp;X$3,データシート2!$A:$SI,MATCH($R$2&amp;"_"&amp;$B26,データシート2!$A$1:$SI$1,0),0)</f>
        <v>576.40099999999995</v>
      </c>
      <c r="Y26" s="925">
        <f>VLOOKUP($D$3&amp;"_"&amp;Y$3,データシート2!$A:$SI,MATCH($R$2&amp;"_"&amp;$B26,データシート2!$A$1:$SI$1,0),0)</f>
        <v>573.06500000000005</v>
      </c>
      <c r="Z26" s="925">
        <f>VLOOKUP($D$3&amp;"_"&amp;Z$3,データシート2!$A:$SI,MATCH($R$2&amp;"_"&amp;$B26,データシート2!$A$1:$SI$1,0),0)</f>
        <v>529.12800000000004</v>
      </c>
      <c r="AA26" s="925">
        <f>VLOOKUP($D$3&amp;"_"&amp;AA$3,データシート2!$A:$SI,MATCH($R$2&amp;"_"&amp;$B26,データシート2!$A$1:$SI$1,0),0)</f>
        <v>497.274</v>
      </c>
      <c r="AB26" s="926">
        <f>VLOOKUP($D$3&amp;"_"&amp;AB$3,データシート2!$A:$SI,MATCH($R$2&amp;"_"&amp;$B26,データシート2!$A$1:$SI$1,0),0)</f>
        <v>485.65100000000001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8.2029999999999994</v>
      </c>
      <c r="S27" s="928">
        <f>VLOOKUP($D$3&amp;"_"&amp;S$3,データシート2!$A:$SI,MATCH($R$2&amp;"_"&amp;$C27,データシート2!$A$1:$SI$1,0),0)</f>
        <v>9.0809999999999995</v>
      </c>
      <c r="T27" s="928">
        <f>VLOOKUP($D$3&amp;"_"&amp;T$3,データシート2!$A:$SI,MATCH($R$2&amp;"_"&amp;$C27,データシート2!$A$1:$SI$1,0),0)</f>
        <v>10.286</v>
      </c>
      <c r="U27" s="928">
        <f>VLOOKUP($D$3&amp;"_"&amp;U$3,データシート2!$A:$SI,MATCH($R$2&amp;"_"&amp;$C27,データシート2!$A$1:$SI$1,0),0)</f>
        <v>10.364000000000001</v>
      </c>
      <c r="V27" s="928">
        <f>VLOOKUP($D$3&amp;"_"&amp;V$3,データシート2!$A:$SI,MATCH($R$2&amp;"_"&amp;$C27,データシート2!$A$1:$SI$1,0),0)</f>
        <v>9.7539999999999996</v>
      </c>
      <c r="W27" s="928">
        <f>VLOOKUP($D$3&amp;"_"&amp;W$3,データシート2!$A:$SI,MATCH($R$2&amp;"_"&amp;$C27,データシート2!$A$1:$SI$1,0),0)</f>
        <v>9.4459999999999997</v>
      </c>
      <c r="X27" s="928">
        <f>VLOOKUP($D$3&amp;"_"&amp;X$3,データシート2!$A:$SI,MATCH($R$2&amp;"_"&amp;$C27,データシート2!$A$1:$SI$1,0),0)</f>
        <v>9.3949999999999996</v>
      </c>
      <c r="Y27" s="928">
        <f>VLOOKUP($D$3&amp;"_"&amp;Y$3,データシート2!$A:$SI,MATCH($R$2&amp;"_"&amp;$C27,データシート2!$A$1:$SI$1,0),0)</f>
        <v>9.84</v>
      </c>
      <c r="Z27" s="928">
        <f>VLOOKUP($D$3&amp;"_"&amp;Z$3,データシート2!$A:$SI,MATCH($R$2&amp;"_"&amp;$C27,データシート2!$A$1:$SI$1,0),0)</f>
        <v>9.8119999999999994</v>
      </c>
      <c r="AA27" s="928">
        <f>VLOOKUP($D$3&amp;"_"&amp;AA$3,データシート2!$A:$SI,MATCH($R$2&amp;"_"&amp;$C27,データシート2!$A$1:$SI$1,0),0)</f>
        <v>10.159000000000001</v>
      </c>
      <c r="AB27" s="929">
        <f>VLOOKUP($D$3&amp;"_"&amp;AB$3,データシート2!$A:$SI,MATCH($R$2&amp;"_"&amp;$C27,データシート2!$A$1:$SI$1,0),0)</f>
        <v>9.6020000000000003</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2.2709999999999999</v>
      </c>
      <c r="S28" s="938">
        <f>VLOOKUP($D$3&amp;"_"&amp;S$3,データシート2!$A:$SI,MATCH($R$2&amp;"_"&amp;$C28,データシート2!$A$1:$SI$1,0),0)</f>
        <v>3.18</v>
      </c>
      <c r="T28" s="938">
        <f>VLOOKUP($D$3&amp;"_"&amp;T$3,データシート2!$A:$SI,MATCH($R$2&amp;"_"&amp;$C28,データシート2!$A$1:$SI$1,0),0)</f>
        <v>3.58</v>
      </c>
      <c r="U28" s="938">
        <f>VLOOKUP($D$3&amp;"_"&amp;U$3,データシート2!$A:$SI,MATCH($R$2&amp;"_"&amp;$C28,データシート2!$A$1:$SI$1,0),0)</f>
        <v>3.3780000000000001</v>
      </c>
      <c r="V28" s="938">
        <f>VLOOKUP($D$3&amp;"_"&amp;V$3,データシート2!$A:$SI,MATCH($R$2&amp;"_"&amp;$C28,データシート2!$A$1:$SI$1,0),0)</f>
        <v>3.1309999999999998</v>
      </c>
      <c r="W28" s="938">
        <f>VLOOKUP($D$3&amp;"_"&amp;W$3,データシート2!$A:$SI,MATCH($R$2&amp;"_"&amp;$C28,データシート2!$A$1:$SI$1,0),0)</f>
        <v>3.1659999999999999</v>
      </c>
      <c r="X28" s="938">
        <f>VLOOKUP($D$3&amp;"_"&amp;X$3,データシート2!$A:$SI,MATCH($R$2&amp;"_"&amp;$C28,データシート2!$A$1:$SI$1,0),0)</f>
        <v>3.4529999999999998</v>
      </c>
      <c r="Y28" s="938">
        <f>VLOOKUP($D$3&amp;"_"&amp;Y$3,データシート2!$A:$SI,MATCH($R$2&amp;"_"&amp;$C28,データシート2!$A$1:$SI$1,0),0)</f>
        <v>3.47</v>
      </c>
      <c r="Z28" s="938">
        <f>VLOOKUP($D$3&amp;"_"&amp;Z$3,データシート2!$A:$SI,MATCH($R$2&amp;"_"&amp;$C28,データシート2!$A$1:$SI$1,0),0)</f>
        <v>3.2890000000000001</v>
      </c>
      <c r="AA28" s="938">
        <f>VLOOKUP($D$3&amp;"_"&amp;AA$3,データシート2!$A:$SI,MATCH($R$2&amp;"_"&amp;$C28,データシート2!$A$1:$SI$1,0),0)</f>
        <v>3.056</v>
      </c>
      <c r="AB28" s="939">
        <f>VLOOKUP($D$3&amp;"_"&amp;AB$3,データシート2!$A:$SI,MATCH($R$2&amp;"_"&amp;$C28,データシート2!$A$1:$SI$1,0),0)</f>
        <v>3.1680000000000001</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7.516</v>
      </c>
      <c r="S29" s="938">
        <f>VLOOKUP($D$3&amp;"_"&amp;S$3,データシート2!$A:$SI,MATCH($R$2&amp;"_"&amp;$C29,データシート2!$A$1:$SI$1,0),0)</f>
        <v>8.4600000000000009</v>
      </c>
      <c r="T29" s="938">
        <f>VLOOKUP($D$3&amp;"_"&amp;T$3,データシート2!$A:$SI,MATCH($R$2&amp;"_"&amp;$C29,データシート2!$A$1:$SI$1,0),0)</f>
        <v>9.1760000000000002</v>
      </c>
      <c r="U29" s="938">
        <f>VLOOKUP($D$3&amp;"_"&amp;U$3,データシート2!$A:$SI,MATCH($R$2&amp;"_"&amp;$C29,データシート2!$A$1:$SI$1,0),0)</f>
        <v>9.593</v>
      </c>
      <c r="V29" s="938">
        <f>VLOOKUP($D$3&amp;"_"&amp;V$3,データシート2!$A:$SI,MATCH($R$2&amp;"_"&amp;$C29,データシート2!$A$1:$SI$1,0),0)</f>
        <v>9.2550000000000008</v>
      </c>
      <c r="W29" s="938">
        <f>VLOOKUP($D$3&amp;"_"&amp;W$3,データシート2!$A:$SI,MATCH($R$2&amp;"_"&amp;$C29,データシート2!$A$1:$SI$1,0),0)</f>
        <v>9.7639999999999993</v>
      </c>
      <c r="X29" s="938">
        <f>VLOOKUP($D$3&amp;"_"&amp;X$3,データシート2!$A:$SI,MATCH($R$2&amp;"_"&amp;$C29,データシート2!$A$1:$SI$1,0),0)</f>
        <v>10.042999999999999</v>
      </c>
      <c r="Y29" s="938">
        <f>VLOOKUP($D$3&amp;"_"&amp;Y$3,データシート2!$A:$SI,MATCH($R$2&amp;"_"&amp;$C29,データシート2!$A$1:$SI$1,0),0)</f>
        <v>10.162000000000001</v>
      </c>
      <c r="Z29" s="938">
        <f>VLOOKUP($D$3&amp;"_"&amp;Z$3,データシート2!$A:$SI,MATCH($R$2&amp;"_"&amp;$C29,データシート2!$A$1:$SI$1,0),0)</f>
        <v>9.2520000000000007</v>
      </c>
      <c r="AA29" s="938">
        <f>VLOOKUP($D$3&amp;"_"&amp;AA$3,データシート2!$A:$SI,MATCH($R$2&amp;"_"&amp;$C29,データシート2!$A$1:$SI$1,0),0)</f>
        <v>7.1210000000000004</v>
      </c>
      <c r="AB29" s="939">
        <f>VLOOKUP($D$3&amp;"_"&amp;AB$3,データシート2!$A:$SI,MATCH($R$2&amp;"_"&amp;$C29,データシート2!$A$1:$SI$1,0),0)</f>
        <v>7.4669999999999996</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5.1639999999999997</v>
      </c>
      <c r="S32" s="938">
        <f>VLOOKUP($D$3&amp;"_"&amp;S$3,データシート2!$A:$SI,MATCH($R$2&amp;"_"&amp;$C32,データシート2!$A$1:$SI$1,0),0)</f>
        <v>5.9329999999999998</v>
      </c>
      <c r="T32" s="938">
        <f>VLOOKUP($D$3&amp;"_"&amp;T$3,データシート2!$A:$SI,MATCH($R$2&amp;"_"&amp;$C32,データシート2!$A$1:$SI$1,0),0)</f>
        <v>6.4660000000000002</v>
      </c>
      <c r="U32" s="938">
        <f>VLOOKUP($D$3&amp;"_"&amp;U$3,データシート2!$A:$SI,MATCH($R$2&amp;"_"&amp;$C32,データシート2!$A$1:$SI$1,0),0)</f>
        <v>5.8479999999999999</v>
      </c>
      <c r="V32" s="938">
        <f>VLOOKUP($D$3&amp;"_"&amp;V$3,データシート2!$A:$SI,MATCH($R$2&amp;"_"&amp;$C32,データシート2!$A$1:$SI$1,0),0)</f>
        <v>5.5140000000000002</v>
      </c>
      <c r="W32" s="938">
        <f>VLOOKUP($D$3&amp;"_"&amp;W$3,データシート2!$A:$SI,MATCH($R$2&amp;"_"&amp;$C32,データシート2!$A$1:$SI$1,0),0)</f>
        <v>5.7489999999999997</v>
      </c>
      <c r="X32" s="938">
        <f>VLOOKUP($D$3&amp;"_"&amp;X$3,データシート2!$A:$SI,MATCH($R$2&amp;"_"&amp;$C32,データシート2!$A$1:$SI$1,0),0)</f>
        <v>5.6630000000000003</v>
      </c>
      <c r="Y32" s="938">
        <f>VLOOKUP($D$3&amp;"_"&amp;Y$3,データシート2!$A:$SI,MATCH($R$2&amp;"_"&amp;$C32,データシート2!$A$1:$SI$1,0),0)</f>
        <v>5.8739999999999997</v>
      </c>
      <c r="Z32" s="938">
        <f>VLOOKUP($D$3&amp;"_"&amp;Z$3,データシート2!$A:$SI,MATCH($R$2&amp;"_"&amp;$C32,データシート2!$A$1:$SI$1,0),0)</f>
        <v>5.5010000000000003</v>
      </c>
      <c r="AA32" s="938">
        <f>VLOOKUP($D$3&amp;"_"&amp;AA$3,データシート2!$A:$SI,MATCH($R$2&amp;"_"&amp;$C32,データシート2!$A$1:$SI$1,0),0)</f>
        <v>5.61</v>
      </c>
      <c r="AB32" s="939">
        <f>VLOOKUP($D$3&amp;"_"&amp;AB$3,データシート2!$A:$SI,MATCH($R$2&amp;"_"&amp;$C32,データシート2!$A$1:$SI$1,0),0)</f>
        <v>5.5060000000000002</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26.17</v>
      </c>
      <c r="S34" s="938">
        <f>VLOOKUP($D$3&amp;"_"&amp;S$3,データシート2!$A:$SI,MATCH($R$2&amp;"_"&amp;$C34,データシート2!$A$1:$SI$1,0),0)</f>
        <v>26.975000000000001</v>
      </c>
      <c r="T34" s="938">
        <f>VLOOKUP($D$3&amp;"_"&amp;T$3,データシート2!$A:$SI,MATCH($R$2&amp;"_"&amp;$C34,データシート2!$A$1:$SI$1,0),0)</f>
        <v>30.867000000000001</v>
      </c>
      <c r="U34" s="938">
        <f>VLOOKUP($D$3&amp;"_"&amp;U$3,データシート2!$A:$SI,MATCH($R$2&amp;"_"&amp;$C34,データシート2!$A$1:$SI$1,0),0)</f>
        <v>30.04</v>
      </c>
      <c r="V34" s="938">
        <f>VLOOKUP($D$3&amp;"_"&amp;V$3,データシート2!$A:$SI,MATCH($R$2&amp;"_"&amp;$C34,データシート2!$A$1:$SI$1,0),0)</f>
        <v>30.048999999999999</v>
      </c>
      <c r="W34" s="938">
        <f>VLOOKUP($D$3&amp;"_"&amp;W$3,データシート2!$A:$SI,MATCH($R$2&amp;"_"&amp;$C34,データシート2!$A$1:$SI$1,0),0)</f>
        <v>28.231000000000002</v>
      </c>
      <c r="X34" s="938">
        <f>VLOOKUP($D$3&amp;"_"&amp;X$3,データシート2!$A:$SI,MATCH($R$2&amp;"_"&amp;$C34,データシート2!$A$1:$SI$1,0),0)</f>
        <v>30.626999999999999</v>
      </c>
      <c r="Y34" s="938">
        <f>VLOOKUP($D$3&amp;"_"&amp;Y$3,データシート2!$A:$SI,MATCH($R$2&amp;"_"&amp;$C34,データシート2!$A$1:$SI$1,0),0)</f>
        <v>30.484999999999999</v>
      </c>
      <c r="Z34" s="938">
        <f>VLOOKUP($D$3&amp;"_"&amp;Z$3,データシート2!$A:$SI,MATCH($R$2&amp;"_"&amp;$C34,データシート2!$A$1:$SI$1,0),0)</f>
        <v>27.966000000000001</v>
      </c>
      <c r="AA34" s="938">
        <f>VLOOKUP($D$3&amp;"_"&amp;AA$3,データシート2!$A:$SI,MATCH($R$2&amp;"_"&amp;$C34,データシート2!$A$1:$SI$1,0),0)</f>
        <v>26.213000000000001</v>
      </c>
      <c r="AB34" s="939">
        <f>VLOOKUP($D$3&amp;"_"&amp;AB$3,データシート2!$A:$SI,MATCH($R$2&amp;"_"&amp;$C34,データシート2!$A$1:$SI$1,0),0)</f>
        <v>23.661000000000001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3.8919999999999999</v>
      </c>
      <c r="S38" s="938">
        <f>VLOOKUP($D$3&amp;"_"&amp;S$3,データシート2!$A:$SI,MATCH($R$2&amp;"_"&amp;$C38,データシート2!$A$1:$SI$1,0),0)</f>
        <v>4.7169999999999996</v>
      </c>
      <c r="T38" s="938">
        <f>VLOOKUP($D$3&amp;"_"&amp;T$3,データシート2!$A:$SI,MATCH($R$2&amp;"_"&amp;$C38,データシート2!$A$1:$SI$1,0),0)</f>
        <v>5.63</v>
      </c>
      <c r="U38" s="938">
        <f>VLOOKUP($D$3&amp;"_"&amp;U$3,データシート2!$A:$SI,MATCH($R$2&amp;"_"&amp;$C38,データシート2!$A$1:$SI$1,0),0)</f>
        <v>5.3360000000000003</v>
      </c>
      <c r="V38" s="938">
        <f>VLOOKUP($D$3&amp;"_"&amp;V$3,データシート2!$A:$SI,MATCH($R$2&amp;"_"&amp;$C38,データシート2!$A$1:$SI$1,0),0)</f>
        <v>8.2910000000000004</v>
      </c>
      <c r="W38" s="938">
        <f>VLOOKUP($D$3&amp;"_"&amp;W$3,データシート2!$A:$SI,MATCH($R$2&amp;"_"&amp;$C38,データシート2!$A$1:$SI$1,0),0)</f>
        <v>9.6530000000000005</v>
      </c>
      <c r="X38" s="938">
        <f>VLOOKUP($D$3&amp;"_"&amp;X$3,データシート2!$A:$SI,MATCH($R$2&amp;"_"&amp;$C38,データシート2!$A$1:$SI$1,0),0)</f>
        <v>9.9710000000000001</v>
      </c>
      <c r="Y38" s="938">
        <f>VLOOKUP($D$3&amp;"_"&amp;Y$3,データシート2!$A:$SI,MATCH($R$2&amp;"_"&amp;$C38,データシート2!$A$1:$SI$1,0),0)</f>
        <v>10.678000000000001</v>
      </c>
      <c r="Z38" s="938">
        <f>VLOOKUP($D$3&amp;"_"&amp;Z$3,データシート2!$A:$SI,MATCH($R$2&amp;"_"&amp;$C38,データシート2!$A$1:$SI$1,0),0)</f>
        <v>10.922000000000001</v>
      </c>
      <c r="AA38" s="938">
        <f>VLOOKUP($D$3&amp;"_"&amp;AA$3,データシート2!$A:$SI,MATCH($R$2&amp;"_"&amp;$C38,データシート2!$A$1:$SI$1,0),0)</f>
        <v>12.717000000000001</v>
      </c>
      <c r="AB38" s="939">
        <f>VLOOKUP($D$3&amp;"_"&amp;AB$3,データシート2!$A:$SI,MATCH($R$2&amp;"_"&amp;$C38,データシート2!$A$1:$SI$1,0),0)</f>
        <v>12.962999999999999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3</v>
      </c>
      <c r="H41" s="766">
        <f>VLOOKUP($D$3&amp;"_"&amp;H$3,データシート2!$A:$SI,MATCH($G$2&amp;"_"&amp;$C41,データシート2!$A$1:$SI$1,0),0)</f>
        <v>3</v>
      </c>
      <c r="I41" s="766">
        <f>VLOOKUP($D$3&amp;"_"&amp;I$3,データシート2!$A:$SI,MATCH($G$2&amp;"_"&amp;$C41,データシート2!$A$1:$SI$1,0),0)</f>
        <v>3</v>
      </c>
      <c r="J41" s="766">
        <f>VLOOKUP($D$3&amp;"_"&amp;J$3,データシート2!$A:$SI,MATCH($G$2&amp;"_"&amp;$C41,データシート2!$A$1:$SI$1,0),0)</f>
        <v>3</v>
      </c>
      <c r="K41" s="767">
        <f>VLOOKUP($D$3&amp;"_"&amp;K$3,データシート2!$A:$SI,MATCH($G$2&amp;"_"&amp;$C41,データシート2!$A$1:$SI$1,0),0)</f>
        <v>2</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25.327000000000002</v>
      </c>
      <c r="S41" s="938">
        <f>VLOOKUP($D$3&amp;"_"&amp;S$3,データシート2!$A:$SI,MATCH($R$2&amp;"_"&amp;$C41,データシート2!$A$1:$SI$1,0),0)</f>
        <v>24.919</v>
      </c>
      <c r="T41" s="938">
        <f>VLOOKUP($D$3&amp;"_"&amp;T$3,データシート2!$A:$SI,MATCH($R$2&amp;"_"&amp;$C41,データシート2!$A$1:$SI$1,0),0)</f>
        <v>26.893000000000001</v>
      </c>
      <c r="U41" s="938">
        <f>VLOOKUP($D$3&amp;"_"&amp;U$3,データシート2!$A:$SI,MATCH($R$2&amp;"_"&amp;$C41,データシート2!$A$1:$SI$1,0),0)</f>
        <v>27.904</v>
      </c>
      <c r="V41" s="938">
        <f>VLOOKUP($D$3&amp;"_"&amp;V$3,データシート2!$A:$SI,MATCH($R$2&amp;"_"&amp;$C41,データシート2!$A$1:$SI$1,0),0)</f>
        <v>24.678000000000001</v>
      </c>
      <c r="W41" s="938">
        <f>VLOOKUP($D$3&amp;"_"&amp;W$3,データシート2!$A:$SI,MATCH($R$2&amp;"_"&amp;$C41,データシート2!$A$1:$SI$1,0),0)</f>
        <v>21.902999999999999</v>
      </c>
      <c r="X41" s="938">
        <f>VLOOKUP($D$3&amp;"_"&amp;X$3,データシート2!$A:$SI,MATCH($R$2&amp;"_"&amp;$C41,データシート2!$A$1:$SI$1,0),0)</f>
        <v>22.69</v>
      </c>
      <c r="Y41" s="938">
        <f>VLOOKUP($D$3&amp;"_"&amp;Y$3,データシート2!$A:$SI,MATCH($R$2&amp;"_"&amp;$C41,データシート2!$A$1:$SI$1,0),0)</f>
        <v>23.75</v>
      </c>
      <c r="Z41" s="938">
        <f>VLOOKUP($D$3&amp;"_"&amp;Z$3,データシート2!$A:$SI,MATCH($R$2&amp;"_"&amp;$C41,データシート2!$A$1:$SI$1,0),0)</f>
        <v>25.335999999999999</v>
      </c>
      <c r="AA41" s="938">
        <f>VLOOKUP($D$3&amp;"_"&amp;AA$3,データシート2!$A:$SI,MATCH($R$2&amp;"_"&amp;$C41,データシート2!$A$1:$SI$1,0),0)</f>
        <v>24.756</v>
      </c>
      <c r="AB41" s="939">
        <f>VLOOKUP($D$3&amp;"_"&amp;AB$3,データシート2!$A:$SI,MATCH($R$2&amp;"_"&amp;$C41,データシート2!$A$1:$SI$1,0),0)</f>
        <v>25.744</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184.505</v>
      </c>
      <c r="S42" s="938">
        <f>VLOOKUP($D$3&amp;"_"&amp;S$3,データシート2!$A:$SI,MATCH($R$2&amp;"_"&amp;$C42,データシート2!$A$1:$SI$1,0),0)</f>
        <v>209.24299999999999</v>
      </c>
      <c r="T42" s="938">
        <f>VLOOKUP($D$3&amp;"_"&amp;T$3,データシート2!$A:$SI,MATCH($R$2&amp;"_"&amp;$C42,データシート2!$A$1:$SI$1,0),0)</f>
        <v>242.01300000000001</v>
      </c>
      <c r="U42" s="938">
        <f>VLOOKUP($D$3&amp;"_"&amp;U$3,データシート2!$A:$SI,MATCH($R$2&amp;"_"&amp;$C42,データシート2!$A$1:$SI$1,0),0)</f>
        <v>249.69800000000001</v>
      </c>
      <c r="V42" s="938">
        <f>VLOOKUP($D$3&amp;"_"&amp;V$3,データシート2!$A:$SI,MATCH($R$2&amp;"_"&amp;$C42,データシート2!$A$1:$SI$1,0),0)</f>
        <v>207.62799999999999</v>
      </c>
      <c r="W42" s="938">
        <f>VLOOKUP($D$3&amp;"_"&amp;W$3,データシート2!$A:$SI,MATCH($R$2&amp;"_"&amp;$C42,データシート2!$A$1:$SI$1,0),0)</f>
        <v>209.23099999999999</v>
      </c>
      <c r="X42" s="938">
        <f>VLOOKUP($D$3&amp;"_"&amp;X$3,データシート2!$A:$SI,MATCH($R$2&amp;"_"&amp;$C42,データシート2!$A$1:$SI$1,0),0)</f>
        <v>227.66499999999999</v>
      </c>
      <c r="Y42" s="938">
        <f>VLOOKUP($D$3&amp;"_"&amp;Y$3,データシート2!$A:$SI,MATCH($R$2&amp;"_"&amp;$C42,データシート2!$A$1:$SI$1,0),0)</f>
        <v>230.92599999999999</v>
      </c>
      <c r="Z42" s="938">
        <f>VLOOKUP($D$3&amp;"_"&amp;Z$3,データシート2!$A:$SI,MATCH($R$2&amp;"_"&amp;$C42,データシート2!$A$1:$SI$1,0),0)</f>
        <v>206.65899999999999</v>
      </c>
      <c r="AA42" s="938">
        <f>VLOOKUP($D$3&amp;"_"&amp;AA$3,データシート2!$A:$SI,MATCH($R$2&amp;"_"&amp;$C42,データシート2!$A$1:$SI$1,0),0)</f>
        <v>204.375</v>
      </c>
      <c r="AB42" s="939">
        <f>VLOOKUP($D$3&amp;"_"&amp;AB$3,データシート2!$A:$SI,MATCH($R$2&amp;"_"&amp;$C42,データシート2!$A$1:$SI$1,0),0)</f>
        <v>194.03800000000001</v>
      </c>
    </row>
    <row r="43" spans="2:29" s="745" customFormat="1" ht="16.5" customHeight="1">
      <c r="B43" s="737"/>
      <c r="C43" s="762">
        <v>23</v>
      </c>
      <c r="D43" s="763" t="s">
        <v>554</v>
      </c>
      <c r="E43" s="762"/>
      <c r="F43" s="764"/>
      <c r="G43" s="765">
        <f>VLOOKUP($D$3&amp;"_"&amp;G$3,データシート2!$A:$SI,MATCH($G$2&amp;"_"&amp;$C43,データシート2!$A$1:$SI$1,0),0)</f>
        <v>3</v>
      </c>
      <c r="H43" s="766">
        <f>VLOOKUP($D$3&amp;"_"&amp;H$3,データシート2!$A:$SI,MATCH($G$2&amp;"_"&amp;$C43,データシート2!$A$1:$SI$1,0),0)</f>
        <v>3</v>
      </c>
      <c r="I43" s="766">
        <f>VLOOKUP($D$3&amp;"_"&amp;I$3,データシート2!$A:$SI,MATCH($G$2&amp;"_"&amp;$C43,データシート2!$A$1:$SI$1,0),0)</f>
        <v>4</v>
      </c>
      <c r="J43" s="766">
        <f>VLOOKUP($D$3&amp;"_"&amp;J$3,データシート2!$A:$SI,MATCH($G$2&amp;"_"&amp;$C43,データシート2!$A$1:$SI$1,0),0)</f>
        <v>4</v>
      </c>
      <c r="K43" s="767">
        <f>VLOOKUP($D$3&amp;"_"&amp;K$3,データシート2!$A:$SI,MATCH($G$2&amp;"_"&amp;$C43,データシート2!$A$1:$SI$1,0),0)</f>
        <v>4</v>
      </c>
      <c r="L43" s="767">
        <f>VLOOKUP($D$3&amp;"_"&amp;L$3,データシート2!$A:$SI,MATCH($G$2&amp;"_"&amp;$C43,データシート2!$A$1:$SI$1,0),0)</f>
        <v>4</v>
      </c>
      <c r="M43" s="767">
        <f>VLOOKUP($D$3&amp;"_"&amp;M$3,データシート2!$A:$SI,MATCH($G$2&amp;"_"&amp;$C43,データシート2!$A$1:$SI$1,0),0)</f>
        <v>4</v>
      </c>
      <c r="N43" s="767">
        <f>VLOOKUP($D$3&amp;"_"&amp;N$3,データシート2!$A:$SI,MATCH($G$2&amp;"_"&amp;$C43,データシート2!$A$1:$SI$1,0),0)</f>
        <v>3</v>
      </c>
      <c r="O43" s="767">
        <f>VLOOKUP($D$3&amp;"_"&amp;O$3,データシート2!$A:$SI,MATCH($G$2&amp;"_"&amp;$C43,データシート2!$A$1:$SI$1,0),0)</f>
        <v>4</v>
      </c>
      <c r="P43" s="767">
        <f>VLOOKUP($D$3&amp;"_"&amp;P$3,データシート2!$A:$SI,MATCH($G$2&amp;"_"&amp;$C43,データシート2!$A$1:$SI$1,0),0)</f>
        <v>4</v>
      </c>
      <c r="Q43" s="768">
        <f>VLOOKUP($D$3&amp;"_"&amp;Q$3,データシート2!$A:$SI,MATCH($G$2&amp;"_"&amp;$C43,データシート2!$A$1:$SI$1,0),0)</f>
        <v>3</v>
      </c>
      <c r="R43" s="937">
        <f>VLOOKUP($D$3&amp;"_"&amp;R$3,データシート2!$A:$SI,MATCH($R$2&amp;"_"&amp;$C43,データシート2!$A$1:$SI$1,0),0)</f>
        <v>89.31</v>
      </c>
      <c r="S43" s="938">
        <f>VLOOKUP($D$3&amp;"_"&amp;S$3,データシート2!$A:$SI,MATCH($R$2&amp;"_"&amp;$C43,データシート2!$A$1:$SI$1,0),0)</f>
        <v>91.251000000000005</v>
      </c>
      <c r="T43" s="938">
        <f>VLOOKUP($D$3&amp;"_"&amp;T$3,データシート2!$A:$SI,MATCH($R$2&amp;"_"&amp;$C43,データシート2!$A$1:$SI$1,0),0)</f>
        <v>75.394999999999996</v>
      </c>
      <c r="U43" s="938">
        <f>VLOOKUP($D$3&amp;"_"&amp;U$3,データシート2!$A:$SI,MATCH($R$2&amp;"_"&amp;$C43,データシート2!$A$1:$SI$1,0),0)</f>
        <v>97.203999999999994</v>
      </c>
      <c r="V43" s="938">
        <f>VLOOKUP($D$3&amp;"_"&amp;V$3,データシート2!$A:$SI,MATCH($R$2&amp;"_"&amp;$C43,データシート2!$A$1:$SI$1,0),0)</f>
        <v>79.08</v>
      </c>
      <c r="W43" s="938">
        <f>VLOOKUP($D$3&amp;"_"&amp;W$3,データシート2!$A:$SI,MATCH($R$2&amp;"_"&amp;$C43,データシート2!$A$1:$SI$1,0),0)</f>
        <v>80.447000000000003</v>
      </c>
      <c r="X43" s="938">
        <f>VLOOKUP($D$3&amp;"_"&amp;X$3,データシート2!$A:$SI,MATCH($R$2&amp;"_"&amp;$C43,データシート2!$A$1:$SI$1,0),0)</f>
        <v>83.06</v>
      </c>
      <c r="Y43" s="938">
        <f>VLOOKUP($D$3&amp;"_"&amp;Y$3,データシート2!$A:$SI,MATCH($R$2&amp;"_"&amp;$C43,データシート2!$A$1:$SI$1,0),0)</f>
        <v>74.375</v>
      </c>
      <c r="Z43" s="938">
        <f>VLOOKUP($D$3&amp;"_"&amp;Z$3,データシート2!$A:$SI,MATCH($R$2&amp;"_"&amp;$C43,データシート2!$A$1:$SI$1,0),0)</f>
        <v>73.715999999999994</v>
      </c>
      <c r="AA43" s="938">
        <f>VLOOKUP($D$3&amp;"_"&amp;AA$3,データシート2!$A:$SI,MATCH($R$2&amp;"_"&amp;$C43,データシート2!$A$1:$SI$1,0),0)</f>
        <v>64.698999999999998</v>
      </c>
      <c r="AB43" s="939">
        <f>VLOOKUP($D$3&amp;"_"&amp;AB$3,データシート2!$A:$SI,MATCH($R$2&amp;"_"&amp;$C43,データシート2!$A$1:$SI$1,0),0)</f>
        <v>51.101999999999997</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10.987</v>
      </c>
      <c r="S44" s="938">
        <f>VLOOKUP($D$3&amp;"_"&amp;S$3,データシート2!$A:$SI,MATCH($R$2&amp;"_"&amp;$C44,データシート2!$A$1:$SI$1,0),0)</f>
        <v>18.041</v>
      </c>
      <c r="T44" s="938">
        <f>VLOOKUP($D$3&amp;"_"&amp;T$3,データシート2!$A:$SI,MATCH($R$2&amp;"_"&amp;$C44,データシート2!$A$1:$SI$1,0),0)</f>
        <v>20.123000000000001</v>
      </c>
      <c r="U44" s="938">
        <f>VLOOKUP($D$3&amp;"_"&amp;U$3,データシート2!$A:$SI,MATCH($R$2&amp;"_"&amp;$C44,データシート2!$A$1:$SI$1,0),0)</f>
        <v>24.96</v>
      </c>
      <c r="V44" s="938">
        <f>VLOOKUP($D$3&amp;"_"&amp;V$3,データシート2!$A:$SI,MATCH($R$2&amp;"_"&amp;$C44,データシート2!$A$1:$SI$1,0),0)</f>
        <v>26.837</v>
      </c>
      <c r="W44" s="938">
        <f>VLOOKUP($D$3&amp;"_"&amp;W$3,データシート2!$A:$SI,MATCH($R$2&amp;"_"&amp;$C44,データシート2!$A$1:$SI$1,0),0)</f>
        <v>27</v>
      </c>
      <c r="X44" s="938">
        <f>VLOOKUP($D$3&amp;"_"&amp;X$3,データシート2!$A:$SI,MATCH($R$2&amp;"_"&amp;$C44,データシート2!$A$1:$SI$1,0),0)</f>
        <v>25.788</v>
      </c>
      <c r="Y44" s="938">
        <f>VLOOKUP($D$3&amp;"_"&amp;Y$3,データシート2!$A:$SI,MATCH($R$2&amp;"_"&amp;$C44,データシート2!$A$1:$SI$1,0),0)</f>
        <v>25.529</v>
      </c>
      <c r="Z44" s="938">
        <f>VLOOKUP($D$3&amp;"_"&amp;Z$3,データシート2!$A:$SI,MATCH($R$2&amp;"_"&amp;$C44,データシート2!$A$1:$SI$1,0),0)</f>
        <v>21.048999999999999</v>
      </c>
      <c r="AA44" s="938">
        <f>VLOOKUP($D$3&amp;"_"&amp;AA$3,データシート2!$A:$SI,MATCH($R$2&amp;"_"&amp;$C44,データシート2!$A$1:$SI$1,0),0)</f>
        <v>15.117000000000001</v>
      </c>
      <c r="AB44" s="939">
        <f>VLOOKUP($D$3&amp;"_"&amp;AB$3,データシート2!$A:$SI,MATCH($R$2&amp;"_"&amp;$C44,データシート2!$A$1:$SI$1,0),0)</f>
        <v>14.878</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0</v>
      </c>
      <c r="S45" s="938">
        <f>VLOOKUP($D$3&amp;"_"&amp;S$3,データシート2!$A:$SI,MATCH($R$2&amp;"_"&amp;$C45,データシート2!$A$1:$SI$1,0),0)</f>
        <v>59.49</v>
      </c>
      <c r="T45" s="938">
        <f>VLOOKUP($D$3&amp;"_"&amp;T$3,データシート2!$A:$SI,MATCH($R$2&amp;"_"&amp;$C45,データシート2!$A$1:$SI$1,0),0)</f>
        <v>65.474000000000004</v>
      </c>
      <c r="U45" s="938">
        <f>VLOOKUP($D$3&amp;"_"&amp;U$3,データシート2!$A:$SI,MATCH($R$2&amp;"_"&amp;$C45,データシート2!$A$1:$SI$1,0),0)</f>
        <v>60.156999999999996</v>
      </c>
      <c r="V45" s="938">
        <f>VLOOKUP($D$3&amp;"_"&amp;V$3,データシート2!$A:$SI,MATCH($R$2&amp;"_"&amp;$C45,データシート2!$A$1:$SI$1,0),0)</f>
        <v>49.93</v>
      </c>
      <c r="W45" s="938">
        <f>VLOOKUP($D$3&amp;"_"&amp;W$3,データシート2!$A:$SI,MATCH($R$2&amp;"_"&amp;$C45,データシート2!$A$1:$SI$1,0),0)</f>
        <v>52.884999999999998</v>
      </c>
      <c r="X45" s="938">
        <f>VLOOKUP($D$3&amp;"_"&amp;X$3,データシート2!$A:$SI,MATCH($R$2&amp;"_"&amp;$C45,データシート2!$A$1:$SI$1,0),0)</f>
        <v>54.381</v>
      </c>
      <c r="Y45" s="938">
        <f>VLOOKUP($D$3&amp;"_"&amp;Y$3,データシート2!$A:$SI,MATCH($R$2&amp;"_"&amp;$C45,データシート2!$A$1:$SI$1,0),0)</f>
        <v>55.963000000000001</v>
      </c>
      <c r="Z45" s="938">
        <f>VLOOKUP($D$3&amp;"_"&amp;Z$3,データシート2!$A:$SI,MATCH($R$2&amp;"_"&amp;$C45,データシート2!$A$1:$SI$1,0),0)</f>
        <v>49.226999999999997</v>
      </c>
      <c r="AA45" s="938">
        <f>VLOOKUP($D$3&amp;"_"&amp;AA$3,データシート2!$A:$SI,MATCH($R$2&amp;"_"&amp;$C45,データシート2!$A$1:$SI$1,0),0)</f>
        <v>47.198</v>
      </c>
      <c r="AB45" s="939">
        <f>VLOOKUP($D$3&amp;"_"&amp;AB$3,データシート2!$A:$SI,MATCH($R$2&amp;"_"&amp;$C45,データシート2!$A$1:$SI$1,0),0)</f>
        <v>54.264000000000003</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68.72</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3.3210000000000002</v>
      </c>
      <c r="S48" s="938">
        <f>VLOOKUP($D$3&amp;"_"&amp;S$3,データシート2!$A:$SI,MATCH($R$2&amp;"_"&amp;$C48,データシート2!$A$1:$SI$1,0),0)</f>
        <v>3.9670000000000001</v>
      </c>
      <c r="T48" s="938">
        <f>VLOOKUP($D$3&amp;"_"&amp;T$3,データシート2!$A:$SI,MATCH($R$2&amp;"_"&amp;$C48,データシート2!$A$1:$SI$1,0),0)</f>
        <v>4.2939999999999996</v>
      </c>
      <c r="U48" s="938">
        <f>VLOOKUP($D$3&amp;"_"&amp;U$3,データシート2!$A:$SI,MATCH($R$2&amp;"_"&amp;$C48,データシート2!$A$1:$SI$1,0),0)</f>
        <v>4.1079999999999997</v>
      </c>
      <c r="V48" s="938">
        <f>VLOOKUP($D$3&amp;"_"&amp;V$3,データシート2!$A:$SI,MATCH($R$2&amp;"_"&amp;$C48,データシート2!$A$1:$SI$1,0),0)</f>
        <v>3.7130000000000001</v>
      </c>
      <c r="W48" s="938">
        <f>VLOOKUP($D$3&amp;"_"&amp;W$3,データシート2!$A:$SI,MATCH($R$2&amp;"_"&amp;$C48,データシート2!$A$1:$SI$1,0),0)</f>
        <v>11.917</v>
      </c>
      <c r="X48" s="938">
        <f>VLOOKUP($D$3&amp;"_"&amp;X$3,データシート2!$A:$SI,MATCH($R$2&amp;"_"&amp;$C48,データシート2!$A$1:$SI$1,0),0)</f>
        <v>12.654</v>
      </c>
      <c r="Y48" s="938">
        <f>VLOOKUP($D$3&amp;"_"&amp;Y$3,データシート2!$A:$SI,MATCH($R$2&amp;"_"&amp;$C48,データシート2!$A$1:$SI$1,0),0)</f>
        <v>12.432</v>
      </c>
      <c r="Z48" s="938">
        <f>VLOOKUP($D$3&amp;"_"&amp;Z$3,データシート2!$A:$SI,MATCH($R$2&amp;"_"&amp;$C48,データシート2!$A$1:$SI$1,0),0)</f>
        <v>10.33</v>
      </c>
      <c r="AA48" s="938">
        <f>VLOOKUP($D$3&amp;"_"&amp;AA$3,データシート2!$A:$SI,MATCH($R$2&amp;"_"&amp;$C48,データシート2!$A$1:$SI$1,0),0)</f>
        <v>11.157999999999999</v>
      </c>
      <c r="AB48" s="939">
        <f>VLOOKUP($D$3&amp;"_"&amp;AB$3,データシート2!$A:$SI,MATCH($R$2&amp;"_"&amp;$C48,データシート2!$A$1:$SI$1,0),0)</f>
        <v>11.555</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2</v>
      </c>
      <c r="I49" s="766">
        <f>VLOOKUP($D$3&amp;"_"&amp;I$3,データシート2!$A:$SI,MATCH($G$2&amp;"_"&amp;$C49,データシート2!$A$1:$SI$1,0),0)</f>
        <v>1</v>
      </c>
      <c r="J49" s="766">
        <f>VLOOKUP($D$3&amp;"_"&amp;J$3,データシート2!$A:$SI,MATCH($G$2&amp;"_"&amp;$C49,データシート2!$A$1:$SI$1,0),0)</f>
        <v>2</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8.9789999999999992</v>
      </c>
      <c r="S49" s="938">
        <f>VLOOKUP($D$3&amp;"_"&amp;S$3,データシート2!$A:$SI,MATCH($R$2&amp;"_"&amp;$C49,データシート2!$A$1:$SI$1,0),0)</f>
        <v>14.471</v>
      </c>
      <c r="T49" s="938">
        <f>VLOOKUP($D$3&amp;"_"&amp;T$3,データシート2!$A:$SI,MATCH($R$2&amp;"_"&amp;$C49,データシート2!$A$1:$SI$1,0),0)</f>
        <v>3.593</v>
      </c>
      <c r="U49" s="938">
        <f>VLOOKUP($D$3&amp;"_"&amp;U$3,データシート2!$A:$SI,MATCH($R$2&amp;"_"&amp;$C49,データシート2!$A$1:$SI$1,0),0)</f>
        <v>15.583</v>
      </c>
      <c r="V49" s="938">
        <f>VLOOKUP($D$3&amp;"_"&amp;V$3,データシート2!$A:$SI,MATCH($R$2&amp;"_"&amp;$C49,データシート2!$A$1:$SI$1,0),0)</f>
        <v>19.486000000000001</v>
      </c>
      <c r="W49" s="938">
        <f>VLOOKUP($D$3&amp;"_"&amp;W$3,データシート2!$A:$SI,MATCH($R$2&amp;"_"&amp;$C49,データシート2!$A$1:$SI$1,0),0)</f>
        <v>18.791</v>
      </c>
      <c r="X49" s="938">
        <f>VLOOKUP($D$3&amp;"_"&amp;X$3,データシート2!$A:$SI,MATCH($R$2&amp;"_"&amp;$C49,データシート2!$A$1:$SI$1,0),0)</f>
        <v>17.321999999999999</v>
      </c>
      <c r="Y49" s="938">
        <f>VLOOKUP($D$3&amp;"_"&amp;Y$3,データシート2!$A:$SI,MATCH($R$2&amp;"_"&amp;$C49,データシート2!$A$1:$SI$1,0),0)</f>
        <v>19.007999999999999</v>
      </c>
      <c r="Z49" s="938">
        <f>VLOOKUP($D$3&amp;"_"&amp;Z$3,データシート2!$A:$SI,MATCH($R$2&amp;"_"&amp;$C49,データシート2!$A$1:$SI$1,0),0)</f>
        <v>17.123000000000001</v>
      </c>
      <c r="AA49" s="938">
        <f>VLOOKUP($D$3&amp;"_"&amp;AA$3,データシート2!$A:$SI,MATCH($R$2&amp;"_"&amp;$C49,データシート2!$A$1:$SI$1,0),0)</f>
        <v>19.629000000000001</v>
      </c>
      <c r="AB49" s="939">
        <f>VLOOKUP($D$3&amp;"_"&amp;AB$3,データシート2!$A:$SI,MATCH($R$2&amp;"_"&amp;$C49,データシート2!$A$1:$SI$1,0),0)</f>
        <v>25.594999999999999</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2</v>
      </c>
      <c r="M50" s="767">
        <f>VLOOKUP($D$3&amp;"_"&amp;M$3,データシート2!$A:$SI,MATCH($G$2&amp;"_"&amp;$C50,データシート2!$A$1:$SI$1,0),0)</f>
        <v>2</v>
      </c>
      <c r="N50" s="767">
        <f>VLOOKUP($D$3&amp;"_"&amp;N$3,データシート2!$A:$SI,MATCH($G$2&amp;"_"&amp;$C50,データシート2!$A$1:$SI$1,0),0)</f>
        <v>1</v>
      </c>
      <c r="O50" s="767">
        <f>VLOOKUP($D$3&amp;"_"&amp;O$3,データシート2!$A:$SI,MATCH($G$2&amp;"_"&amp;$C50,データシート2!$A$1:$SI$1,0),0)</f>
        <v>2</v>
      </c>
      <c r="P50" s="767">
        <f>VLOOKUP($D$3&amp;"_"&amp;P$3,データシート2!$A:$SI,MATCH($G$2&amp;"_"&amp;$C50,データシート2!$A$1:$SI$1,0),0)</f>
        <v>2</v>
      </c>
      <c r="Q50" s="768">
        <f>VLOOKUP($D$3&amp;"_"&amp;Q$3,データシート2!$A:$SI,MATCH($G$2&amp;"_"&amp;$C50,データシート2!$A$1:$SI$1,0),0)</f>
        <v>2</v>
      </c>
      <c r="R50" s="937">
        <f>VLOOKUP($D$3&amp;"_"&amp;R$3,データシート2!$A:$SI,MATCH($R$2&amp;"_"&amp;$C50,データシート2!$A$1:$SI$1,0),0)</f>
        <v>16.382999999999999</v>
      </c>
      <c r="S50" s="938">
        <f>VLOOKUP($D$3&amp;"_"&amp;S$3,データシート2!$A:$SI,MATCH($R$2&amp;"_"&amp;$C50,データシート2!$A$1:$SI$1,0),0)</f>
        <v>22.594999999999999</v>
      </c>
      <c r="T50" s="938">
        <f>VLOOKUP($D$3&amp;"_"&amp;T$3,データシート2!$A:$SI,MATCH($R$2&amp;"_"&amp;$C50,データシート2!$A$1:$SI$1,0),0)</f>
        <v>26.972000000000001</v>
      </c>
      <c r="U50" s="938">
        <f>VLOOKUP($D$3&amp;"_"&amp;U$3,データシート2!$A:$SI,MATCH($R$2&amp;"_"&amp;$C50,データシート2!$A$1:$SI$1,0),0)</f>
        <v>26.733000000000001</v>
      </c>
      <c r="V50" s="938">
        <f>VLOOKUP($D$3&amp;"_"&amp;V$3,データシート2!$A:$SI,MATCH($R$2&amp;"_"&amp;$C50,データシート2!$A$1:$SI$1,0),0)</f>
        <v>25.184999999999999</v>
      </c>
      <c r="W50" s="938">
        <f>VLOOKUP($D$3&amp;"_"&amp;W$3,データシート2!$A:$SI,MATCH($R$2&amp;"_"&amp;$C50,データシート2!$A$1:$SI$1,0),0)</f>
        <v>30.242999999999999</v>
      </c>
      <c r="X50" s="938">
        <f>VLOOKUP($D$3&amp;"_"&amp;X$3,データシート2!$A:$SI,MATCH($R$2&amp;"_"&amp;$C50,データシート2!$A$1:$SI$1,0),0)</f>
        <v>29.344999999999999</v>
      </c>
      <c r="Y50" s="938">
        <f>VLOOKUP($D$3&amp;"_"&amp;Y$3,データシート2!$A:$SI,MATCH($R$2&amp;"_"&amp;$C50,データシート2!$A$1:$SI$1,0),0)</f>
        <v>26.446000000000002</v>
      </c>
      <c r="Z50" s="938">
        <f>VLOOKUP($D$3&amp;"_"&amp;Z$3,データシート2!$A:$SI,MATCH($R$2&amp;"_"&amp;$C50,データシート2!$A$1:$SI$1,0),0)</f>
        <v>28.727</v>
      </c>
      <c r="AA50" s="938">
        <f>VLOOKUP($D$3&amp;"_"&amp;AA$3,データシート2!$A:$SI,MATCH($R$2&amp;"_"&amp;$C50,データシート2!$A$1:$SI$1,0),0)</f>
        <v>29.097999999999999</v>
      </c>
      <c r="AB50" s="939">
        <f>VLOOKUP($D$3&amp;"_"&amp;AB$3,データシート2!$A:$SI,MATCH($R$2&amp;"_"&amp;$C50,データシート2!$A$1:$SI$1,0),0)</f>
        <v>27.399000000000001</v>
      </c>
    </row>
    <row r="51" spans="2:29" s="745" customFormat="1" ht="16.5" customHeight="1">
      <c r="B51" s="737"/>
      <c r="C51" s="762">
        <v>31</v>
      </c>
      <c r="D51" s="763" t="s">
        <v>562</v>
      </c>
      <c r="E51" s="762"/>
      <c r="F51" s="764"/>
      <c r="G51" s="765">
        <f>VLOOKUP($D$3&amp;"_"&amp;G$3,データシート2!$A:$SI,MATCH($G$2&amp;"_"&amp;$C51,データシート2!$A$1:$SI$1,0),0)</f>
        <v>3</v>
      </c>
      <c r="H51" s="766">
        <f>VLOOKUP($D$3&amp;"_"&amp;H$3,データシート2!$A:$SI,MATCH($G$2&amp;"_"&amp;$C51,データシート2!$A$1:$SI$1,0),0)</f>
        <v>4</v>
      </c>
      <c r="I51" s="766">
        <f>VLOOKUP($D$3&amp;"_"&amp;I$3,データシート2!$A:$SI,MATCH($G$2&amp;"_"&amp;$C51,データシート2!$A$1:$SI$1,0),0)</f>
        <v>4</v>
      </c>
      <c r="J51" s="766">
        <f>VLOOKUP($D$3&amp;"_"&amp;J$3,データシート2!$A:$SI,MATCH($G$2&amp;"_"&amp;$C51,データシート2!$A$1:$SI$1,0),0)</f>
        <v>4</v>
      </c>
      <c r="K51" s="767">
        <f>VLOOKUP($D$3&amp;"_"&amp;K$3,データシート2!$A:$SI,MATCH($G$2&amp;"_"&amp;$C51,データシート2!$A$1:$SI$1,0),0)</f>
        <v>4</v>
      </c>
      <c r="L51" s="767">
        <f>VLOOKUP($D$3&amp;"_"&amp;L$3,データシート2!$A:$SI,MATCH($G$2&amp;"_"&amp;$C51,データシート2!$A$1:$SI$1,0),0)</f>
        <v>4</v>
      </c>
      <c r="M51" s="767">
        <f>VLOOKUP($D$3&amp;"_"&amp;M$3,データシート2!$A:$SI,MATCH($G$2&amp;"_"&amp;$C51,データシート2!$A$1:$SI$1,0),0)</f>
        <v>4</v>
      </c>
      <c r="N51" s="767">
        <f>VLOOKUP($D$3&amp;"_"&amp;N$3,データシート2!$A:$SI,MATCH($G$2&amp;"_"&amp;$C51,データシート2!$A$1:$SI$1,0),0)</f>
        <v>4</v>
      </c>
      <c r="O51" s="767">
        <f>VLOOKUP($D$3&amp;"_"&amp;O$3,データシート2!$A:$SI,MATCH($G$2&amp;"_"&amp;$C51,データシート2!$A$1:$SI$1,0),0)</f>
        <v>4</v>
      </c>
      <c r="P51" s="767">
        <f>VLOOKUP($D$3&amp;"_"&amp;P$3,データシート2!$A:$SI,MATCH($G$2&amp;"_"&amp;$C51,データシート2!$A$1:$SI$1,0),0)</f>
        <v>3</v>
      </c>
      <c r="Q51" s="768">
        <f>VLOOKUP($D$3&amp;"_"&amp;Q$3,データシート2!$A:$SI,MATCH($G$2&amp;"_"&amp;$C51,データシート2!$A$1:$SI$1,0),0)</f>
        <v>3</v>
      </c>
      <c r="R51" s="937">
        <f>VLOOKUP($D$3&amp;"_"&amp;R$3,データシート2!$A:$SI,MATCH($R$2&amp;"_"&amp;$C51,データシート2!$A$1:$SI$1,0),0)</f>
        <v>22.11</v>
      </c>
      <c r="S51" s="938">
        <f>VLOOKUP($D$3&amp;"_"&amp;S$3,データシート2!$A:$SI,MATCH($R$2&amp;"_"&amp;$C51,データシート2!$A$1:$SI$1,0),0)</f>
        <v>32.145000000000003</v>
      </c>
      <c r="T51" s="938">
        <f>VLOOKUP($D$3&amp;"_"&amp;T$3,データシート2!$A:$SI,MATCH($R$2&amp;"_"&amp;$C51,データシート2!$A$1:$SI$1,0),0)</f>
        <v>36.392000000000003</v>
      </c>
      <c r="U51" s="938">
        <f>VLOOKUP($D$3&amp;"_"&amp;U$3,データシート2!$A:$SI,MATCH($R$2&amp;"_"&amp;$C51,データシート2!$A$1:$SI$1,0),0)</f>
        <v>34.264000000000003</v>
      </c>
      <c r="V51" s="938">
        <f>VLOOKUP($D$3&amp;"_"&amp;V$3,データシート2!$A:$SI,MATCH($R$2&amp;"_"&amp;$C51,データシート2!$A$1:$SI$1,0),0)</f>
        <v>32.459000000000003</v>
      </c>
      <c r="W51" s="938">
        <f>VLOOKUP($D$3&amp;"_"&amp;W$3,データシート2!$A:$SI,MATCH($R$2&amp;"_"&amp;$C51,データシート2!$A$1:$SI$1,0),0)</f>
        <v>34.398000000000003</v>
      </c>
      <c r="X51" s="938">
        <f>VLOOKUP($D$3&amp;"_"&amp;X$3,データシート2!$A:$SI,MATCH($R$2&amp;"_"&amp;$C51,データシート2!$A$1:$SI$1,0),0)</f>
        <v>34.344000000000001</v>
      </c>
      <c r="Y51" s="938">
        <f>VLOOKUP($D$3&amp;"_"&amp;Y$3,データシート2!$A:$SI,MATCH($R$2&amp;"_"&amp;$C51,データシート2!$A$1:$SI$1,0),0)</f>
        <v>34.127000000000002</v>
      </c>
      <c r="Z51" s="938">
        <f>VLOOKUP($D$3&amp;"_"&amp;Z$3,データシート2!$A:$SI,MATCH($R$2&amp;"_"&amp;$C51,データシート2!$A$1:$SI$1,0),0)</f>
        <v>30.219000000000001</v>
      </c>
      <c r="AA51" s="938">
        <f>VLOOKUP($D$3&amp;"_"&amp;AA$3,データシート2!$A:$SI,MATCH($R$2&amp;"_"&amp;$C51,データシート2!$A$1:$SI$1,0),0)</f>
        <v>16.367999999999999</v>
      </c>
      <c r="AB51" s="939">
        <f>VLOOKUP($D$3&amp;"_"&amp;AB$3,データシート2!$A:$SI,MATCH($R$2&amp;"_"&amp;$C51,データシート2!$A$1:$SI$1,0),0)</f>
        <v>18.709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2</v>
      </c>
      <c r="L62" s="735">
        <f>VLOOKUP($D$3&amp;"_"&amp;L$3,データシート2!$A:$SI,MATCH($G$2&amp;"_"&amp;$B62,データシート2!$A$1:$SI$1,0),0)</f>
        <v>2</v>
      </c>
      <c r="M62" s="735">
        <f>VLOOKUP($D$3&amp;"_"&amp;M$3,データシート2!$A:$SI,MATCH($G$2&amp;"_"&amp;$B62,データシート2!$A$1:$SI$1,0),0)</f>
        <v>2</v>
      </c>
      <c r="N62" s="735">
        <f>VLOOKUP($D$3&amp;"_"&amp;N$3,データシート2!$A:$SI,MATCH($G$2&amp;"_"&amp;$B62,データシート2!$A$1:$SI$1,0),0)</f>
        <v>2</v>
      </c>
      <c r="O62" s="735">
        <f>VLOOKUP($D$3&amp;"_"&amp;O$3,データシート2!$A:$SI,MATCH($G$2&amp;"_"&amp;$B62,データシート2!$A$1:$SI$1,0),0)</f>
        <v>2</v>
      </c>
      <c r="P62" s="735">
        <f>VLOOKUP($D$3&amp;"_"&amp;P$3,データシート2!$A:$SI,MATCH($G$2&amp;"_"&amp;$B62,データシート2!$A$1:$SI$1,0),0)</f>
        <v>2</v>
      </c>
      <c r="Q62" s="736">
        <f>VLOOKUP($D$3&amp;"_"&amp;Q$3,データシート2!$A:$SI,MATCH($G$2&amp;"_"&amp;$B62,データシート2!$A$1:$SI$1,0),0)</f>
        <v>2</v>
      </c>
      <c r="R62" s="924">
        <f>VLOOKUP($D$3&amp;"_"&amp;R$3,データシート2!$A:$SI,MATCH($R$2&amp;"_"&amp;$B62,データシート2!$A$1:$SI$1,0),0)</f>
        <v>40.122999999999998</v>
      </c>
      <c r="S62" s="925">
        <f>VLOOKUP($D$3&amp;"_"&amp;S$3,データシート2!$A:$SI,MATCH($R$2&amp;"_"&amp;$B62,データシート2!$A$1:$SI$1,0),0)</f>
        <v>40.475000000000001</v>
      </c>
      <c r="T62" s="925">
        <f>VLOOKUP($D$3&amp;"_"&amp;T$3,データシート2!$A:$SI,MATCH($R$2&amp;"_"&amp;$B62,データシート2!$A$1:$SI$1,0),0)</f>
        <v>38.758000000000003</v>
      </c>
      <c r="U62" s="925">
        <f>VLOOKUP($D$3&amp;"_"&amp;U$3,データシート2!$A:$SI,MATCH($R$2&amp;"_"&amp;$B62,データシート2!$A$1:$SI$1,0),0)</f>
        <v>44.548000000000002</v>
      </c>
      <c r="V62" s="925">
        <f>VLOOKUP($D$3&amp;"_"&amp;V$3,データシート2!$A:$SI,MATCH($R$2&amp;"_"&amp;$B62,データシート2!$A$1:$SI$1,0),0)</f>
        <v>48.652999999999999</v>
      </c>
      <c r="W62" s="925">
        <f>VLOOKUP($D$3&amp;"_"&amp;W$3,データシート2!$A:$SI,MATCH($R$2&amp;"_"&amp;$B62,データシート2!$A$1:$SI$1,0),0)</f>
        <v>50.789000000000001</v>
      </c>
      <c r="X62" s="925">
        <f>VLOOKUP($D$3&amp;"_"&amp;X$3,データシート2!$A:$SI,MATCH($R$2&amp;"_"&amp;$B62,データシート2!$A$1:$SI$1,0),0)</f>
        <v>52.412999999999997</v>
      </c>
      <c r="Y62" s="925">
        <f>VLOOKUP($D$3&amp;"_"&amp;Y$3,データシート2!$A:$SI,MATCH($R$2&amp;"_"&amp;$B62,データシート2!$A$1:$SI$1,0),0)</f>
        <v>52.734999999999999</v>
      </c>
      <c r="Z62" s="925">
        <f>VLOOKUP($D$3&amp;"_"&amp;Z$3,データシート2!$A:$SI,MATCH($R$2&amp;"_"&amp;$B62,データシート2!$A$1:$SI$1,0),0)</f>
        <v>52.363999999999997</v>
      </c>
      <c r="AA62" s="925">
        <f>VLOOKUP($D$3&amp;"_"&amp;AA$3,データシート2!$A:$SI,MATCH($R$2&amp;"_"&amp;$B62,データシート2!$A$1:$SI$1,0),0)</f>
        <v>48.901000000000003</v>
      </c>
      <c r="AB62" s="926">
        <f>VLOOKUP($D$3&amp;"_"&amp;AB$3,データシート2!$A:$SI,MATCH($R$2&amp;"_"&amp;$B62,データシート2!$A$1:$SI$1,0),0)</f>
        <v>48.695999999999998</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40.122999999999998</v>
      </c>
      <c r="S63" s="928">
        <f>VLOOKUP($D$3&amp;"_"&amp;S$3,データシート2!$A:$SI,MATCH($R$2&amp;"_"&amp;$C63,データシート2!$A$1:$SI$1,0),0)</f>
        <v>40.475000000000001</v>
      </c>
      <c r="T63" s="928">
        <f>VLOOKUP($D$3&amp;"_"&amp;T$3,データシート2!$A:$SI,MATCH($R$2&amp;"_"&amp;$C63,データシート2!$A$1:$SI$1,0),0)</f>
        <v>38.758000000000003</v>
      </c>
      <c r="U63" s="928">
        <f>VLOOKUP($D$3&amp;"_"&amp;U$3,データシート2!$A:$SI,MATCH($R$2&amp;"_"&amp;$C63,データシート2!$A$1:$SI$1,0),0)</f>
        <v>44.548000000000002</v>
      </c>
      <c r="V63" s="928">
        <f>VLOOKUP($D$3&amp;"_"&amp;V$3,データシート2!$A:$SI,MATCH($R$2&amp;"_"&amp;$C63,データシート2!$A$1:$SI$1,0),0)</f>
        <v>45.26</v>
      </c>
      <c r="W63" s="928">
        <f>VLOOKUP($D$3&amp;"_"&amp;W$3,データシート2!$A:$SI,MATCH($R$2&amp;"_"&amp;$C63,データシート2!$A$1:$SI$1,0),0)</f>
        <v>46.896000000000001</v>
      </c>
      <c r="X63" s="928">
        <f>VLOOKUP($D$3&amp;"_"&amp;X$3,データシート2!$A:$SI,MATCH($R$2&amp;"_"&amp;$C63,データシート2!$A$1:$SI$1,0),0)</f>
        <v>48.179000000000002</v>
      </c>
      <c r="Y63" s="928">
        <f>VLOOKUP($D$3&amp;"_"&amp;Y$3,データシート2!$A:$SI,MATCH($R$2&amp;"_"&amp;$C63,データシート2!$A$1:$SI$1,0),0)</f>
        <v>48.152999999999999</v>
      </c>
      <c r="Z63" s="928">
        <f>VLOOKUP($D$3&amp;"_"&amp;Z$3,データシート2!$A:$SI,MATCH($R$2&amp;"_"&amp;$C63,データシート2!$A$1:$SI$1,0),0)</f>
        <v>47.74</v>
      </c>
      <c r="AA63" s="928">
        <f>VLOOKUP($D$3&amp;"_"&amp;AA$3,データシート2!$A:$SI,MATCH($R$2&amp;"_"&amp;$C63,データシート2!$A$1:$SI$1,0),0)</f>
        <v>44.238</v>
      </c>
      <c r="AB63" s="929">
        <f>VLOOKUP($D$3&amp;"_"&amp;AB$3,データシート2!$A:$SI,MATCH($R$2&amp;"_"&amp;$C63,データシート2!$A$1:$SI$1,0),0)</f>
        <v>44.503</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1</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3.3929999999999998</v>
      </c>
      <c r="W65" s="938">
        <f>VLOOKUP($D$3&amp;"_"&amp;W$3,データシート2!$A:$SI,MATCH($R$2&amp;"_"&amp;$C65,データシート2!$A$1:$SI$1,0),0)</f>
        <v>3.8929999999999998</v>
      </c>
      <c r="X65" s="938">
        <f>VLOOKUP($D$3&amp;"_"&amp;X$3,データシート2!$A:$SI,MATCH($R$2&amp;"_"&amp;$C65,データシート2!$A$1:$SI$1,0),0)</f>
        <v>4.234</v>
      </c>
      <c r="Y65" s="938">
        <f>VLOOKUP($D$3&amp;"_"&amp;Y$3,データシート2!$A:$SI,MATCH($R$2&amp;"_"&amp;$C65,データシート2!$A$1:$SI$1,0),0)</f>
        <v>4.5819999999999999</v>
      </c>
      <c r="Z65" s="938">
        <f>VLOOKUP($D$3&amp;"_"&amp;Z$3,データシート2!$A:$SI,MATCH($R$2&amp;"_"&amp;$C65,データシート2!$A$1:$SI$1,0),0)</f>
        <v>4.6239999999999997</v>
      </c>
      <c r="AA65" s="938">
        <f>VLOOKUP($D$3&amp;"_"&amp;AA$3,データシート2!$A:$SI,MATCH($R$2&amp;"_"&amp;$C65,データシート2!$A$1:$SI$1,0),0)</f>
        <v>4.6630000000000003</v>
      </c>
      <c r="AB65" s="939">
        <f>VLOOKUP($D$3&amp;"_"&amp;AB$3,データシート2!$A:$SI,MATCH($R$2&amp;"_"&amp;$C65,データシート2!$A$1:$SI$1,0),0)</f>
        <v>4.1929999999999996</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2.9239999999999999</v>
      </c>
      <c r="S77" s="925">
        <f>VLOOKUP($D$3&amp;"_"&amp;S$3,データシート2!$A:$SI,MATCH($R$2&amp;"_"&amp;$B77,データシート2!$A$1:$SI$1,0),0)</f>
        <v>3.2629999999999999</v>
      </c>
      <c r="T77" s="925">
        <f>VLOOKUP($D$3&amp;"_"&amp;T$3,データシート2!$A:$SI,MATCH($R$2&amp;"_"&amp;$B77,データシート2!$A$1:$SI$1,0),0)</f>
        <v>3.7189999999999999</v>
      </c>
      <c r="U77" s="925">
        <f>VLOOKUP($D$3&amp;"_"&amp;U$3,データシート2!$A:$SI,MATCH($R$2&amp;"_"&amp;$B77,データシート2!$A$1:$SI$1,0),0)</f>
        <v>3.63</v>
      </c>
      <c r="V77" s="925">
        <f>VLOOKUP($D$3&amp;"_"&amp;V$3,データシート2!$A:$SI,MATCH($R$2&amp;"_"&amp;$B77,データシート2!$A$1:$SI$1,0),0)</f>
        <v>3.5720000000000001</v>
      </c>
      <c r="W77" s="925">
        <f>VLOOKUP($D$3&amp;"_"&amp;W$3,データシート2!$A:$SI,MATCH($R$2&amp;"_"&amp;$B77,データシート2!$A$1:$SI$1,0),0)</f>
        <v>3.468</v>
      </c>
      <c r="X77" s="925">
        <f>VLOOKUP($D$3&amp;"_"&amp;X$3,データシート2!$A:$SI,MATCH($R$2&amp;"_"&amp;$B77,データシート2!$A$1:$SI$1,0),0)</f>
        <v>3.4</v>
      </c>
      <c r="Y77" s="925">
        <f>VLOOKUP($D$3&amp;"_"&amp;Y$3,データシート2!$A:$SI,MATCH($R$2&amp;"_"&amp;$B77,データシート2!$A$1:$SI$1,0),0)</f>
        <v>3.4750000000000001</v>
      </c>
      <c r="Z77" s="925">
        <f>VLOOKUP($D$3&amp;"_"&amp;Z$3,データシート2!$A:$SI,MATCH($R$2&amp;"_"&amp;$B77,データシート2!$A$1:$SI$1,0),0)</f>
        <v>3.2589999999999999</v>
      </c>
      <c r="AA77" s="925">
        <f>VLOOKUP($D$3&amp;"_"&amp;AA$3,データシート2!$A:$SI,MATCH($R$2&amp;"_"&amp;$B77,データシート2!$A$1:$SI$1,0),0)</f>
        <v>3.4940000000000002</v>
      </c>
      <c r="AB77" s="926">
        <f>VLOOKUP($D$3&amp;"_"&amp;AB$3,データシート2!$A:$SI,MATCH($R$2&amp;"_"&amp;$B77,データシート2!$A$1:$SI$1,0),0)</f>
        <v>3.5350000000000001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2.9239999999999999</v>
      </c>
      <c r="S84" s="938">
        <f>VLOOKUP($D$3&amp;"_"&amp;S$3,データシート2!$A:$SI,MATCH($R$2&amp;"_"&amp;$C84,データシート2!$A$1:$SI$1,0),0)</f>
        <v>3.2629999999999999</v>
      </c>
      <c r="T84" s="938">
        <f>VLOOKUP($D$3&amp;"_"&amp;T$3,データシート2!$A:$SI,MATCH($R$2&amp;"_"&amp;$C84,データシート2!$A$1:$SI$1,0),0)</f>
        <v>3.7189999999999999</v>
      </c>
      <c r="U84" s="938">
        <f>VLOOKUP($D$3&amp;"_"&amp;U$3,データシート2!$A:$SI,MATCH($R$2&amp;"_"&amp;$C84,データシート2!$A$1:$SI$1,0),0)</f>
        <v>3.63</v>
      </c>
      <c r="V84" s="938">
        <f>VLOOKUP($D$3&amp;"_"&amp;V$3,データシート2!$A:$SI,MATCH($R$2&amp;"_"&amp;$C84,データシート2!$A$1:$SI$1,0),0)</f>
        <v>3.5720000000000001</v>
      </c>
      <c r="W84" s="938">
        <f>VLOOKUP($D$3&amp;"_"&amp;W$3,データシート2!$A:$SI,MATCH($R$2&amp;"_"&amp;$C84,データシート2!$A$1:$SI$1,0),0)</f>
        <v>3.468</v>
      </c>
      <c r="X84" s="938">
        <f>VLOOKUP($D$3&amp;"_"&amp;X$3,データシート2!$A:$SI,MATCH($R$2&amp;"_"&amp;$C84,データシート2!$A$1:$SI$1,0),0)</f>
        <v>3.4</v>
      </c>
      <c r="Y84" s="938">
        <f>VLOOKUP($D$3&amp;"_"&amp;Y$3,データシート2!$A:$SI,MATCH($R$2&amp;"_"&amp;$C84,データシート2!$A$1:$SI$1,0),0)</f>
        <v>3.4750000000000001</v>
      </c>
      <c r="Z84" s="938">
        <f>VLOOKUP($D$3&amp;"_"&amp;Z$3,データシート2!$A:$SI,MATCH($R$2&amp;"_"&amp;$C84,データシート2!$A$1:$SI$1,0),0)</f>
        <v>3.2589999999999999</v>
      </c>
      <c r="AA84" s="938">
        <f>VLOOKUP($D$3&amp;"_"&amp;AA$3,データシート2!$A:$SI,MATCH($R$2&amp;"_"&amp;$C84,データシート2!$A$1:$SI$1,0),0)</f>
        <v>3.4940000000000002</v>
      </c>
      <c r="AB84" s="939">
        <f>VLOOKUP($D$3&amp;"_"&amp;AB$3,データシート2!$A:$SI,MATCH($R$2&amp;"_"&amp;$C84,データシート2!$A$1:$SI$1,0),0)</f>
        <v>3.5350000000000001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3.391</v>
      </c>
      <c r="Y117" s="925">
        <f>VLOOKUP($D$3&amp;"_"&amp;Y$3,データシート2!$A:$SI,MATCH($R$2&amp;"_"&amp;$B117,データシート2!$A$1:$SI$1,0),0)</f>
        <v>3.3969999999999998</v>
      </c>
      <c r="Z117" s="925">
        <f>VLOOKUP($D$3&amp;"_"&amp;Z$3,データシート2!$A:$SI,MATCH($R$2&amp;"_"&amp;$B117,データシート2!$A$1:$SI$1,0),0)</f>
        <v>3.3330000000000002</v>
      </c>
      <c r="AA117" s="925">
        <f>VLOOKUP($D$3&amp;"_"&amp;AA$3,データシート2!$A:$SI,MATCH($R$2&amp;"_"&amp;$B117,データシート2!$A$1:$SI$1,0),0)</f>
        <v>3.1930000000000001</v>
      </c>
      <c r="AB117" s="926">
        <f>VLOOKUP($D$3&amp;"_"&amp;AB$3,データシート2!$A:$SI,MATCH($R$2&amp;"_"&amp;$B117,データシート2!$A$1:$SI$1,0),0)</f>
        <v>3.1970000000000001</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3.391</v>
      </c>
      <c r="Y118" s="928">
        <f>VLOOKUP($D$3&amp;"_"&amp;Y$3,データシート2!$A:$SI,MATCH($R$2&amp;"_"&amp;$C118,データシート2!$A$1:$SI$1,0),0)</f>
        <v>3.3969999999999998</v>
      </c>
      <c r="Z118" s="928">
        <f>VLOOKUP($D$3&amp;"_"&amp;Z$3,データシート2!$A:$SI,MATCH($R$2&amp;"_"&amp;$C118,データシート2!$A$1:$SI$1,0),0)</f>
        <v>3.3330000000000002</v>
      </c>
      <c r="AA118" s="928">
        <f>VLOOKUP($D$3&amp;"_"&amp;AA$3,データシート2!$A:$SI,MATCH($R$2&amp;"_"&amp;$C118,データシート2!$A$1:$SI$1,0),0)</f>
        <v>3.1930000000000001</v>
      </c>
      <c r="AB118" s="929">
        <f>VLOOKUP($D$3&amp;"_"&amp;AB$3,データシート2!$A:$SI,MATCH($R$2&amp;"_"&amp;$C118,データシート2!$A$1:$SI$1,0),0)</f>
        <v>3.1970000000000001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2025-03-04T09:21:38Z</dcterms:created>
  <dcterms:modified xsi:type="dcterms:W3CDTF">2025-03-04T09:21:38Z</dcterms:modified>
  <cp:category/>
  <cp:contentStatus/>
</cp:coreProperties>
</file>