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94DAEA5-7DEE-4A54-A5B7-86A6431C1DD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<sst xmlns="http://schemas.openxmlformats.org/spreadsheetml/2006/main" count="16761" uniqueCount="2488">
  <si>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</si>
  <si>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</si>
  <si>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</si>
  <si>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</si>
  <si>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</si>
  <si>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</si>
  <si>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</si>
  <si>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</si>
  <si>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</si>
  <si>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</si>
  <si>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</si>
  <si>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</si>
  <si>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</si>
  <si>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</si>
  <si>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</si>
  <si>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</si>
  <si>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</si>
  <si>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</si>
  <si>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</si>
  <si>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</si>
  <si>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</si>
  <si>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</si>
  <si>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</si>
  <si>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</si>
  <si>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</si>
  <si>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</si>
  <si>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</si>
  <si>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</si>
  <si>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</si>
  <si>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</si>
  <si>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</si>
  <si>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</si>
  <si>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</si>
  <si>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</si>
  <si>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</si>
  <si>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</si>
  <si>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</si>
  <si>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</si>
  <si>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</si>
  <si>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</si>
  <si>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</si>
  <si>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</si>
  <si>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</si>
  <si>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</si>
  <si>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</si>
  <si>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</si>
  <si>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</si>
  <si>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</si>
  <si>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</si>
  <si>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</si>
  <si>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</si>
  <si>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</si>
  <si>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</si>
  <si>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</si>
  <si>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</si>
  <si>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</si>
  <si>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</si>
  <si>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</si>
  <si>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</si>
  <si>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</si>
  <si>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</si>
  <si>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</si>
  <si>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</si>
  <si>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</si>
  <si>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</si>
  <si>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</si>
  <si>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</si>
  <si>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</si>
  <si>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</si>
  <si>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</si>
  <si>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</si>
  <si>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</si>
  <si>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</si>
  <si>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</si>
  <si>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</si>
  <si>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</si>
  <si>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</si>
  <si>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</si>
  <si>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</si>
  <si>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</si>
  <si>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</si>
  <si>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</si>
  <si>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</si>
  <si>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</si>
  <si>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</si>
  <si>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</si>
  <si>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</si>
  <si>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</si>
  <si>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</si>
  <si>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</si>
  <si>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</si>
  <si>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</si>
  <si>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</si>
  <si>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</si>
  <si>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</si>
  <si>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</si>
  <si>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</si>
  <si>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</si>
  <si>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</si>
  <si>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</si>
  <si>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</si>
  <si>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</si>
  <si>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</si>
  <si>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</si>
  <si>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</si>
  <si>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</si>
  <si>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</si>
  <si>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</si>
  <si>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</si>
  <si>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</si>
  <si>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</si>
  <si>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</si>
  <si>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</si>
  <si>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</si>
  <si>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</si>
  <si>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</si>
  <si>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</si>
  <si>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</si>
  <si>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</si>
  <si>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</si>
  <si>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</si>
  <si>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</si>
  <si>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</si>
  <si>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</si>
  <si>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</si>
  <si>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</si>
  <si>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</si>
  <si>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</si>
  <si>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</si>
  <si>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</si>
  <si>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</si>
  <si>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</si>
  <si>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</si>
  <si>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</si>
  <si>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</si>
  <si>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</si>
  <si>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</si>
  <si>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</si>
  <si>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</si>
  <si>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</si>
  <si>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</si>
  <si>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</si>
  <si>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</si>
  <si>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</si>
  <si>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</si>
  <si>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</si>
  <si>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</si>
  <si>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</si>
  <si>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</si>
  <si>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</si>
  <si>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</si>
  <si>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</si>
  <si>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</si>
  <si>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</si>
  <si>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</si>
  <si>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</si>
  <si>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</si>
  <si>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</si>
  <si>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</si>
  <si>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</si>
  <si>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</si>
  <si>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</si>
  <si>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</si>
  <si>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</si>
  <si>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</si>
  <si>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</si>
  <si>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</si>
  <si>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</si>
  <si>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</si>
  <si>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</si>
  <si>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</si>
  <si>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</si>
  <si>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</si>
  <si>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</si>
  <si>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</si>
  <si>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</si>
  <si>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</si>
  <si>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</si>
  <si>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</si>
  <si>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</si>
  <si>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</si>
  <si>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</si>
  <si>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</si>
  <si>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</si>
  <si>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</si>
  <si>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</si>
  <si>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</si>
  <si>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</si>
  <si>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</si>
  <si>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</si>
  <si>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</si>
  <si>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</si>
  <si>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</si>
  <si>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</si>
  <si>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</si>
  <si>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</si>
  <si>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</si>
  <si>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</si>
  <si>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</si>
  <si>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</si>
  <si>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</si>
  <si>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</si>
  <si>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</si>
  <si>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</si>
  <si>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</si>
  <si>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</si>
  <si>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</si>
  <si>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</si>
  <si>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</si>
  <si>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</si>
  <si>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</si>
  <si>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</si>
  <si>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</si>
  <si>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</si>
  <si>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</si>
  <si>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</si>
  <si>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</si>
  <si>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</si>
  <si>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</si>
  <si>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</si>
  <si>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</si>
  <si>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</si>
  <si>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</si>
  <si>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</si>
  <si>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</si>
  <si>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</si>
  <si>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</si>
  <si>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</si>
  <si>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</si>
  <si>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</si>
  <si>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</si>
  <si>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</si>
  <si>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</si>
  <si>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</si>
  <si>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</si>
  <si>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</si>
  <si>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</si>
  <si>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</si>
  <si>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</si>
  <si>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</si>
  <si>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</si>
  <si>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</si>
  <si>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</si>
  <si>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</si>
  <si>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</si>
  <si>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</si>
  <si>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</si>
  <si>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</si>
  <si>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</si>
  <si>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</si>
  <si>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</si>
  <si>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</si>
  <si>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</si>
  <si>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</si>
  <si>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</si>
  <si>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</si>
  <si>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</si>
  <si>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</si>
  <si>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</si>
  <si>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</si>
  <si>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</si>
  <si>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</si>
  <si>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</si>
  <si>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</si>
  <si>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</si>
  <si>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</si>
  <si>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</si>
  <si>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</si>
  <si>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</si>
  <si>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</si>
  <si>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</si>
  <si>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</si>
  <si>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</si>
  <si>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</si>
  <si>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</si>
  <si>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</si>
  <si>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</si>
  <si>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</si>
  <si>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</si>
  <si>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</si>
  <si>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</si>
  <si>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</si>
  <si>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</si>
  <si>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</si>
  <si>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</si>
  <si>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</si>
  <si>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</si>
  <si>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</si>
  <si>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</si>
  <si>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</si>
  <si>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</si>
  <si>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</si>
  <si>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</si>
  <si>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</si>
  <si>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</si>
  <si>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</si>
  <si>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</si>
  <si>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</si>
  <si>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</si>
  <si>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</si>
  <si>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</si>
  <si>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</si>
  <si>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</si>
  <si>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</si>
  <si>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</si>
  <si>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</si>
  <si>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</si>
  <si>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</si>
  <si>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</si>
  <si>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</si>
  <si>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</si>
  <si>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</si>
  <si>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</si>
  <si>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</si>
  <si>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</si>
  <si>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</si>
  <si>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</si>
  <si>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</si>
  <si>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</si>
  <si>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</si>
  <si>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</si>
  <si>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</si>
  <si>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</si>
  <si>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</si>
  <si>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</si>
  <si>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</si>
  <si>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</si>
  <si>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</si>
  <si>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</si>
  <si>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</si>
  <si>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</si>
  <si>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</si>
  <si>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</si>
  <si>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</si>
  <si>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</si>
  <si>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</si>
  <si>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</si>
  <si>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</si>
  <si>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</si>
  <si>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</si>
  <si>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</si>
  <si>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</si>
  <si>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</si>
  <si>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</si>
  <si>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</si>
  <si>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</si>
  <si>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</si>
  <si>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</si>
  <si>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</si>
  <si>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</si>
  <si>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</si>
  <si>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</si>
  <si>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</si>
  <si>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</si>
  <si>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</si>
  <si>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</si>
  <si>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</si>
  <si>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</si>
  <si>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</si>
  <si>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</si>
  <si>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</si>
  <si>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</si>
  <si>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</si>
  <si>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</si>
  <si>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</si>
  <si>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</si>
  <si>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</si>
  <si>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</si>
  <si>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</si>
  <si>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</si>
  <si>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</si>
  <si>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</si>
  <si>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</si>
  <si>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</si>
  <si>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</si>
  <si>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</si>
  <si>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</si>
  <si>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</si>
  <si>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</si>
  <si>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</si>
  <si>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</si>
  <si>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</si>
  <si>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</si>
  <si>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</si>
  <si>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</si>
  <si>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</si>
  <si>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</si>
  <si>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</si>
  <si>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</si>
  <si>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</si>
  <si>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</si>
  <si>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</si>
  <si>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</si>
  <si>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</si>
  <si>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</si>
  <si>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</si>
  <si>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</si>
  <si>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</si>
  <si>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</si>
  <si>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</si>
  <si>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</si>
  <si>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</si>
  <si>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</si>
  <si>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</si>
  <si>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</si>
  <si>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</si>
  <si>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</si>
  <si>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</si>
  <si>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</si>
  <si>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</si>
  <si>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</si>
  <si>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</si>
  <si>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</si>
  <si>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</si>
  <si>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</si>
  <si>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</si>
  <si>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</si>
  <si>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</si>
  <si>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</si>
  <si>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</si>
  <si>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</si>
  <si>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</si>
  <si>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</si>
  <si>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</si>
  <si>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</si>
  <si>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</si>
  <si>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</si>
  <si>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</si>
  <si>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</si>
  <si>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</si>
  <si>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</si>
  <si>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</si>
  <si>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</si>
  <si>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</si>
  <si>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</si>
  <si>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</si>
  <si>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</si>
  <si>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</si>
  <si>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</si>
  <si>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</si>
  <si>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</si>
  <si>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</si>
  <si>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</si>
  <si>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</si>
  <si>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</si>
  <si>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</si>
  <si>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</si>
  <si>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</si>
  <si>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</si>
  <si>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</si>
  <si>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</si>
  <si>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</si>
  <si>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</si>
  <si>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</si>
  <si>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</si>
  <si>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</si>
  <si>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</si>
  <si>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</si>
  <si>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</si>
  <si>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</si>
  <si>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</si>
  <si>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</si>
  <si>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</si>
  <si>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</si>
  <si>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</si>
  <si>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</si>
  <si>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</si>
  <si>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</si>
  <si>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</si>
  <si>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</si>
  <si>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</si>
  <si>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</si>
  <si>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</si>
  <si>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</si>
  <si>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</si>
  <si>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</si>
  <si>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</si>
  <si>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</si>
  <si>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</si>
  <si>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</si>
  <si>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</si>
  <si>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</si>
  <si>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</si>
  <si>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</si>
  <si>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</si>
  <si>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</si>
  <si>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</si>
  <si>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</si>
  <si>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</si>
  <si>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</si>
  <si>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</si>
  <si>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</si>
  <si>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</si>
  <si>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</si>
  <si>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</si>
  <si>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</si>
  <si>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</si>
  <si>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</si>
  <si>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</si>
  <si>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</si>
  <si>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</si>
  <si>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</si>
  <si>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</si>
  <si>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</si>
  <si>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</si>
  <si>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</si>
  <si>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</si>
  <si>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</si>
  <si>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</si>
  <si>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</si>
  <si>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</si>
  <si>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</si>
  <si>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</si>
  <si>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</si>
  <si>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</si>
  <si>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</si>
  <si>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</si>
  <si>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</si>
  <si>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</si>
  <si>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</si>
  <si>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</si>
  <si>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</si>
  <si>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</si>
  <si>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</si>
  <si>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</si>
  <si>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</si>
  <si>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</si>
  <si>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</si>
  <si>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</si>
  <si>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</si>
  <si>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</si>
  <si>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</si>
  <si>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</si>
  <si>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</si>
  <si>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</si>
  <si>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</si>
  <si>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</si>
  <si>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</si>
  <si>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</si>
  <si>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</si>
  <si>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</si>
  <si>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</si>
  <si>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</si>
  <si>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</si>
  <si>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</si>
  <si>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</si>
  <si>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</si>
  <si>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</si>
  <si>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</si>
  <si>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</si>
  <si>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</si>
  <si>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</si>
  <si>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</si>
  <si>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</si>
  <si>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</si>
  <si>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</si>
  <si>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</si>
  <si>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</si>
  <si>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</si>
  <si>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</si>
  <si>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</si>
  <si>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</si>
  <si>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</si>
  <si>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</si>
  <si>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</si>
  <si>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</si>
  <si>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</si>
  <si>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</si>
  <si>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</si>
  <si>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</si>
  <si>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</si>
  <si>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</si>
  <si>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</si>
  <si>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</si>
  <si>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</si>
  <si>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</si>
  <si>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</si>
  <si>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</si>
  <si>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</si>
  <si>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</si>
  <si>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</si>
  <si>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</si>
  <si>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</si>
  <si>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</si>
  <si>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</si>
  <si>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</si>
  <si>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</si>
  <si>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</si>
  <si>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</si>
  <si>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</si>
  <si>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</si>
  <si>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</si>
  <si>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</si>
  <si>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</si>
  <si>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</si>
  <si>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</si>
  <si>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</si>
  <si>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</si>
  <si>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</si>
  <si>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</si>
  <si>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</si>
  <si>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</si>
  <si>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</si>
  <si>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</si>
  <si>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</si>
  <si>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</si>
  <si>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</si>
  <si>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</si>
  <si>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</si>
  <si>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</si>
  <si>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</si>
  <si>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</si>
  <si>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</si>
  <si>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</si>
  <si>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</si>
  <si>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</si>
  <si>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</si>
  <si>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</si>
  <si>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</si>
  <si>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</si>
  <si>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</si>
  <si>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</si>
  <si>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</si>
  <si>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</si>
  <si>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</si>
  <si>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</si>
  <si>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</si>
  <si>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</si>
  <si>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</si>
  <si>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</si>
  <si>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</si>
  <si>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</si>
  <si>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</si>
  <si>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</si>
  <si>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</si>
  <si>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</si>
  <si>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</si>
  <si>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</si>
  <si>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</si>
  <si>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</si>
  <si>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</si>
  <si>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</si>
  <si>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</si>
  <si>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</si>
  <si>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</si>
  <si>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</si>
  <si>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</si>
  <si>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</si>
  <si>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</si>
  <si>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</si>
  <si>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</si>
  <si>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</si>
  <si>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</si>
  <si>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</si>
  <si>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</si>
  <si>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</si>
  <si>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</si>
  <si>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</si>
  <si>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</si>
  <si>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</si>
  <si>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</si>
  <si>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</si>
  <si>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</si>
  <si>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</si>
  <si>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</si>
  <si>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</si>
  <si>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</si>
  <si>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</si>
  <si>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</si>
  <si>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</si>
  <si>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</si>
  <si>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</si>
  <si>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</si>
  <si>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</si>
  <si>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</si>
  <si>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</si>
  <si>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</si>
  <si>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</si>
  <si>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</si>
  <si>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</si>
  <si>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</si>
  <si>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</si>
  <si>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</si>
  <si>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</si>
  <si>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</si>
  <si>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</si>
  <si>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</si>
  <si>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</si>
  <si>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</si>
  <si>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</si>
  <si>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</si>
  <si>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</si>
  <si>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</si>
  <si>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</si>
  <si>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</si>
  <si>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</si>
  <si>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</si>
  <si>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</si>
  <si>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</si>
  <si>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</si>
  <si>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</si>
  <si>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</si>
  <si>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</si>
  <si>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</si>
  <si>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</si>
  <si>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</si>
  <si>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</si>
  <si>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</si>
  <si>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</si>
  <si>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</si>
  <si>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</si>
  <si>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</si>
  <si>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</si>
  <si>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</si>
  <si>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</si>
  <si>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</si>
  <si>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</si>
  <si>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</si>
  <si>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</si>
  <si>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</si>
  <si>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</si>
  <si>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</si>
  <si>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</si>
  <si>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</si>
  <si>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</si>
  <si>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</si>
  <si>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</si>
  <si>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</si>
  <si>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</si>
  <si>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</si>
  <si>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</si>
  <si>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</si>
  <si>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</si>
  <si>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</si>
  <si>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</si>
  <si>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</si>
  <si>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</si>
  <si>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</si>
  <si>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</si>
  <si>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</si>
  <si>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</si>
  <si>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</si>
  <si>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</si>
  <si>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</si>
  <si>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</si>
  <si>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</si>
  <si>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</si>
  <si>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</si>
  <si>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</si>
  <si>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</si>
  <si>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</si>
  <si>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</si>
  <si>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</si>
  <si>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</si>
  <si>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</si>
  <si>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</si>
  <si>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</si>
  <si>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</si>
  <si>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</si>
  <si>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</si>
  <si>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</si>
  <si>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</si>
  <si>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</si>
  <si>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</si>
  <si>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</si>
  <si>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</si>
  <si>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</si>
  <si>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</si>
  <si>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</si>
  <si>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</si>
  <si>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</si>
  <si>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</si>
  <si>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</si>
  <si>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</si>
  <si>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</si>
  <si>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</si>
  <si>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</si>
  <si>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</si>
  <si>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</si>
  <si>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</si>
  <si>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</si>
  <si>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</si>
  <si>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</si>
  <si>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</si>
  <si>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</si>
  <si>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</si>
  <si>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</si>
  <si>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</si>
  <si>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</si>
  <si>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</si>
  <si>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</si>
  <si>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</si>
  <si>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</si>
  <si>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</si>
  <si>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</si>
  <si>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</si>
  <si>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</si>
  <si>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</si>
  <si>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</si>
  <si>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</si>
  <si>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</si>
  <si>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</si>
  <si>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</si>
  <si>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</si>
  <si>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</si>
  <si>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</si>
  <si>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</si>
  <si>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</si>
  <si>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</si>
  <si>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</si>
  <si>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</si>
  <si>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</si>
  <si>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</si>
  <si>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</si>
  <si>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</si>
  <si>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</si>
  <si>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</si>
  <si>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</si>
  <si>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</si>
  <si>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</si>
  <si>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</si>
  <si>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</si>
  <si>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</si>
  <si>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</si>
  <si>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</si>
  <si>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</si>
  <si>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</si>
  <si>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</si>
  <si>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</si>
  <si>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</si>
  <si>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</si>
  <si>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</si>
  <si>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</si>
  <si>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</si>
  <si>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</si>
  <si>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</si>
  <si>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</si>
  <si>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</si>
  <si>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</si>
  <si>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</si>
  <si>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</si>
  <si>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</si>
  <si>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</si>
  <si>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</si>
  <si>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</si>
  <si>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</si>
  <si>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</si>
  <si>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</si>
  <si>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</si>
  <si>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</si>
  <si>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</si>
  <si>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</si>
  <si>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</si>
  <si>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</si>
  <si>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</si>
  <si>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</si>
  <si>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</si>
  <si>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</si>
  <si>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</si>
  <si>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</si>
  <si>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</si>
  <si>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</si>
  <si>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</si>
  <si>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</si>
  <si>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</si>
  <si>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</si>
  <si>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</si>
  <si>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</si>
  <si>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</si>
  <si>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</si>
  <si>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</si>
  <si>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</si>
  <si>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</si>
  <si>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</si>
  <si>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</si>
  <si>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</si>
  <si>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</si>
  <si>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</si>
  <si>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</si>
  <si>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</si>
  <si>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</si>
  <si>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</si>
  <si>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</si>
  <si>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</si>
  <si>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</si>
  <si>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</si>
  <si>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</si>
  <si>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</si>
  <si>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</si>
  <si>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</si>
  <si>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</si>
  <si>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</si>
  <si>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</si>
  <si>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</si>
  <si>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</si>
  <si>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</si>
  <si>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</si>
  <si>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</si>
  <si>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</si>
  <si>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</si>
  <si>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</si>
  <si>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</si>
  <si>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</si>
  <si>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</si>
  <si>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</si>
  <si>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</si>
  <si>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</si>
  <si>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</si>
  <si>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</si>
  <si>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</si>
  <si>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</si>
  <si>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</si>
  <si>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</si>
  <si>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</si>
  <si>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</si>
  <si>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</si>
  <si>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</si>
  <si>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</si>
  <si>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</si>
  <si>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</si>
  <si>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</si>
  <si>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</si>
  <si>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</si>
  <si>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</si>
  <si>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</si>
  <si>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</si>
  <si>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</si>
  <si>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</si>
  <si>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</si>
  <si>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</si>
  <si>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</si>
  <si>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</si>
  <si>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</si>
  <si>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</si>
  <si>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</si>
  <si>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</si>
  <si>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</si>
  <si>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</si>
  <si>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</si>
  <si>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</si>
  <si>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</si>
  <si>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</si>
  <si>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</si>
  <si>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</si>
  <si>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</si>
  <si>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</si>
  <si>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</si>
  <si>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</si>
  <si>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</si>
  <si>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</si>
  <si>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</si>
  <si>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</si>
  <si>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</si>
  <si>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</si>
  <si>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</si>
  <si>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</si>
  <si>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</si>
  <si>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</si>
  <si>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</si>
  <si>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</si>
  <si>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</si>
  <si>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</si>
  <si>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</si>
  <si>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</si>
  <si>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</si>
  <si>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</si>
  <si>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</si>
  <si>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</si>
  <si>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</si>
  <si>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</si>
  <si>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</si>
  <si>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</si>
  <si>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</si>
  <si>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</si>
  <si>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</si>
  <si>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</si>
  <si>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</si>
  <si>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</si>
  <si>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</si>
  <si>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</si>
  <si>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</si>
  <si>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</si>
  <si>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</si>
  <si>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</si>
  <si>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</si>
  <si>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</si>
  <si>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</si>
  <si>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</si>
  <si>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</si>
  <si>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</si>
  <si>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</si>
  <si>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</si>
  <si>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</si>
  <si>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</si>
  <si>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</si>
  <si>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</si>
  <si>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</si>
  <si>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</si>
  <si>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</si>
  <si>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</si>
  <si>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</si>
  <si>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</si>
  <si>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</si>
  <si>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</si>
  <si>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</si>
  <si>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</si>
  <si>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</si>
  <si>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</si>
  <si>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</si>
  <si>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</si>
  <si>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</si>
  <si>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</si>
  <si>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</si>
  <si>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</si>
  <si>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</si>
  <si>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</si>
  <si>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</si>
  <si>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</si>
  <si>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</si>
  <si>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</si>
  <si>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</si>
  <si>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</si>
  <si>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</si>
  <si>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</si>
  <si>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</si>
  <si>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</si>
  <si>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</si>
  <si>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</si>
  <si>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</si>
  <si>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</si>
  <si>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</si>
  <si>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</si>
  <si>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</si>
  <si>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</si>
  <si>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</si>
  <si>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</si>
  <si>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</si>
  <si>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</si>
  <si>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</si>
  <si>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</si>
  <si>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</si>
  <si>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</si>
  <si>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</si>
  <si>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</si>
  <si>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</si>
  <si>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</si>
  <si>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</si>
  <si>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</si>
  <si>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</si>
  <si>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</si>
  <si>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</si>
  <si>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</si>
  <si>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</si>
  <si>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</si>
  <si>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</si>
  <si>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</si>
  <si>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</si>
  <si>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</si>
  <si>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</si>
  <si>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</si>
  <si>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</si>
  <si>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</si>
  <si>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</si>
  <si>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</si>
  <si>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</si>
  <si>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</si>
  <si>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</si>
  <si>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</si>
  <si>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</si>
  <si>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</si>
  <si>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</si>
  <si>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</si>
  <si>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</si>
  <si>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</si>
  <si>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</si>
  <si>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</si>
  <si>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</si>
  <si>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</si>
  <si>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</si>
  <si>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</si>
  <si>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</si>
  <si>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</si>
  <si>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</si>
  <si>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</si>
  <si>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</si>
  <si>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</si>
  <si>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</si>
  <si>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</si>
  <si>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</si>
  <si>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</si>
  <si>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</si>
  <si>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</si>
  <si>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</si>
  <si>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</si>
  <si>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</si>
  <si>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</si>
  <si>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</si>
  <si>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</si>
  <si>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</si>
  <si>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</si>
  <si>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</si>
  <si>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</si>
  <si>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</si>
  <si>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</si>
  <si>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</si>
  <si>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</si>
  <si>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</si>
  <si>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</si>
  <si>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</si>
  <si>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</si>
  <si>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</si>
  <si>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</si>
  <si>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</si>
  <si>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</si>
  <si>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</si>
  <si>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</si>
  <si>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</si>
  <si>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</si>
  <si>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</si>
  <si>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</si>
  <si>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</si>
  <si>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</si>
  <si>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</si>
  <si>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</si>
  <si>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</si>
  <si>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</si>
  <si>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</si>
  <si>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</si>
  <si>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</si>
  <si>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</si>
  <si>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</si>
  <si>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</si>
  <si>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</si>
  <si>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</si>
  <si>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</si>
  <si>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</si>
  <si>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</si>
  <si>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</si>
  <si>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</si>
  <si>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</si>
  <si>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</si>
  <si>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</si>
  <si>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</si>
  <si>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</si>
  <si>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</si>
  <si>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</si>
  <si>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</si>
  <si>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</si>
  <si>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</si>
  <si>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</si>
  <si>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</si>
  <si>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</si>
  <si>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</si>
  <si>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</si>
  <si>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</si>
  <si>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</si>
  <si>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</si>
  <si>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</si>
  <si>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</si>
  <si>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</si>
  <si>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</si>
  <si>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</si>
  <si>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</si>
  <si>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</si>
  <si>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</si>
  <si>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</si>
  <si>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</si>
  <si>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</si>
  <si>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</si>
  <si>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</si>
  <si>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</si>
  <si>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</si>
  <si>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</si>
  <si>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</si>
  <si>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</si>
  <si>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</si>
  <si>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</si>
  <si>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</si>
  <si>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</si>
  <si>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</si>
  <si>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</si>
  <si>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</si>
  <si>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</si>
  <si>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</si>
  <si>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</si>
  <si>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</si>
  <si>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</si>
  <si>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</si>
  <si>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</si>
  <si>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</si>
  <si>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</si>
  <si>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</si>
  <si>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</si>
  <si>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</si>
  <si>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</si>
  <si>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</si>
  <si>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</si>
  <si>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</si>
  <si>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</si>
  <si>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</si>
  <si>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</si>
  <si>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</si>
  <si>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</si>
  <si>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</si>
  <si>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</si>
  <si>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</si>
  <si>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</si>
  <si>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</si>
  <si>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</si>
  <si>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</si>
  <si>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</si>
  <si>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</si>
  <si>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</si>
  <si>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</si>
  <si>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</si>
  <si>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</si>
  <si>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</si>
  <si>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</si>
  <si>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</si>
  <si>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</si>
  <si>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</si>
  <si>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</si>
  <si>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</si>
  <si>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</si>
  <si>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</si>
  <si>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</si>
  <si>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</si>
  <si>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</si>
  <si>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</si>
  <si>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</si>
  <si>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</si>
  <si>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</si>
  <si>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</si>
  <si>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</si>
  <si>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</si>
  <si>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</si>
  <si>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</si>
  <si>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</si>
  <si>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</si>
  <si>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</si>
  <si>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</si>
  <si>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</si>
  <si>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</si>
  <si>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</si>
  <si>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</si>
  <si>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</si>
  <si>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</si>
  <si>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</si>
  <si>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</si>
  <si>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</si>
  <si>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</si>
  <si>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</si>
  <si>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</si>
  <si>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</si>
  <si>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</si>
  <si>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</si>
  <si>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</si>
  <si>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</si>
  <si>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</si>
  <si>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</si>
  <si>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</si>
  <si>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</si>
  <si>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</si>
  <si>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</si>
  <si>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</si>
  <si>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</si>
  <si>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</si>
  <si>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</si>
  <si>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</si>
  <si>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</si>
  <si>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</si>
  <si>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</si>
  <si>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</si>
  <si>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</si>
  <si>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</si>
  <si>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</si>
  <si>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</si>
  <si>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</si>
  <si>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</si>
  <si>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</si>
  <si>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</si>
  <si>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</si>
  <si>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</si>
  <si>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</si>
  <si>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</si>
  <si>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</si>
  <si>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</si>
  <si>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</si>
  <si>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</si>
  <si>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</si>
  <si>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</si>
  <si>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</si>
  <si>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</si>
  <si>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</si>
  <si>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</si>
  <si>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</si>
  <si>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</si>
  <si>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</si>
  <si>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</si>
  <si>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</si>
  <si>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</si>
  <si>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</si>
  <si>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</si>
  <si>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</si>
  <si>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</si>
  <si>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</si>
  <si>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</si>
  <si>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</si>
  <si>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</si>
  <si>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</si>
  <si>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</si>
  <si>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</si>
  <si>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</si>
  <si>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</si>
  <si>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</si>
  <si>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</si>
  <si>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</si>
  <si>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</si>
  <si>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</si>
  <si>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</si>
  <si>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</si>
  <si>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</si>
  <si>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</si>
  <si>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</si>
  <si>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</si>
  <si>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</si>
  <si>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</si>
  <si>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</si>
  <si>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</si>
  <si>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</si>
  <si>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</si>
  <si>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</si>
  <si>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</si>
  <si>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</si>
  <si>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</si>
  <si>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</si>
  <si>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</si>
  <si>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</si>
  <si>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</si>
  <si>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</si>
  <si>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</si>
  <si>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</si>
  <si>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</si>
  <si>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</si>
  <si>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</si>
  <si>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</si>
  <si>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</si>
  <si>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</si>
  <si>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</si>
  <si>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</si>
  <si>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</si>
  <si>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</si>
  <si>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</si>
  <si>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</si>
  <si>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</si>
  <si>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</si>
  <si>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</si>
  <si>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</si>
  <si>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</si>
  <si>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</si>
  <si>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</si>
  <si>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</si>
  <si>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</si>
  <si>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</si>
  <si>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</si>
  <si>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</si>
  <si>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</si>
  <si>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</si>
  <si>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</si>
  <si>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</si>
  <si>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</si>
  <si>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</si>
  <si>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</si>
  <si>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</si>
  <si>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</si>
  <si>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</si>
  <si>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</si>
  <si>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</si>
  <si>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</si>
  <si>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</si>
  <si>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</si>
  <si>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</si>
  <si>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</si>
  <si>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</si>
  <si>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</si>
  <si>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</si>
  <si>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</si>
  <si>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</si>
  <si>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</si>
  <si>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</si>
  <si>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</si>
  <si>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</si>
  <si>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</si>
  <si>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</si>
  <si>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</si>
  <si>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</si>
  <si>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</si>
  <si>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</si>
  <si>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</si>
  <si>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</si>
  <si>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</si>
  <si>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</si>
  <si>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</si>
  <si>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</si>
  <si>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</si>
  <si>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</si>
  <si>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</si>
  <si>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</si>
  <si>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</si>
  <si>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</si>
  <si>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</si>
  <si>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</si>
  <si>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</si>
  <si>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</si>
  <si>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</si>
  <si>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</si>
  <si>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</si>
  <si>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</si>
  <si>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</si>
  <si>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</si>
  <si>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</si>
  <si>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</si>
  <si>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</si>
  <si>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</si>
  <si>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</si>
  <si>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</si>
  <si>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</si>
  <si>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</si>
  <si>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</si>
  <si>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</si>
  <si>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</si>
  <si>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</si>
  <si>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</si>
  <si>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</si>
  <si>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</si>
  <si>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</si>
  <si>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</si>
  <si>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</si>
  <si>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</si>
  <si>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</si>
  <si>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</si>
  <si>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</si>
  <si>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</si>
  <si>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</si>
  <si>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</si>
  <si>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</si>
  <si>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</si>
  <si>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</si>
  <si>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</si>
  <si>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</si>
  <si>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</si>
  <si>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</si>
  <si>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</si>
  <si>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</si>
  <si>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</si>
  <si>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</si>
  <si>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</si>
  <si>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</si>
  <si>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</si>
  <si>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</si>
  <si>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</si>
  <si>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</si>
  <si>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</si>
  <si>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</si>
  <si>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</si>
  <si>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</si>
  <si>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</si>
  <si>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</si>
  <si>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</si>
  <si>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</si>
  <si>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</si>
  <si>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</si>
  <si>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</si>
  <si>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</si>
  <si>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</si>
  <si>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</si>
  <si>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</si>
  <si>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</si>
  <si>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</si>
  <si>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</si>
  <si>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</si>
  <si>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</si>
  <si>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</si>
  <si>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</si>
  <si>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</si>
  <si>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</si>
  <si>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</si>
  <si>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</si>
  <si>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</si>
  <si>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</si>
  <si>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</si>
  <si>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</si>
  <si>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</si>
  <si>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</si>
  <si>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</si>
  <si>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</si>
  <si>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</si>
  <si>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</si>
  <si>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</si>
  <si>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</si>
  <si>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</si>
  <si>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</si>
  <si>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</si>
  <si>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</si>
  <si>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</si>
  <si>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</si>
  <si>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</si>
  <si>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</si>
  <si>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</si>
  <si>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</si>
  <si>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</si>
  <si>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</si>
  <si>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</si>
  <si>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</si>
  <si>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</si>
  <si>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</si>
  <si>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</si>
  <si>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</si>
  <si>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</si>
  <si>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</si>
  <si>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</si>
  <si>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</si>
  <si>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</si>
  <si>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</si>
  <si>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</si>
  <si>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</si>
  <si>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</si>
  <si>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</si>
  <si>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</si>
  <si>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</si>
  <si>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</si>
  <si>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</si>
  <si>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</si>
  <si>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</si>
  <si>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</si>
  <si>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</si>
  <si>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</si>
  <si>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</si>
  <si>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</si>
  <si>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</si>
  <si>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</si>
  <si>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</si>
  <si>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</si>
  <si>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</si>
  <si>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</si>
  <si>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</si>
  <si>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</si>
  <si>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</si>
  <si>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</si>
  <si>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</si>
  <si>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</si>
  <si>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</si>
  <si>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</si>
  <si>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</si>
  <si>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</si>
  <si>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</si>
  <si>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</si>
  <si>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</si>
  <si>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</si>
  <si>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</si>
  <si>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</si>
  <si>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</si>
  <si>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</si>
  <si>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</si>
  <si>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</si>
  <si>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</si>
  <si>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</si>
  <si>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</si>
  <si>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</si>
  <si>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01225_令和6年度</t>
  </si>
  <si>
    <t>01225</t>
  </si>
  <si>
    <t>滝川市</t>
  </si>
  <si>
    <t>_令和6年度</t>
  </si>
  <si>
    <t>市区町村コード_令和4年度</t>
  </si>
  <si>
    <t>01225_令和4年度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</si>
  <si>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</si>
  <si>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</si>
  <si>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</si>
  <si>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</si>
  <si>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</si>
  <si>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</si>
  <si>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</si>
  <si>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</si>
  <si>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</si>
  <si>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</si>
  <si>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</si>
  <si>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</si>
  <si>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</si>
  <si>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</si>
  <si>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</si>
  <si>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</si>
  <si>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</si>
  <si>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</si>
  <si>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</si>
  <si>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</si>
  <si>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</si>
  <si>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</si>
  <si>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</si>
  <si>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</si>
  <si>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</si>
  <si>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</si>
  <si>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</si>
  <si>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</si>
  <si>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</si>
  <si>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</si>
  <si>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</si>
  <si>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</si>
  <si>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</si>
  <si>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</si>
  <si>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</si>
  <si>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</si>
  <si>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</si>
  <si>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</si>
  <si>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</si>
  <si>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</si>
  <si>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</si>
  <si>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</si>
  <si>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</si>
  <si>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</si>
  <si>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</si>
  <si>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</si>
  <si>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</si>
  <si>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</si>
  <si>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</si>
  <si>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</si>
  <si>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</si>
  <si>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</si>
  <si>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</si>
  <si>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</si>
  <si>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</si>
  <si>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</si>
  <si>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</si>
  <si>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08201</t>
  </si>
  <si>
    <t>水戸市</t>
  </si>
  <si>
    <t>08201_令和4年度</t>
  </si>
  <si>
    <t>08201_令和6年度</t>
  </si>
  <si>
    <t>府中市</t>
  </si>
  <si>
    <t>08220</t>
  </si>
  <si>
    <t>つくば市</t>
  </si>
  <si>
    <t>08220_令和4年度</t>
  </si>
  <si>
    <t>08220_令和6年度</t>
  </si>
  <si>
    <t>08217</t>
  </si>
  <si>
    <t>取手市</t>
  </si>
  <si>
    <t>08217_令和4年度</t>
  </si>
  <si>
    <t>08217_令和6年度</t>
  </si>
  <si>
    <t>08227</t>
  </si>
  <si>
    <t>筑西市</t>
  </si>
  <si>
    <t>08227_令和4年度</t>
  </si>
  <si>
    <t>08227_令和6年度</t>
  </si>
  <si>
    <t>08208</t>
  </si>
  <si>
    <t>龍ケ崎市</t>
  </si>
  <si>
    <t>08208_令和4年度</t>
  </si>
  <si>
    <t>08208_令和6年度</t>
  </si>
  <si>
    <t>08202</t>
  </si>
  <si>
    <t>日立市</t>
  </si>
  <si>
    <t>08202_令和4年度</t>
  </si>
  <si>
    <t>08202_令和6年度</t>
  </si>
  <si>
    <t>08221</t>
  </si>
  <si>
    <t>ひたちなか市</t>
  </si>
  <si>
    <t>08221_令和4年度</t>
  </si>
  <si>
    <t>08221_令和6年度</t>
  </si>
  <si>
    <t>08233</t>
  </si>
  <si>
    <t>行方市</t>
  </si>
  <si>
    <t>08233_令和4年度</t>
  </si>
  <si>
    <t>08233_令和6年度</t>
  </si>
  <si>
    <t>08310</t>
  </si>
  <si>
    <t>城里町</t>
  </si>
  <si>
    <t>08310_令和4年度</t>
  </si>
  <si>
    <t>08310_令和6年度</t>
  </si>
  <si>
    <t>08302</t>
  </si>
  <si>
    <t>茨城町</t>
  </si>
  <si>
    <t>08302_令和4年度</t>
  </si>
  <si>
    <t>08302_令和6年度</t>
  </si>
  <si>
    <t>08521</t>
  </si>
  <si>
    <t>八千代町</t>
  </si>
  <si>
    <t>08521_令和4年度</t>
  </si>
  <si>
    <t>08521_令和6年度</t>
  </si>
  <si>
    <t>08214</t>
  </si>
  <si>
    <t>高萩市</t>
  </si>
  <si>
    <t>08214_令和4年度</t>
  </si>
  <si>
    <t>08214_令和6年度</t>
  </si>
  <si>
    <t>08542</t>
  </si>
  <si>
    <t>五霞町</t>
  </si>
  <si>
    <t>08542_令和4年度</t>
  </si>
  <si>
    <t>08542_令和6年度</t>
  </si>
  <si>
    <t>08447</t>
  </si>
  <si>
    <t>河内町</t>
  </si>
  <si>
    <t>08447_令和4年度</t>
  </si>
  <si>
    <t>08447_令和6年度</t>
  </si>
  <si>
    <t>08546</t>
  </si>
  <si>
    <t>境町</t>
  </si>
  <si>
    <t>08546_令和4年度</t>
  </si>
  <si>
    <t>08546_令和6年度</t>
  </si>
  <si>
    <t>04214_平成2年度</t>
  </si>
  <si>
    <t>04214</t>
  </si>
  <si>
    <t>東松島市</t>
  </si>
  <si>
    <t>04214_平成17年度</t>
  </si>
  <si>
    <t>04214_平成18年度</t>
  </si>
  <si>
    <t>04214_平成19年度</t>
  </si>
  <si>
    <t>04214_平成20年度</t>
  </si>
  <si>
    <t>04214_平成21年度</t>
  </si>
  <si>
    <t>04214_平成22年度</t>
  </si>
  <si>
    <t>04214_平成23年度</t>
  </si>
  <si>
    <t>04214_平成24年度</t>
  </si>
  <si>
    <t>04214_平成25年度</t>
  </si>
  <si>
    <t>04214_平成26年度</t>
  </si>
  <si>
    <t>04214_平成27年度</t>
  </si>
  <si>
    <t>04214_平成28年度</t>
  </si>
  <si>
    <t>04214_平成29年度</t>
  </si>
  <si>
    <t>04214_平成30年度</t>
  </si>
  <si>
    <t>04214_令和元年度</t>
  </si>
  <si>
    <t>04214_令和2年度</t>
  </si>
  <si>
    <t>04214_令和3年度</t>
  </si>
  <si>
    <t>04214_令和4年度</t>
  </si>
  <si>
    <t>04214_令和5年度</t>
  </si>
  <si>
    <t>04214_令和6年度</t>
  </si>
  <si>
    <t>08341_平成2年度</t>
  </si>
  <si>
    <t>08341</t>
  </si>
  <si>
    <t>東海村</t>
  </si>
  <si>
    <t>08341_平成17年度</t>
  </si>
  <si>
    <t>08341_平成18年度</t>
  </si>
  <si>
    <t>08341_平成19年度</t>
  </si>
  <si>
    <t>08341_平成20年度</t>
  </si>
  <si>
    <t>08341_平成21年度</t>
  </si>
  <si>
    <t>08341_平成22年度</t>
  </si>
  <si>
    <t>08341_平成23年度</t>
  </si>
  <si>
    <t>08341_平成24年度</t>
  </si>
  <si>
    <t>08341_平成25年度</t>
  </si>
  <si>
    <t>08341_平成26年度</t>
  </si>
  <si>
    <t>08341_平成27年度</t>
  </si>
  <si>
    <t>08341_平成28年度</t>
  </si>
  <si>
    <t>08341_平成29年度</t>
  </si>
  <si>
    <t>08341_平成30年度</t>
  </si>
  <si>
    <t>08341_令和元年度</t>
  </si>
  <si>
    <t>08341_令和2年度</t>
  </si>
  <si>
    <t>08341_令和3年度</t>
  </si>
  <si>
    <t>08341_令和4年度</t>
  </si>
  <si>
    <t>08341_令和5年度</t>
  </si>
  <si>
    <t>08341_令和6年度</t>
  </si>
  <si>
    <t>36205_平成2年度</t>
  </si>
  <si>
    <t>36205</t>
  </si>
  <si>
    <t>吉野川市</t>
  </si>
  <si>
    <t>36205_平成17年度</t>
  </si>
  <si>
    <t>36205_平成18年度</t>
  </si>
  <si>
    <t>36205_平成19年度</t>
  </si>
  <si>
    <t>36205_平成20年度</t>
  </si>
  <si>
    <t>36205_平成21年度</t>
  </si>
  <si>
    <t>36205_平成22年度</t>
  </si>
  <si>
    <t>36205_平成23年度</t>
  </si>
  <si>
    <t>36205_平成24年度</t>
  </si>
  <si>
    <t>36205_平成25年度</t>
  </si>
  <si>
    <t>36205_平成26年度</t>
  </si>
  <si>
    <t>36205_平成27年度</t>
  </si>
  <si>
    <t>36205_平成28年度</t>
  </si>
  <si>
    <t>36205_平成29年度</t>
  </si>
  <si>
    <t>36205_平成30年度</t>
  </si>
  <si>
    <t>36205_令和元年度</t>
  </si>
  <si>
    <t>36205_令和2年度</t>
  </si>
  <si>
    <t>36205_令和3年度</t>
  </si>
  <si>
    <t>36205_令和4年度</t>
  </si>
  <si>
    <t>36205_令和5年度</t>
  </si>
  <si>
    <t>36205_令和6年度</t>
  </si>
  <si>
    <t>08231_平成2年度</t>
  </si>
  <si>
    <t>08231</t>
  </si>
  <si>
    <t>桜川市</t>
  </si>
  <si>
    <t>08231_平成17年度</t>
  </si>
  <si>
    <t>08231_平成18年度</t>
  </si>
  <si>
    <t>08231_平成19年度</t>
  </si>
  <si>
    <t>08231_平成20年度</t>
  </si>
  <si>
    <t>08231_平成21年度</t>
  </si>
  <si>
    <t>08231_平成22年度</t>
  </si>
  <si>
    <t>08231_平成23年度</t>
  </si>
  <si>
    <t>08231_平成24年度</t>
  </si>
  <si>
    <t>08231_平成25年度</t>
  </si>
  <si>
    <t>08231_平成26年度</t>
  </si>
  <si>
    <t>08231_平成27年度</t>
  </si>
  <si>
    <t>08231_平成28年度</t>
  </si>
  <si>
    <t>08231_平成29年度</t>
  </si>
  <si>
    <t>08231_平成30年度</t>
  </si>
  <si>
    <t>08231_令和元年度</t>
  </si>
  <si>
    <t>08231_令和2年度</t>
  </si>
  <si>
    <t>08231_令和3年度</t>
  </si>
  <si>
    <t>08231_令和4年度</t>
  </si>
  <si>
    <t>08231_令和5年度</t>
  </si>
  <si>
    <t>08231_令和6年度</t>
  </si>
  <si>
    <t>28213_平成2年度</t>
  </si>
  <si>
    <t>28213</t>
  </si>
  <si>
    <t>西脇市</t>
  </si>
  <si>
    <t>28213_平成17年度</t>
  </si>
  <si>
    <t>28213_平成18年度</t>
  </si>
  <si>
    <t>28213_平成19年度</t>
  </si>
  <si>
    <t>28213_平成20年度</t>
  </si>
  <si>
    <t>28213_平成21年度</t>
  </si>
  <si>
    <t>28213_平成22年度</t>
  </si>
  <si>
    <t>28213_平成23年度</t>
  </si>
  <si>
    <t>28213_平成24年度</t>
  </si>
  <si>
    <t>28213_平成25年度</t>
  </si>
  <si>
    <t>28213_平成26年度</t>
  </si>
  <si>
    <t>28213_平成27年度</t>
  </si>
  <si>
    <t>28213_平成28年度</t>
  </si>
  <si>
    <t>28213_平成29年度</t>
  </si>
  <si>
    <t>28213_平成30年度</t>
  </si>
  <si>
    <t>28213_令和元年度</t>
  </si>
  <si>
    <t>28213_令和2年度</t>
  </si>
  <si>
    <t>28213_令和3年度</t>
  </si>
  <si>
    <t>28213_令和4年度</t>
  </si>
  <si>
    <t>28213_令和5年度</t>
  </si>
  <si>
    <t>28213_令和6年度</t>
  </si>
  <si>
    <t>46210_平成2年度</t>
  </si>
  <si>
    <t>46210</t>
  </si>
  <si>
    <t>指宿市</t>
  </si>
  <si>
    <t>46210_平成17年度</t>
  </si>
  <si>
    <t>46210_平成18年度</t>
  </si>
  <si>
    <t>46210_平成19年度</t>
  </si>
  <si>
    <t>46210_平成20年度</t>
  </si>
  <si>
    <t>46210_平成21年度</t>
  </si>
  <si>
    <t>46210_平成22年度</t>
  </si>
  <si>
    <t>46210_平成23年度</t>
  </si>
  <si>
    <t>46210_平成24年度</t>
  </si>
  <si>
    <t>46210_平成25年度</t>
  </si>
  <si>
    <t>46210_平成26年度</t>
  </si>
  <si>
    <t>46210_平成27年度</t>
  </si>
  <si>
    <t>46210_平成28年度</t>
  </si>
  <si>
    <t>46210_平成29年度</t>
  </si>
  <si>
    <t>46210_平成30年度</t>
  </si>
  <si>
    <t>46210_令和元年度</t>
  </si>
  <si>
    <t>46210_令和2年度</t>
  </si>
  <si>
    <t>46210_令和3年度</t>
  </si>
  <si>
    <t>46210_令和4年度</t>
  </si>
  <si>
    <t>46210_令和5年度</t>
  </si>
  <si>
    <t>46210_令和6年度</t>
  </si>
  <si>
    <t>29211_平成2年度</t>
  </si>
  <si>
    <t>29211</t>
  </si>
  <si>
    <t>葛城市</t>
  </si>
  <si>
    <t>29211_平成17年度</t>
  </si>
  <si>
    <t>29211_平成18年度</t>
  </si>
  <si>
    <t>29211_平成19年度</t>
  </si>
  <si>
    <t>29211_平成20年度</t>
  </si>
  <si>
    <t>29211_平成21年度</t>
  </si>
  <si>
    <t>29211_平成22年度</t>
  </si>
  <si>
    <t>29211_平成23年度</t>
  </si>
  <si>
    <t>29211_平成24年度</t>
  </si>
  <si>
    <t>29211_平成25年度</t>
  </si>
  <si>
    <t>29211_平成26年度</t>
  </si>
  <si>
    <t>29211_平成27年度</t>
  </si>
  <si>
    <t>29211_平成28年度</t>
  </si>
  <si>
    <t>29211_平成29年度</t>
  </si>
  <si>
    <t>29211_平成30年度</t>
  </si>
  <si>
    <t>29211_令和元年度</t>
  </si>
  <si>
    <t>29211_令和2年度</t>
  </si>
  <si>
    <t>29211_令和3年度</t>
  </si>
  <si>
    <t>29211_令和4年度</t>
  </si>
  <si>
    <t>29211_令和5年度</t>
  </si>
  <si>
    <t>29211_令和6年度</t>
  </si>
  <si>
    <t>02207_平成2年度</t>
  </si>
  <si>
    <t>02207</t>
  </si>
  <si>
    <t>三沢市</t>
  </si>
  <si>
    <t>02207_平成17年度</t>
  </si>
  <si>
    <t>02207_平成18年度</t>
  </si>
  <si>
    <t>02207_平成19年度</t>
  </si>
  <si>
    <t>02207_平成20年度</t>
  </si>
  <si>
    <t>02207_平成21年度</t>
  </si>
  <si>
    <t>02207_平成22年度</t>
  </si>
  <si>
    <t>02207_平成23年度</t>
  </si>
  <si>
    <t>02207_平成24年度</t>
  </si>
  <si>
    <t>02207_平成25年度</t>
  </si>
  <si>
    <t>02207_平成26年度</t>
  </si>
  <si>
    <t>02207_平成27年度</t>
  </si>
  <si>
    <t>02207_平成28年度</t>
  </si>
  <si>
    <t>02207_平成29年度</t>
  </si>
  <si>
    <t>02207_平成30年度</t>
  </si>
  <si>
    <t>02207_令和元年度</t>
  </si>
  <si>
    <t>02207_令和2年度</t>
  </si>
  <si>
    <t>02207_令和3年度</t>
  </si>
  <si>
    <t>02207_令和4年度</t>
  </si>
  <si>
    <t>02207_令和5年度</t>
  </si>
  <si>
    <t>02207_令和6年度</t>
  </si>
  <si>
    <t>40621_平成2年度</t>
  </si>
  <si>
    <t>40621</t>
  </si>
  <si>
    <t>苅田町</t>
  </si>
  <si>
    <t>40621_平成17年度</t>
  </si>
  <si>
    <t>40621_平成18年度</t>
  </si>
  <si>
    <t>40621_平成19年度</t>
  </si>
  <si>
    <t>40621_平成20年度</t>
  </si>
  <si>
    <t>40621_平成21年度</t>
  </si>
  <si>
    <t>40621_平成22年度</t>
  </si>
  <si>
    <t>40621_平成23年度</t>
  </si>
  <si>
    <t>40621_平成24年度</t>
  </si>
  <si>
    <t>40621_平成25年度</t>
  </si>
  <si>
    <t>40621_平成26年度</t>
  </si>
  <si>
    <t>40621_平成27年度</t>
  </si>
  <si>
    <t>40621_平成28年度</t>
  </si>
  <si>
    <t>40621_平成29年度</t>
  </si>
  <si>
    <t>40621_平成30年度</t>
  </si>
  <si>
    <t>40621_令和元年度</t>
  </si>
  <si>
    <t>40621_令和2年度</t>
  </si>
  <si>
    <t>40621_令和3年度</t>
  </si>
  <si>
    <t>40621_令和4年度</t>
  </si>
  <si>
    <t>40621_令和5年度</t>
  </si>
  <si>
    <t>40621_令和6年度</t>
  </si>
  <si>
    <t>08229_平成2年度</t>
  </si>
  <si>
    <t>08229</t>
  </si>
  <si>
    <t>稲敷市</t>
  </si>
  <si>
    <t>08229_平成17年度</t>
  </si>
  <si>
    <t>08229_平成18年度</t>
  </si>
  <si>
    <t>08229_平成19年度</t>
  </si>
  <si>
    <t>08229_平成20年度</t>
  </si>
  <si>
    <t>08229_平成21年度</t>
  </si>
  <si>
    <t>08229_平成22年度</t>
  </si>
  <si>
    <t>08229_平成23年度</t>
  </si>
  <si>
    <t>08229_平成24年度</t>
  </si>
  <si>
    <t>08229_平成25年度</t>
  </si>
  <si>
    <t>08229_平成26年度</t>
  </si>
  <si>
    <t>08229_平成27年度</t>
  </si>
  <si>
    <t>08229_平成28年度</t>
  </si>
  <si>
    <t>08229_平成29年度</t>
  </si>
  <si>
    <t>08229_平成30年度</t>
  </si>
  <si>
    <t>08229_令和元年度</t>
  </si>
  <si>
    <t>08229_令和2年度</t>
  </si>
  <si>
    <t>08229_令和3年度</t>
  </si>
  <si>
    <t>08229_令和4年度</t>
  </si>
  <si>
    <t>08229_令和5年度</t>
  </si>
  <si>
    <t>08229_令和6年度</t>
  </si>
  <si>
    <t>17361_平成2年度</t>
  </si>
  <si>
    <t>17361</t>
  </si>
  <si>
    <t>津幡町</t>
  </si>
  <si>
    <t>17361_平成17年度</t>
  </si>
  <si>
    <t>17361_平成18年度</t>
  </si>
  <si>
    <t>17361_平成19年度</t>
  </si>
  <si>
    <t>17361_平成20年度</t>
  </si>
  <si>
    <t>17361_平成21年度</t>
  </si>
  <si>
    <t>17361_平成22年度</t>
  </si>
  <si>
    <t>17361_平成23年度</t>
  </si>
  <si>
    <t>17361_平成24年度</t>
  </si>
  <si>
    <t>17361_平成25年度</t>
  </si>
  <si>
    <t>17361_平成26年度</t>
  </si>
  <si>
    <t>17361_平成27年度</t>
  </si>
  <si>
    <t>17361_平成28年度</t>
  </si>
  <si>
    <t>17361_平成29年度</t>
  </si>
  <si>
    <t>17361_平成30年度</t>
  </si>
  <si>
    <t>17361_令和元年度</t>
  </si>
  <si>
    <t>17361_令和2年度</t>
  </si>
  <si>
    <t>17361_令和3年度</t>
  </si>
  <si>
    <t>17361_令和4年度</t>
  </si>
  <si>
    <t>17361_令和5年度</t>
  </si>
  <si>
    <t>17361_令和6年度</t>
  </si>
  <si>
    <t>11324_平成2年度</t>
  </si>
  <si>
    <t>11324</t>
  </si>
  <si>
    <t>三芳町</t>
  </si>
  <si>
    <t>11324_平成17年度</t>
  </si>
  <si>
    <t>11324_平成18年度</t>
  </si>
  <si>
    <t>11324_平成19年度</t>
  </si>
  <si>
    <t>11324_平成20年度</t>
  </si>
  <si>
    <t>11324_平成21年度</t>
  </si>
  <si>
    <t>11324_平成22年度</t>
  </si>
  <si>
    <t>11324_平成23年度</t>
  </si>
  <si>
    <t>11324_平成24年度</t>
  </si>
  <si>
    <t>11324_平成25年度</t>
  </si>
  <si>
    <t>11324_平成26年度</t>
  </si>
  <si>
    <t>11324_平成27年度</t>
  </si>
  <si>
    <t>11324_平成28年度</t>
  </si>
  <si>
    <t>11324_平成29年度</t>
  </si>
  <si>
    <t>11324_平成30年度</t>
  </si>
  <si>
    <t>11324_令和元年度</t>
  </si>
  <si>
    <t>11324_令和2年度</t>
  </si>
  <si>
    <t>11324_令和3年度</t>
  </si>
  <si>
    <t>11324_令和4年度</t>
  </si>
  <si>
    <t>11324_令和5年度</t>
  </si>
  <si>
    <t>11324_令和6年度</t>
  </si>
  <si>
    <t>33207_平成2年度</t>
  </si>
  <si>
    <t>33207</t>
  </si>
  <si>
    <t>井原市</t>
  </si>
  <si>
    <t>33207_平成17年度</t>
  </si>
  <si>
    <t>33207_平成18年度</t>
  </si>
  <si>
    <t>33207_平成19年度</t>
  </si>
  <si>
    <t>33207_平成20年度</t>
  </si>
  <si>
    <t>33207_平成21年度</t>
  </si>
  <si>
    <t>33207_平成22年度</t>
  </si>
  <si>
    <t>33207_平成23年度</t>
  </si>
  <si>
    <t>33207_平成24年度</t>
  </si>
  <si>
    <t>33207_平成25年度</t>
  </si>
  <si>
    <t>33207_平成26年度</t>
  </si>
  <si>
    <t>33207_平成27年度</t>
  </si>
  <si>
    <t>33207_平成28年度</t>
  </si>
  <si>
    <t>33207_平成29年度</t>
  </si>
  <si>
    <t>33207_平成30年度</t>
  </si>
  <si>
    <t>33207_令和元年度</t>
  </si>
  <si>
    <t>33207_令和2年度</t>
  </si>
  <si>
    <t>33207_令和3年度</t>
  </si>
  <si>
    <t>33207_令和4年度</t>
  </si>
  <si>
    <t>33207_令和5年度</t>
  </si>
  <si>
    <t>33207_令和6年度</t>
  </si>
  <si>
    <t>25214_平成2年度</t>
  </si>
  <si>
    <t>25214</t>
  </si>
  <si>
    <t>米原市</t>
  </si>
  <si>
    <t>25214_平成17年度</t>
  </si>
  <si>
    <t>25214_平成18年度</t>
  </si>
  <si>
    <t>25214_平成19年度</t>
  </si>
  <si>
    <t>25214_平成20年度</t>
  </si>
  <si>
    <t>25214_平成21年度</t>
  </si>
  <si>
    <t>25214_平成22年度</t>
  </si>
  <si>
    <t>25214_平成23年度</t>
  </si>
  <si>
    <t>25214_平成24年度</t>
  </si>
  <si>
    <t>25214_平成25年度</t>
  </si>
  <si>
    <t>25214_平成26年度</t>
  </si>
  <si>
    <t>25214_平成27年度</t>
  </si>
  <si>
    <t>25214_平成28年度</t>
  </si>
  <si>
    <t>25214_平成29年度</t>
  </si>
  <si>
    <t>25214_平成30年度</t>
  </si>
  <si>
    <t>25214_令和元年度</t>
  </si>
  <si>
    <t>25214_令和2年度</t>
  </si>
  <si>
    <t>25214_令和3年度</t>
  </si>
  <si>
    <t>25214_令和4年度</t>
  </si>
  <si>
    <t>25214_令和5年度</t>
  </si>
  <si>
    <t>25214_令和6年度</t>
  </si>
  <si>
    <t>01225_平成2年度</t>
  </si>
  <si>
    <t>01225_平成17年度</t>
  </si>
  <si>
    <t>01225_平成18年度</t>
  </si>
  <si>
    <t>01225_平成19年度</t>
  </si>
  <si>
    <t>01225_平成20年度</t>
  </si>
  <si>
    <t>01225_平成21年度</t>
  </si>
  <si>
    <t>01225_平成22年度</t>
  </si>
  <si>
    <t>01225_平成23年度</t>
  </si>
  <si>
    <t>01225_平成24年度</t>
  </si>
  <si>
    <t>01225_平成25年度</t>
  </si>
  <si>
    <t>01225_平成26年度</t>
  </si>
  <si>
    <t>01225_平成27年度</t>
  </si>
  <si>
    <t>01225_平成28年度</t>
  </si>
  <si>
    <t>01225_平成29年度</t>
  </si>
  <si>
    <t>01225_平成30年度</t>
  </si>
  <si>
    <t>01225_令和元年度</t>
  </si>
  <si>
    <t>01225_令和2年度</t>
  </si>
  <si>
    <t>01225_令和3年度</t>
  </si>
  <si>
    <t>01225_令和5年度</t>
  </si>
  <si>
    <t>23425_平成2年度</t>
  </si>
  <si>
    <t>23425</t>
  </si>
  <si>
    <t>蟹江町</t>
  </si>
  <si>
    <t>23425_平成17年度</t>
  </si>
  <si>
    <t>23425_平成18年度</t>
  </si>
  <si>
    <t>23425_平成19年度</t>
  </si>
  <si>
    <t>23425_平成20年度</t>
  </si>
  <si>
    <t>23425_平成21年度</t>
  </si>
  <si>
    <t>23425_平成22年度</t>
  </si>
  <si>
    <t>23425_平成23年度</t>
  </si>
  <si>
    <t>23425_平成24年度</t>
  </si>
  <si>
    <t>23425_平成25年度</t>
  </si>
  <si>
    <t>23425_平成26年度</t>
  </si>
  <si>
    <t>23425_平成27年度</t>
  </si>
  <si>
    <t>23425_平成28年度</t>
  </si>
  <si>
    <t>23425_平成29年度</t>
  </si>
  <si>
    <t>23425_平成30年度</t>
  </si>
  <si>
    <t>23425_令和元年度</t>
  </si>
  <si>
    <t>23425_令和2年度</t>
  </si>
  <si>
    <t>23425_令和3年度</t>
  </si>
  <si>
    <t>23425_令和4年度</t>
  </si>
  <si>
    <t>23425_令和5年度</t>
  </si>
  <si>
    <t>23425_令和6年度</t>
  </si>
  <si>
    <t>40341_平成2年度</t>
  </si>
  <si>
    <t>40341</t>
  </si>
  <si>
    <t>宇美町</t>
  </si>
  <si>
    <t>40341_平成17年度</t>
  </si>
  <si>
    <t>40341_平成18年度</t>
  </si>
  <si>
    <t>40341_平成19年度</t>
  </si>
  <si>
    <t>40341_平成20年度</t>
  </si>
  <si>
    <t>40341_平成21年度</t>
  </si>
  <si>
    <t>40341_平成22年度</t>
  </si>
  <si>
    <t>40341_平成23年度</t>
  </si>
  <si>
    <t>40341_平成24年度</t>
  </si>
  <si>
    <t>40341_平成25年度</t>
  </si>
  <si>
    <t>40341_平成26年度</t>
  </si>
  <si>
    <t>40341_平成27年度</t>
  </si>
  <si>
    <t>40341_平成28年度</t>
  </si>
  <si>
    <t>40341_平成29年度</t>
  </si>
  <si>
    <t>40341_平成30年度</t>
  </si>
  <si>
    <t>40341_令和元年度</t>
  </si>
  <si>
    <t>40341_令和2年度</t>
  </si>
  <si>
    <t>40341_令和3年度</t>
  </si>
  <si>
    <t>40341_令和4年度</t>
  </si>
  <si>
    <t>40341_令和5年度</t>
  </si>
  <si>
    <t>40341_令和6年度</t>
  </si>
  <si>
    <t>04323_平成2年度</t>
  </si>
  <si>
    <t>04323</t>
  </si>
  <si>
    <t>柴田町</t>
  </si>
  <si>
    <t>04323_平成17年度</t>
  </si>
  <si>
    <t>04323_平成18年度</t>
  </si>
  <si>
    <t>04323_平成19年度</t>
  </si>
  <si>
    <t>04323_平成20年度</t>
  </si>
  <si>
    <t>04323_平成21年度</t>
  </si>
  <si>
    <t>04323_平成22年度</t>
  </si>
  <si>
    <t>04323_平成23年度</t>
  </si>
  <si>
    <t>04323_平成24年度</t>
  </si>
  <si>
    <t>04323_平成25年度</t>
  </si>
  <si>
    <t>04323_平成26年度</t>
  </si>
  <si>
    <t>04323_平成27年度</t>
  </si>
  <si>
    <t>04323_平成28年度</t>
  </si>
  <si>
    <t>04323_平成29年度</t>
  </si>
  <si>
    <t>04323_平成30年度</t>
  </si>
  <si>
    <t>04323_令和元年度</t>
  </si>
  <si>
    <t>04323_令和2年度</t>
  </si>
  <si>
    <t>04323_令和3年度</t>
  </si>
  <si>
    <t>04323_令和4年度</t>
  </si>
  <si>
    <t>04323_令和5年度</t>
  </si>
  <si>
    <t>04323_令和6年度</t>
  </si>
  <si>
    <t>22325_平成2年度</t>
  </si>
  <si>
    <t>22325</t>
  </si>
  <si>
    <t>函南町</t>
  </si>
  <si>
    <t>22325_平成17年度</t>
  </si>
  <si>
    <t>22325_平成18年度</t>
  </si>
  <si>
    <t>22325_平成19年度</t>
  </si>
  <si>
    <t>22325_平成20年度</t>
  </si>
  <si>
    <t>22325_平成21年度</t>
  </si>
  <si>
    <t>22325_平成22年度</t>
  </si>
  <si>
    <t>22325_平成23年度</t>
  </si>
  <si>
    <t>22325_平成24年度</t>
  </si>
  <si>
    <t>22325_平成25年度</t>
  </si>
  <si>
    <t>22325_平成26年度</t>
  </si>
  <si>
    <t>22325_平成27年度</t>
  </si>
  <si>
    <t>22325_平成28年度</t>
  </si>
  <si>
    <t>22325_平成29年度</t>
  </si>
  <si>
    <t>22325_平成30年度</t>
  </si>
  <si>
    <t>22325_令和元年度</t>
  </si>
  <si>
    <t>22325_令和2年度</t>
  </si>
  <si>
    <t>22325_令和3年度</t>
  </si>
  <si>
    <t>22325_令和4年度</t>
  </si>
  <si>
    <t>22325_令和5年度</t>
  </si>
  <si>
    <t>22325_令和6年度</t>
  </si>
  <si>
    <t>26366_平成2年度</t>
  </si>
  <si>
    <t>26366</t>
  </si>
  <si>
    <t>精華町</t>
  </si>
  <si>
    <t>26366_平成17年度</t>
  </si>
  <si>
    <t>26366_平成18年度</t>
  </si>
  <si>
    <t>26366_平成19年度</t>
  </si>
  <si>
    <t>26366_平成20年度</t>
  </si>
  <si>
    <t>26366_平成21年度</t>
  </si>
  <si>
    <t>26366_平成22年度</t>
  </si>
  <si>
    <t>26366_平成23年度</t>
  </si>
  <si>
    <t>26366_平成24年度</t>
  </si>
  <si>
    <t>26366_平成25年度</t>
  </si>
  <si>
    <t>26366_平成26年度</t>
  </si>
  <si>
    <t>26366_平成27年度</t>
  </si>
  <si>
    <t>26366_平成28年度</t>
  </si>
  <si>
    <t>26366_平成29年度</t>
  </si>
  <si>
    <t>26366_平成30年度</t>
  </si>
  <si>
    <t>26366_令和元年度</t>
  </si>
  <si>
    <t>26366_令和2年度</t>
  </si>
  <si>
    <t>26366_令和3年度</t>
  </si>
  <si>
    <t>26366_令和4年度</t>
  </si>
  <si>
    <t>26366_令和5年度</t>
  </si>
  <si>
    <t>26366_令和6年度</t>
  </si>
  <si>
    <t>33212_平成2年度</t>
  </si>
  <si>
    <t>33212</t>
  </si>
  <si>
    <t>瀬戸内市</t>
  </si>
  <si>
    <t>33212_平成17年度</t>
  </si>
  <si>
    <t>33212_平成18年度</t>
  </si>
  <si>
    <t>33212_平成19年度</t>
  </si>
  <si>
    <t>33212_平成20年度</t>
  </si>
  <si>
    <t>33212_平成21年度</t>
  </si>
  <si>
    <t>33212_平成22年度</t>
  </si>
  <si>
    <t>33212_平成23年度</t>
  </si>
  <si>
    <t>33212_平成24年度</t>
  </si>
  <si>
    <t>33212_平成25年度</t>
  </si>
  <si>
    <t>33212_平成26年度</t>
  </si>
  <si>
    <t>33212_平成27年度</t>
  </si>
  <si>
    <t>33212_平成28年度</t>
  </si>
  <si>
    <t>33212_平成29年度</t>
  </si>
  <si>
    <t>33212_平成30年度</t>
  </si>
  <si>
    <t>33212_令和元年度</t>
  </si>
  <si>
    <t>33212_令和2年度</t>
  </si>
  <si>
    <t>33212_令和3年度</t>
  </si>
  <si>
    <t>33212_令和4年度</t>
  </si>
  <si>
    <t>33212_令和5年度</t>
  </si>
  <si>
    <t>33212_令和6年度</t>
  </si>
  <si>
    <t>43211_平成2年度</t>
  </si>
  <si>
    <t>43211</t>
  </si>
  <si>
    <t>宇土市</t>
  </si>
  <si>
    <t>43211_平成17年度</t>
  </si>
  <si>
    <t>43211_平成18年度</t>
  </si>
  <si>
    <t>43211_平成19年度</t>
  </si>
  <si>
    <t>43211_平成20年度</t>
  </si>
  <si>
    <t>43211_平成21年度</t>
  </si>
  <si>
    <t>43211_平成22年度</t>
  </si>
  <si>
    <t>43211_平成23年度</t>
  </si>
  <si>
    <t>43211_平成24年度</t>
  </si>
  <si>
    <t>43211_平成25年度</t>
  </si>
  <si>
    <t>43211_平成26年度</t>
  </si>
  <si>
    <t>43211_平成27年度</t>
  </si>
  <si>
    <t>43211_平成28年度</t>
  </si>
  <si>
    <t>43211_平成29年度</t>
  </si>
  <si>
    <t>43211_平成30年度</t>
  </si>
  <si>
    <t>43211_令和元年度</t>
  </si>
  <si>
    <t>43211_令和2年度</t>
  </si>
  <si>
    <t>43211_令和3年度</t>
  </si>
  <si>
    <t>43211_令和4年度</t>
  </si>
  <si>
    <t>43211_令和5年度</t>
  </si>
  <si>
    <t>43211_令和6年度</t>
  </si>
  <si>
    <t>17209_平成2年度</t>
  </si>
  <si>
    <t>17209</t>
  </si>
  <si>
    <t>かほく市</t>
  </si>
  <si>
    <t>17209_平成17年度</t>
  </si>
  <si>
    <t>17209_平成18年度</t>
  </si>
  <si>
    <t>17209_平成19年度</t>
  </si>
  <si>
    <t>17209_平成20年度</t>
  </si>
  <si>
    <t>17209_平成21年度</t>
  </si>
  <si>
    <t>17209_平成22年度</t>
  </si>
  <si>
    <t>17209_平成23年度</t>
  </si>
  <si>
    <t>17209_平成24年度</t>
  </si>
  <si>
    <t>17209_平成25年度</t>
  </si>
  <si>
    <t>17209_平成26年度</t>
  </si>
  <si>
    <t>17209_平成27年度</t>
  </si>
  <si>
    <t>17209_平成28年度</t>
  </si>
  <si>
    <t>17209_平成29年度</t>
  </si>
  <si>
    <t>17209_平成30年度</t>
  </si>
  <si>
    <t>17209_令和元年度</t>
  </si>
  <si>
    <t>17209_令和2年度</t>
  </si>
  <si>
    <t>17209_令和3年度</t>
  </si>
  <si>
    <t>17209_令和4年度</t>
  </si>
  <si>
    <t>17209_令和5年度</t>
  </si>
  <si>
    <t>17209_令和6年度</t>
  </si>
  <si>
    <t>43403_平成2年度</t>
  </si>
  <si>
    <t>43403</t>
  </si>
  <si>
    <t>大津町</t>
  </si>
  <si>
    <t>43403_平成17年度</t>
  </si>
  <si>
    <t>43403_平成18年度</t>
  </si>
  <si>
    <t>43403_平成19年度</t>
  </si>
  <si>
    <t>43403_平成20年度</t>
  </si>
  <si>
    <t>43403_平成21年度</t>
  </si>
  <si>
    <t>43403_平成22年度</t>
  </si>
  <si>
    <t>43403_平成23年度</t>
  </si>
  <si>
    <t>43403_平成24年度</t>
  </si>
  <si>
    <t>43403_平成25年度</t>
  </si>
  <si>
    <t>43403_平成26年度</t>
  </si>
  <si>
    <t>43403_平成27年度</t>
  </si>
  <si>
    <t>43403_平成28年度</t>
  </si>
  <si>
    <t>43403_平成29年度</t>
  </si>
  <si>
    <t>43403_平成30年度</t>
  </si>
  <si>
    <t>43403_令和元年度</t>
  </si>
  <si>
    <t>43403_令和2年度</t>
  </si>
  <si>
    <t>43403_令和3年度</t>
  </si>
  <si>
    <t>43403_令和4年度</t>
  </si>
  <si>
    <t>43403_令和5年度</t>
  </si>
  <si>
    <t>43403_令和6年度</t>
  </si>
  <si>
    <t>04406_平成2年度</t>
  </si>
  <si>
    <t>04406</t>
  </si>
  <si>
    <t>利府町</t>
  </si>
  <si>
    <t>04406_平成17年度</t>
  </si>
  <si>
    <t>04406_平成18年度</t>
  </si>
  <si>
    <t>04406_平成19年度</t>
  </si>
  <si>
    <t>04406_平成20年度</t>
  </si>
  <si>
    <t>04406_平成21年度</t>
  </si>
  <si>
    <t>04406_平成22年度</t>
  </si>
  <si>
    <t>04406_平成23年度</t>
  </si>
  <si>
    <t>04406_平成24年度</t>
  </si>
  <si>
    <t>04406_平成25年度</t>
  </si>
  <si>
    <t>04406_平成26年度</t>
  </si>
  <si>
    <t>04406_平成27年度</t>
  </si>
  <si>
    <t>04406_平成28年度</t>
  </si>
  <si>
    <t>04406_平成29年度</t>
  </si>
  <si>
    <t>04406_平成30年度</t>
  </si>
  <si>
    <t>04406_令和元年度</t>
  </si>
  <si>
    <t>04406_令和2年度</t>
  </si>
  <si>
    <t>04406_令和3年度</t>
  </si>
  <si>
    <t>04406_令和4年度</t>
  </si>
  <si>
    <t>04406_令和5年度</t>
  </si>
  <si>
    <t>04406_令和6年度</t>
  </si>
  <si>
    <t>32206_平成2年度</t>
  </si>
  <si>
    <t>32206</t>
  </si>
  <si>
    <t>安来市</t>
  </si>
  <si>
    <t>32206_平成17年度</t>
  </si>
  <si>
    <t>32206_平成18年度</t>
  </si>
  <si>
    <t>32206_平成19年度</t>
  </si>
  <si>
    <t>32206_平成20年度</t>
  </si>
  <si>
    <t>32206_平成21年度</t>
  </si>
  <si>
    <t>32206_平成22年度</t>
  </si>
  <si>
    <t>32206_平成23年度</t>
  </si>
  <si>
    <t>32206_平成24年度</t>
  </si>
  <si>
    <t>32206_平成25年度</t>
  </si>
  <si>
    <t>32206_平成26年度</t>
  </si>
  <si>
    <t>32206_平成27年度</t>
  </si>
  <si>
    <t>32206_平成28年度</t>
  </si>
  <si>
    <t>32206_平成29年度</t>
  </si>
  <si>
    <t>32206_平成30年度</t>
  </si>
  <si>
    <t>32206_令和元年度</t>
  </si>
  <si>
    <t>32206_令和2年度</t>
  </si>
  <si>
    <t>32206_令和3年度</t>
  </si>
  <si>
    <t>32206_令和4年度</t>
  </si>
  <si>
    <t>32206_令和5年度</t>
  </si>
  <si>
    <t>32206_令和6年度</t>
  </si>
  <si>
    <t>34208_平成2年度</t>
  </si>
  <si>
    <t>34208</t>
  </si>
  <si>
    <t>34208_平成17年度</t>
  </si>
  <si>
    <t>34208_平成18年度</t>
  </si>
  <si>
    <t>34208_平成19年度</t>
  </si>
  <si>
    <t>34208_平成20年度</t>
  </si>
  <si>
    <t>34208_平成21年度</t>
  </si>
  <si>
    <t>34208_平成22年度</t>
  </si>
  <si>
    <t>34208_平成23年度</t>
  </si>
  <si>
    <t>34208_平成24年度</t>
  </si>
  <si>
    <t>34208_平成25年度</t>
  </si>
  <si>
    <t>34208_平成26年度</t>
  </si>
  <si>
    <t>34208_平成27年度</t>
  </si>
  <si>
    <t>34208_平成28年度</t>
  </si>
  <si>
    <t>34208_平成29年度</t>
  </si>
  <si>
    <t>34208_平成30年度</t>
  </si>
  <si>
    <t>34208_令和元年度</t>
  </si>
  <si>
    <t>34208_令和2年度</t>
  </si>
  <si>
    <t>34208_令和3年度</t>
  </si>
  <si>
    <t>34208_令和4年度</t>
  </si>
  <si>
    <t>34208_令和5年度</t>
  </si>
  <si>
    <t>34208_令和6年度</t>
  </si>
  <si>
    <t>10464_平成2年度</t>
  </si>
  <si>
    <t>10464</t>
  </si>
  <si>
    <t>玉村町</t>
  </si>
  <si>
    <t>10464_平成17年度</t>
  </si>
  <si>
    <t>10464_平成18年度</t>
  </si>
  <si>
    <t>10464_平成19年度</t>
  </si>
  <si>
    <t>10464_平成20年度</t>
  </si>
  <si>
    <t>10464_平成21年度</t>
  </si>
  <si>
    <t>10464_平成22年度</t>
  </si>
  <si>
    <t>10464_平成23年度</t>
  </si>
  <si>
    <t>10464_平成24年度</t>
  </si>
  <si>
    <t>10464_平成25年度</t>
  </si>
  <si>
    <t>10464_平成26年度</t>
  </si>
  <si>
    <t>10464_平成27年度</t>
  </si>
  <si>
    <t>10464_平成28年度</t>
  </si>
  <si>
    <t>10464_平成29年度</t>
  </si>
  <si>
    <t>10464_平成30年度</t>
  </si>
  <si>
    <t>10464_令和元年度</t>
  </si>
  <si>
    <t>10464_令和2年度</t>
  </si>
  <si>
    <t>10464_令和3年度</t>
  </si>
  <si>
    <t>10464_令和4年度</t>
  </si>
  <si>
    <t>10464_令和5年度</t>
  </si>
  <si>
    <t>10464_令和6年度</t>
  </si>
  <si>
    <t>21208_平成2年度</t>
  </si>
  <si>
    <t>21208</t>
  </si>
  <si>
    <t>瑞浪市</t>
  </si>
  <si>
    <t>21208_平成17年度</t>
  </si>
  <si>
    <t>21208_平成18年度</t>
  </si>
  <si>
    <t>21208_平成19年度</t>
  </si>
  <si>
    <t>21208_平成20年度</t>
  </si>
  <si>
    <t>21208_平成21年度</t>
  </si>
  <si>
    <t>21208_平成22年度</t>
  </si>
  <si>
    <t>21208_平成23年度</t>
  </si>
  <si>
    <t>21208_平成24年度</t>
  </si>
  <si>
    <t>21208_平成25年度</t>
  </si>
  <si>
    <t>21208_平成26年度</t>
  </si>
  <si>
    <t>21208_平成27年度</t>
  </si>
  <si>
    <t>21208_平成28年度</t>
  </si>
  <si>
    <t>21208_平成29年度</t>
  </si>
  <si>
    <t>21208_平成30年度</t>
  </si>
  <si>
    <t>21208_令和元年度</t>
  </si>
  <si>
    <t>21208_令和2年度</t>
  </si>
  <si>
    <t>21208_令和3年度</t>
  </si>
  <si>
    <t>21208_令和4年度</t>
  </si>
  <si>
    <t>21208_令和5年度</t>
  </si>
  <si>
    <t>21208_令和6年度</t>
  </si>
  <si>
    <t>08564</t>
  </si>
  <si>
    <t>利根町</t>
  </si>
  <si>
    <t>08564_令和4年度</t>
  </si>
  <si>
    <t>08564_令和6年度</t>
  </si>
  <si>
    <t>08364</t>
  </si>
  <si>
    <t>大子町</t>
  </si>
  <si>
    <t>08364_令和4年度</t>
  </si>
  <si>
    <t>08364_令和6年度</t>
  </si>
  <si>
    <t>08234</t>
  </si>
  <si>
    <t>鉾田市</t>
  </si>
  <si>
    <t>08234_令和4年度</t>
  </si>
  <si>
    <t>08234_令和6年度</t>
  </si>
  <si>
    <t>08216</t>
  </si>
  <si>
    <t>笠間市</t>
  </si>
  <si>
    <t>08216_令和4年度</t>
  </si>
  <si>
    <t>08216_令和6年度</t>
  </si>
  <si>
    <t>08205</t>
  </si>
  <si>
    <t>石岡市</t>
  </si>
  <si>
    <t>08205_令和4年度</t>
  </si>
  <si>
    <t>08205_令和6年度</t>
  </si>
  <si>
    <t>08224</t>
  </si>
  <si>
    <t>守谷市</t>
  </si>
  <si>
    <t>08224_令和4年度</t>
  </si>
  <si>
    <t>08224_令和6年度</t>
  </si>
  <si>
    <t>08210</t>
  </si>
  <si>
    <t>下妻市</t>
  </si>
  <si>
    <t>08210_令和4年度</t>
  </si>
  <si>
    <t>08210_令和6年度</t>
  </si>
  <si>
    <t>08223</t>
  </si>
  <si>
    <t>潮来市</t>
  </si>
  <si>
    <t>08223_令和4年度</t>
  </si>
  <si>
    <t>08223_令和6年度</t>
  </si>
  <si>
    <t>08442</t>
  </si>
  <si>
    <t>美浦村</t>
  </si>
  <si>
    <t>08442_令和4年度</t>
  </si>
  <si>
    <t>08442_令和6年度</t>
  </si>
  <si>
    <t>08309</t>
  </si>
  <si>
    <t>大洗町</t>
  </si>
  <si>
    <t>08309_令和4年度</t>
  </si>
  <si>
    <t>08309_令和6年度</t>
  </si>
  <si>
    <t>08226</t>
  </si>
  <si>
    <t>那珂市</t>
  </si>
  <si>
    <t>08226_令和4年度</t>
  </si>
  <si>
    <t>08226_令和6年度</t>
  </si>
  <si>
    <t>08235</t>
  </si>
  <si>
    <t>つくばみらい市</t>
  </si>
  <si>
    <t>08235_令和4年度</t>
  </si>
  <si>
    <t>08235_令和6年度</t>
  </si>
  <si>
    <t>08228</t>
  </si>
  <si>
    <t>坂東市</t>
  </si>
  <si>
    <t>08228_令和4年度</t>
  </si>
  <si>
    <t>08228_令和6年度</t>
  </si>
  <si>
    <t>08207</t>
  </si>
  <si>
    <t>結城市</t>
  </si>
  <si>
    <t>08207_令和4年度</t>
  </si>
  <si>
    <t>08207_令和6年度</t>
  </si>
  <si>
    <t>08211</t>
  </si>
  <si>
    <t>常総市</t>
  </si>
  <si>
    <t>08211_令和4年度</t>
  </si>
  <si>
    <t>08211_令和6年度</t>
  </si>
  <si>
    <t>08232</t>
  </si>
  <si>
    <t>神栖市</t>
  </si>
  <si>
    <t>08232_令和4年度</t>
  </si>
  <si>
    <t>08232_令和6年度</t>
  </si>
  <si>
    <t>08219</t>
  </si>
  <si>
    <t>牛久市</t>
  </si>
  <si>
    <t>08219_令和4年度</t>
  </si>
  <si>
    <t>08219_令和6年度</t>
  </si>
  <si>
    <t>08222</t>
  </si>
  <si>
    <t>鹿嶋市</t>
  </si>
  <si>
    <t>08222_令和4年度</t>
  </si>
  <si>
    <t>08222_令和6年度</t>
  </si>
  <si>
    <t>08443</t>
  </si>
  <si>
    <t>阿見町</t>
  </si>
  <si>
    <t>08443_令和4年度</t>
  </si>
  <si>
    <t>08443_令和6年度</t>
  </si>
  <si>
    <t>08236</t>
  </si>
  <si>
    <t>小美玉市</t>
  </si>
  <si>
    <t>08236_令和4年度</t>
  </si>
  <si>
    <t>08236_令和6年度</t>
  </si>
  <si>
    <t>08212</t>
  </si>
  <si>
    <t>常陸太田市</t>
  </si>
  <si>
    <t>08212_令和4年度</t>
  </si>
  <si>
    <t>08212_令和6年度</t>
  </si>
  <si>
    <t>08215</t>
  </si>
  <si>
    <t>北茨城市</t>
  </si>
  <si>
    <t>08215_令和4年度</t>
  </si>
  <si>
    <t>08215_令和6年度</t>
  </si>
  <si>
    <t>08230</t>
  </si>
  <si>
    <t>かすみがうら市</t>
  </si>
  <si>
    <t>08230_令和4年度</t>
  </si>
  <si>
    <t>08230_令和6年度</t>
  </si>
  <si>
    <t>08225</t>
  </si>
  <si>
    <t>常陸大宮市</t>
  </si>
  <si>
    <t>08225_令和4年度</t>
  </si>
  <si>
    <t>08225_令和6年度</t>
  </si>
  <si>
    <t>08_平成2年度</t>
  </si>
  <si>
    <t>08</t>
  </si>
  <si>
    <t>茨城県</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</si>
  <si>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</si>
  <si>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</si>
  <si>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</si>
  <si>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</si>
  <si>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</si>
  <si>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</si>
  <si>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</si>
  <si>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</si>
  <si>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</si>
  <si>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</si>
  <si>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</si>
  <si>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</si>
  <si>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</si>
  <si>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</si>
  <si>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</si>
  <si>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</si>
  <si>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</si>
  <si>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</si>
  <si>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08_令和5年度</t>
  </si>
  <si>
    <t>08_令和6年度</t>
  </si>
  <si>
    <t>08204_令和6年度</t>
  </si>
  <si>
    <t>08204</t>
  </si>
  <si>
    <t>古河市</t>
  </si>
  <si>
    <t>08203_令和6年度</t>
  </si>
  <si>
    <t>08203</t>
  </si>
  <si>
    <t>土浦市</t>
  </si>
  <si>
    <t>08204_令和4年度</t>
  </si>
  <si>
    <t>08203_令和4年度</t>
  </si>
  <si>
    <t>08341_令和7年度</t>
  </si>
  <si>
    <t>08341_令和8年度</t>
  </si>
  <si>
    <t>08341_令和9年度</t>
  </si>
  <si>
    <t>08341_令和10年度</t>
  </si>
  <si>
    <t>08341_令和11年度</t>
  </si>
  <si>
    <t>08341_令和12年度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</si>
</sst>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2.759158636800001</c:v>
                </c:pt>
                <c:pt idx="1">
                  <c:v>3.1783649535</c:v>
                </c:pt>
                <c:pt idx="2">
                  <c:v>3.7957908005360008</c:v>
                </c:pt>
                <c:pt idx="3">
                  <c:v>6.2176284864642772</c:v>
                </c:pt>
                <c:pt idx="4">
                  <c:v>7.2230749398106084</c:v>
                </c:pt>
                <c:pt idx="5">
                  <c:v>7.2678279231275784</c:v>
                </c:pt>
                <c:pt idx="6">
                  <c:v>8.6560541337759567</c:v>
                </c:pt>
                <c:pt idx="7">
                  <c:v>9.3965749474602873</c:v>
                </c:pt>
                <c:pt idx="8">
                  <c:v>8.7968532283289225</c:v>
                </c:pt>
                <c:pt idx="9">
                  <c:v>10.185736319443652</c:v>
                </c:pt>
                <c:pt idx="10">
                  <c:v>9.4861439360040141</c:v>
                </c:pt>
                <c:pt idx="11">
                  <c:v>8.1309228149696047</c:v>
                </c:pt>
                <c:pt idx="12">
                  <c:v>8.3486860008670867</c:v>
                </c:pt>
                <c:pt idx="13">
                  <c:v>8.1417362056529559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82.620290496587558</c:v>
                </c:pt>
                <c:pt idx="1">
                  <c:v>101.32771523421081</c:v>
                </c:pt>
                <c:pt idx="2">
                  <c:v>95.954819503443929</c:v>
                </c:pt>
                <c:pt idx="3">
                  <c:v>102.36743671068668</c:v>
                </c:pt>
                <c:pt idx="4">
                  <c:v>102.55921873268599</c:v>
                </c:pt>
                <c:pt idx="5">
                  <c:v>100.43395351493106</c:v>
                </c:pt>
                <c:pt idx="6">
                  <c:v>99.927084437934823</c:v>
                </c:pt>
                <c:pt idx="7">
                  <c:v>99.790836883605181</c:v>
                </c:pt>
                <c:pt idx="8">
                  <c:v>98.631602954879824</c:v>
                </c:pt>
                <c:pt idx="9">
                  <c:v>97.949641327238353</c:v>
                </c:pt>
                <c:pt idx="10">
                  <c:v>97.289862258806465</c:v>
                </c:pt>
                <c:pt idx="11">
                  <c:v>89.968513656305902</c:v>
                </c:pt>
                <c:pt idx="12">
                  <c:v>90.203103710246637</c:v>
                </c:pt>
                <c:pt idx="13">
                  <c:v>91.958060383247883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45.804808438107443</c:v>
                </c:pt>
                <c:pt idx="1">
                  <c:v>51.943471022004267</c:v>
                </c:pt>
                <c:pt idx="2">
                  <c:v>56.653864035681337</c:v>
                </c:pt>
                <c:pt idx="3">
                  <c:v>62.692884221373333</c:v>
                </c:pt>
                <c:pt idx="4">
                  <c:v>62.558021567336489</c:v>
                </c:pt>
                <c:pt idx="5">
                  <c:v>61.320790708975252</c:v>
                </c:pt>
                <c:pt idx="6">
                  <c:v>58.289646393960147</c:v>
                </c:pt>
                <c:pt idx="7">
                  <c:v>51.527186865977285</c:v>
                </c:pt>
                <c:pt idx="8">
                  <c:v>55.895347606087718</c:v>
                </c:pt>
                <c:pt idx="9">
                  <c:v>53.618334471735572</c:v>
                </c:pt>
                <c:pt idx="10">
                  <c:v>51.585904148331224</c:v>
                </c:pt>
                <c:pt idx="11">
                  <c:v>49.846539116194329</c:v>
                </c:pt>
                <c:pt idx="12">
                  <c:v>53.243570058798916</c:v>
                </c:pt>
                <c:pt idx="13">
                  <c:v>56.523036900706515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73.281316261367508</c:v>
                </c:pt>
                <c:pt idx="1">
                  <c:v>70.107954570122558</c:v>
                </c:pt>
                <c:pt idx="2">
                  <c:v>85.352497434004462</c:v>
                </c:pt>
                <c:pt idx="3">
                  <c:v>93.308826602132427</c:v>
                </c:pt>
                <c:pt idx="4">
                  <c:v>91.069186112825975</c:v>
                </c:pt>
                <c:pt idx="5">
                  <c:v>76.292359067580946</c:v>
                </c:pt>
                <c:pt idx="6">
                  <c:v>84.889684316480626</c:v>
                </c:pt>
                <c:pt idx="7">
                  <c:v>62.094612536513942</c:v>
                </c:pt>
                <c:pt idx="8">
                  <c:v>56.472978219195888</c:v>
                </c:pt>
                <c:pt idx="9">
                  <c:v>59.933494601491041</c:v>
                </c:pt>
                <c:pt idx="10">
                  <c:v>58.584850877225783</c:v>
                </c:pt>
                <c:pt idx="11">
                  <c:v>60.344926733072917</c:v>
                </c:pt>
                <c:pt idx="12">
                  <c:v>64.184495901600599</c:v>
                </c:pt>
                <c:pt idx="13">
                  <c:v>61.695915816885147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80.70753637966861</c:v>
                </c:pt>
                <c:pt idx="1">
                  <c:v>69.83682022568567</c:v>
                </c:pt>
                <c:pt idx="2">
                  <c:v>61.384748575029647</c:v>
                </c:pt>
                <c:pt idx="3">
                  <c:v>100.69010982851353</c:v>
                </c:pt>
                <c:pt idx="4">
                  <c:v>69.731763396681686</c:v>
                </c:pt>
                <c:pt idx="5">
                  <c:v>64.101634577914638</c:v>
                </c:pt>
                <c:pt idx="6">
                  <c:v>47.286739304453249</c:v>
                </c:pt>
                <c:pt idx="7">
                  <c:v>52.81135367650441</c:v>
                </c:pt>
                <c:pt idx="8">
                  <c:v>67.416920347397848</c:v>
                </c:pt>
                <c:pt idx="9">
                  <c:v>63.459428545479156</c:v>
                </c:pt>
                <c:pt idx="10">
                  <c:v>35.383696890071015</c:v>
                </c:pt>
                <c:pt idx="11">
                  <c:v>33.495049372162001</c:v>
                </c:pt>
                <c:pt idx="12">
                  <c:v>49.424627020526536</c:v>
                </c:pt>
                <c:pt idx="13">
                  <c:v>44.995352836432147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23328</c:v>
                </c:pt>
                <c:pt idx="1">
                  <c:v>23756</c:v>
                </c:pt>
                <c:pt idx="2">
                  <c:v>24246</c:v>
                </c:pt>
                <c:pt idx="3">
                  <c:v>24701</c:v>
                </c:pt>
                <c:pt idx="4">
                  <c:v>25043</c:v>
                </c:pt>
                <c:pt idx="5">
                  <c:v>25266</c:v>
                </c:pt>
                <c:pt idx="6">
                  <c:v>25535</c:v>
                </c:pt>
                <c:pt idx="7">
                  <c:v>25830</c:v>
                </c:pt>
                <c:pt idx="8">
                  <c:v>25856</c:v>
                </c:pt>
                <c:pt idx="9">
                  <c:v>26009</c:v>
                </c:pt>
                <c:pt idx="10">
                  <c:v>26135</c:v>
                </c:pt>
                <c:pt idx="11">
                  <c:v>26350</c:v>
                </c:pt>
                <c:pt idx="12">
                  <c:v>26341</c:v>
                </c:pt>
                <c:pt idx="13">
                  <c:v>26608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4748</c:v>
                </c:pt>
                <c:pt idx="1">
                  <c:v>4768</c:v>
                </c:pt>
                <c:pt idx="2">
                  <c:v>4829</c:v>
                </c:pt>
                <c:pt idx="3">
                  <c:v>4923</c:v>
                </c:pt>
                <c:pt idx="4">
                  <c:v>4981</c:v>
                </c:pt>
                <c:pt idx="5">
                  <c:v>4969</c:v>
                </c:pt>
                <c:pt idx="6">
                  <c:v>5019</c:v>
                </c:pt>
                <c:pt idx="7">
                  <c:v>5108</c:v>
                </c:pt>
                <c:pt idx="8">
                  <c:v>5110</c:v>
                </c:pt>
                <c:pt idx="9">
                  <c:v>5153</c:v>
                </c:pt>
                <c:pt idx="10">
                  <c:v>5144</c:v>
                </c:pt>
                <c:pt idx="11">
                  <c:v>5118</c:v>
                </c:pt>
                <c:pt idx="12">
                  <c:v>5184</c:v>
                </c:pt>
                <c:pt idx="13">
                  <c:v>5255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14476</c:v>
                </c:pt>
                <c:pt idx="1">
                  <c:v>14755</c:v>
                </c:pt>
                <c:pt idx="2">
                  <c:v>15054</c:v>
                </c:pt>
                <c:pt idx="3">
                  <c:v>15255</c:v>
                </c:pt>
                <c:pt idx="4">
                  <c:v>15401</c:v>
                </c:pt>
                <c:pt idx="5">
                  <c:v>15547</c:v>
                </c:pt>
                <c:pt idx="6">
                  <c:v>15669</c:v>
                </c:pt>
                <c:pt idx="7">
                  <c:v>15732</c:v>
                </c:pt>
                <c:pt idx="8">
                  <c:v>15836</c:v>
                </c:pt>
                <c:pt idx="9">
                  <c:v>15995</c:v>
                </c:pt>
                <c:pt idx="10">
                  <c:v>16139</c:v>
                </c:pt>
                <c:pt idx="11">
                  <c:v>16344</c:v>
                </c:pt>
                <c:pt idx="12">
                  <c:v>16547</c:v>
                </c:pt>
                <c:pt idx="13">
                  <c:v>16808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40</c:v>
                </c:pt>
                <c:pt idx="1">
                  <c:v>40</c:v>
                </c:pt>
                <c:pt idx="2">
                  <c:v>40</c:v>
                </c:pt>
                <c:pt idx="3">
                  <c:v>40</c:v>
                </c:pt>
                <c:pt idx="4">
                  <c:v>40</c:v>
                </c:pt>
                <c:pt idx="5">
                  <c:v>58</c:v>
                </c:pt>
                <c:pt idx="6">
                  <c:v>58</c:v>
                </c:pt>
                <c:pt idx="7">
                  <c:v>58</c:v>
                </c:pt>
                <c:pt idx="8">
                  <c:v>58</c:v>
                </c:pt>
                <c:pt idx="9">
                  <c:v>58</c:v>
                </c:pt>
                <c:pt idx="10">
                  <c:v>58</c:v>
                </c:pt>
                <c:pt idx="11">
                  <c:v>85</c:v>
                </c:pt>
                <c:pt idx="12">
                  <c:v>85</c:v>
                </c:pt>
                <c:pt idx="13">
                  <c:v>85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1453</c:v>
                </c:pt>
                <c:pt idx="1">
                  <c:v>1453</c:v>
                </c:pt>
                <c:pt idx="2">
                  <c:v>1453</c:v>
                </c:pt>
                <c:pt idx="3">
                  <c:v>1453</c:v>
                </c:pt>
                <c:pt idx="4">
                  <c:v>1453</c:v>
                </c:pt>
                <c:pt idx="5">
                  <c:v>1578</c:v>
                </c:pt>
                <c:pt idx="6">
                  <c:v>1578</c:v>
                </c:pt>
                <c:pt idx="7">
                  <c:v>1578</c:v>
                </c:pt>
                <c:pt idx="8">
                  <c:v>1578</c:v>
                </c:pt>
                <c:pt idx="9">
                  <c:v>1578</c:v>
                </c:pt>
                <c:pt idx="10">
                  <c:v>1578</c:v>
                </c:pt>
                <c:pt idx="11">
                  <c:v>1365</c:v>
                </c:pt>
                <c:pt idx="12">
                  <c:v>1365</c:v>
                </c:pt>
                <c:pt idx="13">
                  <c:v>1365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343.09969999999998</c:v>
                </c:pt>
                <c:pt idx="1">
                  <c:v>320.99639999999999</c:v>
                </c:pt>
                <c:pt idx="2">
                  <c:v>253.7406</c:v>
                </c:pt>
                <c:pt idx="3">
                  <c:v>425.14</c:v>
                </c:pt>
                <c:pt idx="4">
                  <c:v>270.8075</c:v>
                </c:pt>
                <c:pt idx="5">
                  <c:v>264.8612</c:v>
                </c:pt>
                <c:pt idx="6">
                  <c:v>209.3322</c:v>
                </c:pt>
                <c:pt idx="7">
                  <c:v>215.81530000000001</c:v>
                </c:pt>
                <c:pt idx="8">
                  <c:v>335.43419999999998</c:v>
                </c:pt>
                <c:pt idx="9">
                  <c:v>314.6474</c:v>
                </c:pt>
                <c:pt idx="10">
                  <c:v>162.03370000000001</c:v>
                </c:pt>
                <c:pt idx="11">
                  <c:v>176.06540000000001</c:v>
                </c:pt>
                <c:pt idx="12">
                  <c:v>258.87900000000002</c:v>
                </c:pt>
                <c:pt idx="13">
                  <c:v>271.9873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14.459</c:v>
                </c:pt>
                <c:pt idx="2">
                  <c:v>23.901</c:v>
                </c:pt>
                <c:pt idx="3">
                  <c:v>22.774000000000001</c:v>
                </c:pt>
                <c:pt idx="4">
                  <c:v>21.722000000000001</c:v>
                </c:pt>
                <c:pt idx="5">
                  <c:v>16.021999999999998</c:v>
                </c:pt>
                <c:pt idx="6">
                  <c:v>15.909000000000001</c:v>
                </c:pt>
                <c:pt idx="7">
                  <c:v>20.196000000000002</c:v>
                </c:pt>
                <c:pt idx="8">
                  <c:v>21.248999999999999</c:v>
                </c:pt>
                <c:pt idx="9">
                  <c:v>7.9859999999999998</c:v>
                </c:pt>
                <c:pt idx="10">
                  <c:v>8.8040000000000003</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10</c:v>
                </c:pt>
                <c:pt idx="1">
                  <c:v>9.4</c:v>
                </c:pt>
                <c:pt idx="2">
                  <c:v>22.806999999999999</c:v>
                </c:pt>
                <c:pt idx="3">
                  <c:v>22</c:v>
                </c:pt>
                <c:pt idx="4">
                  <c:v>23.9</c:v>
                </c:pt>
                <c:pt idx="5">
                  <c:v>24</c:v>
                </c:pt>
                <c:pt idx="6">
                  <c:v>0</c:v>
                </c:pt>
                <c:pt idx="7">
                  <c:v>24</c:v>
                </c:pt>
                <c:pt idx="8">
                  <c:v>23.18</c:v>
                </c:pt>
                <c:pt idx="9">
                  <c:v>22.013000000000002</c:v>
                </c:pt>
                <c:pt idx="10">
                  <c:v>29.472000000000001</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5.2640000000000002</c:v>
                </c:pt>
                <c:pt idx="9">
                  <c:v>5.87</c:v>
                </c:pt>
                <c:pt idx="10">
                  <c:v>4.8230000000000004</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462.43</c:v>
                </c:pt>
                <c:pt idx="1">
                  <c:v>582.06799999999998</c:v>
                </c:pt>
                <c:pt idx="2">
                  <c:v>854.63300000000004</c:v>
                </c:pt>
                <c:pt idx="3">
                  <c:v>848.35199999999998</c:v>
                </c:pt>
                <c:pt idx="4">
                  <c:v>921.49400000000003</c:v>
                </c:pt>
                <c:pt idx="5">
                  <c:v>965.50199999999995</c:v>
                </c:pt>
                <c:pt idx="6">
                  <c:v>946.51900000000001</c:v>
                </c:pt>
                <c:pt idx="7">
                  <c:v>921.03300000000002</c:v>
                </c:pt>
                <c:pt idx="8">
                  <c:v>901.91800000000001</c:v>
                </c:pt>
                <c:pt idx="9">
                  <c:v>933.41300000000001</c:v>
                </c:pt>
                <c:pt idx="10">
                  <c:v>1041.124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310.38499999999999</c:v>
                </c:pt>
                <c:pt idx="1">
                  <c:v>307.012</c:v>
                </c:pt>
                <c:pt idx="2">
                  <c:v>639.08699999999999</c:v>
                </c:pt>
                <c:pt idx="3">
                  <c:v>581.07899999999995</c:v>
                </c:pt>
                <c:pt idx="4">
                  <c:v>647.55200000000002</c:v>
                </c:pt>
                <c:pt idx="5">
                  <c:v>694.04300000000001</c:v>
                </c:pt>
                <c:pt idx="6">
                  <c:v>648.89400000000001</c:v>
                </c:pt>
                <c:pt idx="7">
                  <c:v>671.85500000000002</c:v>
                </c:pt>
                <c:pt idx="8">
                  <c:v>673.48199999999997</c:v>
                </c:pt>
                <c:pt idx="9">
                  <c:v>722.49</c:v>
                </c:pt>
                <c:pt idx="10">
                  <c:v>835.80899999999997</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145.11099999999999</c:v>
                </c:pt>
                <c:pt idx="1">
                  <c:v>280.73500000000001</c:v>
                </c:pt>
                <c:pt idx="2">
                  <c:v>249.214</c:v>
                </c:pt>
                <c:pt idx="3">
                  <c:v>299.892</c:v>
                </c:pt>
                <c:pt idx="4">
                  <c:v>309.00799999999998</c:v>
                </c:pt>
                <c:pt idx="5">
                  <c:v>298.08499999999998</c:v>
                </c:pt>
                <c:pt idx="6">
                  <c:v>296.12400000000002</c:v>
                </c:pt>
                <c:pt idx="7">
                  <c:v>278.24799999999999</c:v>
                </c:pt>
                <c:pt idx="8">
                  <c:v>268.57299999999998</c:v>
                </c:pt>
                <c:pt idx="9">
                  <c:v>238.131</c:v>
                </c:pt>
                <c:pt idx="10">
                  <c:v>237.86600000000001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16.934000000000001</c:v>
                </c:pt>
                <c:pt idx="1">
                  <c:v>18.18</c:v>
                </c:pt>
                <c:pt idx="2">
                  <c:v>13.04</c:v>
                </c:pt>
                <c:pt idx="3">
                  <c:v>12.154999999999999</c:v>
                </c:pt>
                <c:pt idx="4">
                  <c:v>10.555999999999999</c:v>
                </c:pt>
                <c:pt idx="5">
                  <c:v>13.396000000000001</c:v>
                </c:pt>
                <c:pt idx="6">
                  <c:v>17.41</c:v>
                </c:pt>
                <c:pt idx="7">
                  <c:v>15.125999999999999</c:v>
                </c:pt>
                <c:pt idx="8">
                  <c:v>9.5559999999999992</c:v>
                </c:pt>
                <c:pt idx="9">
                  <c:v>8.6609999999999996</c:v>
                </c:pt>
                <c:pt idx="10">
                  <c:v>10.548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85.352497434004462</c:v>
                </c:pt>
                <c:pt idx="1">
                  <c:v>93.308826602132427</c:v>
                </c:pt>
                <c:pt idx="2">
                  <c:v>91.069186112825975</c:v>
                </c:pt>
                <c:pt idx="3">
                  <c:v>76.292359067580946</c:v>
                </c:pt>
                <c:pt idx="4">
                  <c:v>84.889684316480626</c:v>
                </c:pt>
                <c:pt idx="5">
                  <c:v>62.094612536513942</c:v>
                </c:pt>
                <c:pt idx="6">
                  <c:v>56.472978219195888</c:v>
                </c:pt>
                <c:pt idx="7">
                  <c:v>59.933494601491041</c:v>
                </c:pt>
                <c:pt idx="8">
                  <c:v>58.584850877225783</c:v>
                </c:pt>
                <c:pt idx="9">
                  <c:v>60.344926733072917</c:v>
                </c:pt>
                <c:pt idx="10">
                  <c:v>64.184495901600599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61.384748575029647</c:v>
                </c:pt>
                <c:pt idx="1">
                  <c:v>100.69010982851353</c:v>
                </c:pt>
                <c:pt idx="2">
                  <c:v>69.731763396681686</c:v>
                </c:pt>
                <c:pt idx="3">
                  <c:v>64.101634577914638</c:v>
                </c:pt>
                <c:pt idx="4">
                  <c:v>47.286739304453249</c:v>
                </c:pt>
                <c:pt idx="5">
                  <c:v>52.81135367650441</c:v>
                </c:pt>
                <c:pt idx="6">
                  <c:v>67.416920347397848</c:v>
                </c:pt>
                <c:pt idx="7">
                  <c:v>63.459428545479156</c:v>
                </c:pt>
                <c:pt idx="8">
                  <c:v>35.383696890071015</c:v>
                </c:pt>
                <c:pt idx="9">
                  <c:v>33.495049372162001</c:v>
                </c:pt>
                <c:pt idx="10">
                  <c:v>49.424627020526536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0.27586656935316484</c:v>
                </c:pt>
                <c:pt idx="1">
                  <c:v>0.18055397924346855</c:v>
                </c:pt>
                <c:pt idx="2">
                  <c:v>0.18700229801761376</c:v>
                </c:pt>
                <c:pt idx="3">
                  <c:v>0.18962074961170869</c:v>
                </c:pt>
                <c:pt idx="4">
                  <c:v>0.2232338316253048</c:v>
                </c:pt>
                <c:pt idx="5">
                  <c:v>0.2536575767789841</c:v>
                </c:pt>
                <c:pt idx="6">
                  <c:v>0.25824377486077188</c:v>
                </c:pt>
                <c:pt idx="7">
                  <c:v>0.23835701560343744</c:v>
                </c:pt>
                <c:pt idx="8">
                  <c:v>0.2700678798399242</c:v>
                </c:pt>
                <c:pt idx="9">
                  <c:v>0.25857552570733705</c:v>
                </c:pt>
                <c:pt idx="10">
                  <c:v>0.21341587455216024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10.548</c:v>
                </c:pt>
                <c:pt idx="2">
                  <c:v>0</c:v>
                </c:pt>
                <c:pt idx="3">
                  <c:v>0</c:v>
                </c:pt>
                <c:pt idx="4">
                  <c:v>237.86600000000001</c:v>
                </c:pt>
                <c:pt idx="5">
                  <c:v>835.80899999999997</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10.548</c:v>
                </c:pt>
                <c:pt idx="4" formatCode="#,##0">
                  <c:v>237.86600000000001</c:v>
                </c:pt>
                <c:pt idx="5" formatCode="#,##0">
                  <c:v>835.80899999999997</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23：非鉄金属製造業(N=2)</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L：学術研究,専門･技術ｻｰﾋﾞｽ業(N=3)</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発電所・変電所(N=3)</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4.4450000000000003</c:v>
                </c:pt>
                <c:pt idx="5">
                  <c:v>0</c:v>
                </c:pt>
                <c:pt idx="6">
                  <c:v>0</c:v>
                </c:pt>
                <c:pt idx="7">
                  <c:v>0</c:v>
                </c:pt>
                <c:pt idx="8">
                  <c:v>0</c:v>
                </c:pt>
                <c:pt idx="9">
                  <c:v>0</c:v>
                </c:pt>
                <c:pt idx="10">
                  <c:v>0</c:v>
                </c:pt>
                <c:pt idx="11">
                  <c:v>0</c:v>
                </c:pt>
                <c:pt idx="12">
                  <c:v>0</c:v>
                </c:pt>
                <c:pt idx="13">
                  <c:v>0</c:v>
                </c:pt>
                <c:pt idx="14">
                  <c:v>6.1029999999999998</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237.86600000000001</c:v>
                </c:pt>
                <c:pt idx="31">
                  <c:v>0</c:v>
                </c:pt>
                <c:pt idx="32">
                  <c:v>0</c:v>
                </c:pt>
                <c:pt idx="33">
                  <c:v>0</c:v>
                </c:pt>
                <c:pt idx="34">
                  <c:v>0</c:v>
                </c:pt>
                <c:pt idx="35">
                  <c:v>0</c:v>
                </c:pt>
                <c:pt idx="36">
                  <c:v>0</c:v>
                </c:pt>
                <c:pt idx="37">
                  <c:v>0</c:v>
                </c:pt>
                <c:pt idx="38">
                  <c:v>0</c:v>
                </c:pt>
                <c:pt idx="39">
                  <c:v>835.80899999999997</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80.621583561189269</c:v>
                </c:pt>
                <c:pt idx="2">
                  <c:v>3.3122570724083782</c:v>
                </c:pt>
                <c:pt idx="3">
                  <c:v>0.58412785648949894</c:v>
                </c:pt>
                <c:pt idx="4">
                  <c:v>74.123924783423476</c:v>
                </c:pt>
                <c:pt idx="5">
                  <c:v>49.505635786361523</c:v>
                </c:pt>
                <c:pt idx="7">
                  <c:v>71.783924029121579</c:v>
                </c:pt>
                <c:pt idx="8">
                  <c:v>2.1204440953216399</c:v>
                </c:pt>
                <c:pt idx="9">
                  <c:v>6.6933310225941174</c:v>
                </c:pt>
                <c:pt idx="10">
                  <c:v>4.1855448000000006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84.517968490087142</c:v>
                </c:pt>
                <c:pt idx="4" formatCode="#,##0">
                  <c:v>74.123924783423476</c:v>
                </c:pt>
                <c:pt idx="5" formatCode="#,##0">
                  <c:v>49.505635786361523</c:v>
                </c:pt>
                <c:pt idx="6" formatCode="#,##0">
                  <c:v>80.597699147037346</c:v>
                </c:pt>
                <c:pt idx="10" formatCode="#,##0">
                  <c:v>4.1855448000000006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1041.124</c:v>
                </c:pt>
                <c:pt idx="2" formatCode="#,##0_);[Red]\(#,##0\)">
                  <c:v>0</c:v>
                </c:pt>
                <c:pt idx="3" formatCode="#,##0_);[Red]\(#,##0\)">
                  <c:v>0</c:v>
                </c:pt>
                <c:pt idx="4" formatCode="#,##0_);[Red]\(#,##0\)">
                  <c:v>4.8230000000000004</c:v>
                </c:pt>
                <c:pt idx="5" formatCode="#,##0_);[Red]\(#,##0\)">
                  <c:v>29.472000000000001</c:v>
                </c:pt>
                <c:pt idx="6" formatCode="#,##0_);[Red]\(#,##0\)">
                  <c:v>0</c:v>
                </c:pt>
                <c:pt idx="7" formatCode="#,##0_);[Red]\(#,##0\)">
                  <c:v>0</c:v>
                </c:pt>
                <c:pt idx="8" formatCode="#,##0_);[Red]\(#,##0\)">
                  <c:v>8.8040000000000003</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1041.124</c:v>
                </c:pt>
                <c:pt idx="1">
                  <c:v>0</c:v>
                </c:pt>
                <c:pt idx="4" formatCode="#,##0_);[Red]\(#,##0\)">
                  <c:v>4.8230000000000004</c:v>
                </c:pt>
                <c:pt idx="5" formatCode="#,##0_);[Red]\(#,##0\)">
                  <c:v>29.472000000000001</c:v>
                </c:pt>
                <c:pt idx="6" formatCode="#,##0_);[Red]\(#,##0\)">
                  <c:v>0</c:v>
                </c:pt>
                <c:pt idx="7" formatCode="#,##0_);[Red]\(#,##0\)">
                  <c:v>0</c:v>
                </c:pt>
                <c:pt idx="8" formatCode="#,##0_);[Red]\(#,##0\)">
                  <c:v>8.8040000000000003</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東海村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23：非鉄金属製造業(N=2)</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3.0514999999999999</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23：非鉄金属製造業(N=2)</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東海村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L：学術研究,専門･技術ｻｰﾋﾞｽ業(N=3)</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79.288666666666671</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L：学術研究,専門･技術ｻｰﾋﾞｽ業(N=3)</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東海村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発電所・変電所(N=3)</c:v>
                </c:pt>
                <c:pt idx="2">
                  <c:v>ガス製造工場(N=0)</c:v>
                </c:pt>
                <c:pt idx="3">
                  <c:v>熱供給業(N=0)</c:v>
                </c:pt>
              </c:strCache>
            </c:strRef>
          </c:cat>
          <c:val>
            <c:numRef>
              <c:f>③特定事業所の現状把握!$BG$54:$BG$57</c:f>
              <c:numCache>
                <c:formatCode>[=0]#,##0;[&lt;1]0.00;#,##0</c:formatCode>
                <c:ptCount val="4"/>
                <c:pt idx="0">
                  <c:v>0</c:v>
                </c:pt>
                <c:pt idx="1">
                  <c:v>278.60300000000001</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発電所・変電所(N=3)</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東海村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0</c:v>
                </c:pt>
                <c:pt idx="2">
                  <c:v>0</c:v>
                </c:pt>
                <c:pt idx="3">
                  <c:v>0</c:v>
                </c:pt>
                <c:pt idx="4">
                  <c:v>4.4450000000000003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28,325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8057.5999999999685</c:v>
                </c:pt>
                <c:pt idx="1">
                  <c:v>20267.499999999996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36,479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9670.0869119999588</c:v>
                </c:pt>
                <c:pt idx="1">
                  <c:v>26809.038299999997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東海村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18.047090052000001</c:v>
                </c:pt>
                <c:pt idx="1">
                  <c:v>0.18685998000000004</c:v>
                </c:pt>
                <c:pt idx="2">
                  <c:v>0</c:v>
                </c:pt>
                <c:pt idx="3">
                  <c:v>0</c:v>
                </c:pt>
                <c:pt idx="4">
                  <c:v>4.5216024700000004</c:v>
                </c:pt>
                <c:pt idx="5">
                  <c:v>20.38799641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360,635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東海村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357835</c:v>
                </c:pt>
                <c:pt idx="1">
                  <c:v>2800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49120</c:v>
                </c:pt>
                <c:pt idx="3">
                  <c:v>56000</c:v>
                </c:pt>
                <c:pt idx="4">
                  <c:v>56000</c:v>
                </c:pt>
                <c:pt idx="5">
                  <c:v>56000</c:v>
                </c:pt>
                <c:pt idx="6">
                  <c:v>56000</c:v>
                </c:pt>
                <c:pt idx="7">
                  <c:v>56000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6811.1</c:v>
                </c:pt>
                <c:pt idx="1">
                  <c:v>14559.5</c:v>
                </c:pt>
                <c:pt idx="2">
                  <c:v>16771.599999999999</c:v>
                </c:pt>
                <c:pt idx="3">
                  <c:v>17614.8</c:v>
                </c:pt>
                <c:pt idx="4">
                  <c:v>17967.2</c:v>
                </c:pt>
                <c:pt idx="5">
                  <c:v>18425</c:v>
                </c:pt>
                <c:pt idx="6">
                  <c:v>19277.5</c:v>
                </c:pt>
                <c:pt idx="7">
                  <c:v>20168.499999999996</c:v>
                </c:pt>
                <c:pt idx="8">
                  <c:v>20267.499999999996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3320.9</c:v>
                </c:pt>
                <c:pt idx="1">
                  <c:v>3936.4</c:v>
                </c:pt>
                <c:pt idx="2">
                  <c:v>4328.7</c:v>
                </c:pt>
                <c:pt idx="3">
                  <c:v>4699.5999999999995</c:v>
                </c:pt>
                <c:pt idx="4">
                  <c:v>5263.5000000000036</c:v>
                </c:pt>
                <c:pt idx="5">
                  <c:v>5827.7999999999956</c:v>
                </c:pt>
                <c:pt idx="6">
                  <c:v>6449.8999999999878</c:v>
                </c:pt>
                <c:pt idx="7">
                  <c:v>7128.6999999999834</c:v>
                </c:pt>
                <c:pt idx="8">
                  <c:v>8057.5999999999685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5.8778920461052396E-2</c:v>
                </c:pt>
                <c:pt idx="1">
                  <c:v>0.11702517777535586</c:v>
                </c:pt>
                <c:pt idx="2">
                  <c:v>1.6908545645653319</c:v>
                </c:pt>
                <c:pt idx="3">
                  <c:v>1.9439366207227187</c:v>
                </c:pt>
                <c:pt idx="4">
                  <c:v>2.1258246908527751</c:v>
                </c:pt>
                <c:pt idx="5">
                  <c:v>2.0674537483139179</c:v>
                </c:pt>
                <c:pt idx="6">
                  <c:v>1.9493556327822024</c:v>
                </c:pt>
                <c:pt idx="7">
                  <c:v>1.9587597549695537</c:v>
                </c:pt>
                <c:pt idx="8">
                  <c:v>0.16707260502562937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64.756158976236478</c:v>
                </c:pt>
                <c:pt idx="2">
                  <c:v>3.047511644852372</c:v>
                </c:pt>
                <c:pt idx="3">
                  <c:v>1.928092775592827</c:v>
                </c:pt>
                <c:pt idx="4">
                  <c:v>91.069186112825975</c:v>
                </c:pt>
                <c:pt idx="5">
                  <c:v>62.558021567336489</c:v>
                </c:pt>
                <c:pt idx="7">
                  <c:v>70.716745219306901</c:v>
                </c:pt>
                <c:pt idx="8">
                  <c:v>2.9794010895238201</c:v>
                </c:pt>
                <c:pt idx="9">
                  <c:v>28.863072423855279</c:v>
                </c:pt>
                <c:pt idx="10">
                  <c:v>7.2230749398106084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69.731763396681686</c:v>
                </c:pt>
                <c:pt idx="4" formatCode="#,##0">
                  <c:v>91.069186112825975</c:v>
                </c:pt>
                <c:pt idx="5" formatCode="#,##0">
                  <c:v>62.558021567336489</c:v>
                </c:pt>
                <c:pt idx="6" formatCode="#,##0">
                  <c:v>102.55921873268599</c:v>
                </c:pt>
                <c:pt idx="10" formatCode="#,##0">
                  <c:v>7.2230749398106084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774</c:v>
                </c:pt>
                <c:pt idx="1">
                  <c:v>901</c:v>
                </c:pt>
                <c:pt idx="2">
                  <c:v>977</c:v>
                </c:pt>
                <c:pt idx="3">
                  <c:v>1051</c:v>
                </c:pt>
                <c:pt idx="4">
                  <c:v>1165</c:v>
                </c:pt>
                <c:pt idx="5">
                  <c:v>1276</c:v>
                </c:pt>
                <c:pt idx="6">
                  <c:v>1384</c:v>
                </c:pt>
                <c:pt idx="7">
                  <c:v>1500</c:v>
                </c:pt>
                <c:pt idx="8">
                  <c:v>1652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218342.94860251903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36479.125211999955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506498.61200000002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501308.05700000003</c:v>
                </c:pt>
                <c:pt idx="1">
                  <c:v>5190.5550000000012</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36479.125211999955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排出量比較シート!$DN$21:$DN$50</c:f>
              <c:numCache>
                <c:formatCode>0.0%;;</c:formatCode>
                <c:ptCount val="30"/>
                <c:pt idx="0">
                  <c:v>0</c:v>
                </c:pt>
                <c:pt idx="1">
                  <c:v>0.01</c:v>
                </c:pt>
                <c:pt idx="2">
                  <c:v>0.64</c:v>
                </c:pt>
                <c:pt idx="3">
                  <c:v>1</c:v>
                </c:pt>
                <c:pt idx="4">
                  <c:v>0.84</c:v>
                </c:pt>
                <c:pt idx="5">
                  <c:v>0</c:v>
                </c:pt>
                <c:pt idx="6">
                  <c:v>1</c:v>
                </c:pt>
                <c:pt idx="7">
                  <c:v>0.6</c:v>
                </c:pt>
                <c:pt idx="8">
                  <c:v>1</c:v>
                </c:pt>
                <c:pt idx="9">
                  <c:v>1</c:v>
                </c:pt>
                <c:pt idx="10">
                  <c:v>0.53</c:v>
                </c:pt>
                <c:pt idx="11">
                  <c:v>0.95</c:v>
                </c:pt>
                <c:pt idx="12">
                  <c:v>1</c:v>
                </c:pt>
                <c:pt idx="13">
                  <c:v>0.97</c:v>
                </c:pt>
                <c:pt idx="14">
                  <c:v>0</c:v>
                </c:pt>
                <c:pt idx="15">
                  <c:v>1</c:v>
                </c:pt>
                <c:pt idx="16">
                  <c:v>0</c:v>
                </c:pt>
                <c:pt idx="17">
                  <c:v>0.96</c:v>
                </c:pt>
                <c:pt idx="18">
                  <c:v>1</c:v>
                </c:pt>
                <c:pt idx="19">
                  <c:v>0.27</c:v>
                </c:pt>
                <c:pt idx="20">
                  <c:v>0.92</c:v>
                </c:pt>
                <c:pt idx="21">
                  <c:v>0.97</c:v>
                </c:pt>
                <c:pt idx="22">
                  <c:v>0.89</c:v>
                </c:pt>
                <c:pt idx="23">
                  <c:v>1</c:v>
                </c:pt>
                <c:pt idx="24">
                  <c:v>0.21</c:v>
                </c:pt>
                <c:pt idx="25">
                  <c:v>1</c:v>
                </c:pt>
                <c:pt idx="26">
                  <c:v>0.77</c:v>
                </c:pt>
                <c:pt idx="27">
                  <c:v>0.78</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0.02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排出量比較シート!$DQ$21:$DQ$50</c:f>
              <c:numCache>
                <c:formatCode>0.0%;;</c:formatCode>
                <c:ptCount val="30"/>
                <c:pt idx="0">
                  <c:v>1</c:v>
                </c:pt>
                <c:pt idx="1">
                  <c:v>0.22</c:v>
                </c:pt>
                <c:pt idx="2">
                  <c:v>0.36</c:v>
                </c:pt>
                <c:pt idx="3">
                  <c:v>0</c:v>
                </c:pt>
                <c:pt idx="4">
                  <c:v>0.16</c:v>
                </c:pt>
                <c:pt idx="5">
                  <c:v>1</c:v>
                </c:pt>
                <c:pt idx="6">
                  <c:v>0</c:v>
                </c:pt>
                <c:pt idx="7">
                  <c:v>0.4</c:v>
                </c:pt>
                <c:pt idx="8">
                  <c:v>0</c:v>
                </c:pt>
                <c:pt idx="9">
                  <c:v>0</c:v>
                </c:pt>
                <c:pt idx="10">
                  <c:v>0.47</c:v>
                </c:pt>
                <c:pt idx="11">
                  <c:v>0.05</c:v>
                </c:pt>
                <c:pt idx="12">
                  <c:v>0</c:v>
                </c:pt>
                <c:pt idx="13">
                  <c:v>0.02</c:v>
                </c:pt>
                <c:pt idx="14">
                  <c:v>1</c:v>
                </c:pt>
                <c:pt idx="15">
                  <c:v>0</c:v>
                </c:pt>
                <c:pt idx="16">
                  <c:v>1</c:v>
                </c:pt>
                <c:pt idx="17">
                  <c:v>0.04</c:v>
                </c:pt>
                <c:pt idx="18">
                  <c:v>0</c:v>
                </c:pt>
                <c:pt idx="19">
                  <c:v>0.73</c:v>
                </c:pt>
                <c:pt idx="20">
                  <c:v>0.08</c:v>
                </c:pt>
                <c:pt idx="21">
                  <c:v>0.03</c:v>
                </c:pt>
                <c:pt idx="22">
                  <c:v>0.11</c:v>
                </c:pt>
                <c:pt idx="23">
                  <c:v>0</c:v>
                </c:pt>
                <c:pt idx="24">
                  <c:v>0.79</c:v>
                </c:pt>
                <c:pt idx="25">
                  <c:v>0</c:v>
                </c:pt>
                <c:pt idx="26">
                  <c:v>0.23</c:v>
                </c:pt>
                <c:pt idx="27">
                  <c:v>0.22</c:v>
                </c:pt>
                <c:pt idx="28">
                  <c:v>0.3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排出量比較シート!$DR$21:$DR$50</c:f>
              <c:numCache>
                <c:formatCode>0.0%;;</c:formatCode>
                <c:ptCount val="30"/>
                <c:pt idx="0">
                  <c:v>0</c:v>
                </c:pt>
                <c:pt idx="1">
                  <c:v>0.77</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排出量比較シート!$DF$21:$DF$50</c:f>
              <c:numCache>
                <c:formatCode>#,##0;;</c:formatCode>
                <c:ptCount val="30"/>
                <c:pt idx="0">
                  <c:v>0</c:v>
                </c:pt>
                <c:pt idx="1">
                  <c:v>3</c:v>
                </c:pt>
                <c:pt idx="2">
                  <c:v>2</c:v>
                </c:pt>
                <c:pt idx="3">
                  <c:v>1</c:v>
                </c:pt>
                <c:pt idx="4">
                  <c:v>3</c:v>
                </c:pt>
                <c:pt idx="5">
                  <c:v>0</c:v>
                </c:pt>
                <c:pt idx="6">
                  <c:v>5</c:v>
                </c:pt>
                <c:pt idx="7">
                  <c:v>3</c:v>
                </c:pt>
                <c:pt idx="8">
                  <c:v>14</c:v>
                </c:pt>
                <c:pt idx="9">
                  <c:v>4</c:v>
                </c:pt>
                <c:pt idx="10">
                  <c:v>2</c:v>
                </c:pt>
                <c:pt idx="11">
                  <c:v>13</c:v>
                </c:pt>
                <c:pt idx="12">
                  <c:v>9</c:v>
                </c:pt>
                <c:pt idx="13">
                  <c:v>12</c:v>
                </c:pt>
                <c:pt idx="14">
                  <c:v>0</c:v>
                </c:pt>
                <c:pt idx="15">
                  <c:v>2</c:v>
                </c:pt>
                <c:pt idx="16">
                  <c:v>0</c:v>
                </c:pt>
                <c:pt idx="17">
                  <c:v>5</c:v>
                </c:pt>
                <c:pt idx="18">
                  <c:v>2</c:v>
                </c:pt>
                <c:pt idx="19">
                  <c:v>3</c:v>
                </c:pt>
                <c:pt idx="20">
                  <c:v>7</c:v>
                </c:pt>
                <c:pt idx="21">
                  <c:v>7</c:v>
                </c:pt>
                <c:pt idx="22">
                  <c:v>4</c:v>
                </c:pt>
                <c:pt idx="23">
                  <c:v>8</c:v>
                </c:pt>
                <c:pt idx="24">
                  <c:v>1</c:v>
                </c:pt>
                <c:pt idx="25">
                  <c:v>5</c:v>
                </c:pt>
                <c:pt idx="26">
                  <c:v>4</c:v>
                </c:pt>
                <c:pt idx="27">
                  <c:v>5</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排出量比較シート!$DI$21:$DI$50</c:f>
              <c:numCache>
                <c:formatCode>#,##0;;</c:formatCode>
                <c:ptCount val="30"/>
                <c:pt idx="0">
                  <c:v>1</c:v>
                </c:pt>
                <c:pt idx="1">
                  <c:v>3</c:v>
                </c:pt>
                <c:pt idx="2">
                  <c:v>1</c:v>
                </c:pt>
                <c:pt idx="3">
                  <c:v>0</c:v>
                </c:pt>
                <c:pt idx="4">
                  <c:v>1</c:v>
                </c:pt>
                <c:pt idx="5">
                  <c:v>2</c:v>
                </c:pt>
                <c:pt idx="6">
                  <c:v>0</c:v>
                </c:pt>
                <c:pt idx="7">
                  <c:v>4</c:v>
                </c:pt>
                <c:pt idx="8">
                  <c:v>0</c:v>
                </c:pt>
                <c:pt idx="9">
                  <c:v>0</c:v>
                </c:pt>
                <c:pt idx="10">
                  <c:v>1</c:v>
                </c:pt>
                <c:pt idx="11">
                  <c:v>1</c:v>
                </c:pt>
                <c:pt idx="12">
                  <c:v>0</c:v>
                </c:pt>
                <c:pt idx="13">
                  <c:v>1</c:v>
                </c:pt>
                <c:pt idx="14">
                  <c:v>1</c:v>
                </c:pt>
                <c:pt idx="15">
                  <c:v>0</c:v>
                </c:pt>
                <c:pt idx="16">
                  <c:v>1</c:v>
                </c:pt>
                <c:pt idx="17">
                  <c:v>1</c:v>
                </c:pt>
                <c:pt idx="18">
                  <c:v>0</c:v>
                </c:pt>
                <c:pt idx="19">
                  <c:v>3</c:v>
                </c:pt>
                <c:pt idx="20">
                  <c:v>3</c:v>
                </c:pt>
                <c:pt idx="21">
                  <c:v>1</c:v>
                </c:pt>
                <c:pt idx="22">
                  <c:v>1</c:v>
                </c:pt>
                <c:pt idx="23">
                  <c:v>0</c:v>
                </c:pt>
                <c:pt idx="24">
                  <c:v>3</c:v>
                </c:pt>
                <c:pt idx="25">
                  <c:v>0</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排出量比較シート!$DJ$21:$DJ$50</c:f>
              <c:numCache>
                <c:formatCode>#,##0;;</c:formatCode>
                <c:ptCount val="30"/>
                <c:pt idx="0">
                  <c:v>0</c:v>
                </c:pt>
                <c:pt idx="1">
                  <c:v>3</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排出量比較シート!$DL$21:$DL$50</c:f>
              <c:numCache>
                <c:formatCode>#,##0;;</c:formatCode>
                <c:ptCount val="30"/>
                <c:pt idx="0">
                  <c:v>1</c:v>
                </c:pt>
                <c:pt idx="1">
                  <c:v>9</c:v>
                </c:pt>
                <c:pt idx="2">
                  <c:v>3</c:v>
                </c:pt>
                <c:pt idx="3">
                  <c:v>1</c:v>
                </c:pt>
                <c:pt idx="4">
                  <c:v>4</c:v>
                </c:pt>
                <c:pt idx="5">
                  <c:v>2</c:v>
                </c:pt>
                <c:pt idx="6">
                  <c:v>5</c:v>
                </c:pt>
                <c:pt idx="7">
                  <c:v>7</c:v>
                </c:pt>
                <c:pt idx="8">
                  <c:v>15</c:v>
                </c:pt>
                <c:pt idx="9">
                  <c:v>4</c:v>
                </c:pt>
                <c:pt idx="10">
                  <c:v>3</c:v>
                </c:pt>
                <c:pt idx="11">
                  <c:v>14</c:v>
                </c:pt>
                <c:pt idx="12">
                  <c:v>9</c:v>
                </c:pt>
                <c:pt idx="13">
                  <c:v>14</c:v>
                </c:pt>
                <c:pt idx="14">
                  <c:v>1</c:v>
                </c:pt>
                <c:pt idx="15">
                  <c:v>2</c:v>
                </c:pt>
                <c:pt idx="16">
                  <c:v>1</c:v>
                </c:pt>
                <c:pt idx="17">
                  <c:v>6</c:v>
                </c:pt>
                <c:pt idx="18">
                  <c:v>2</c:v>
                </c:pt>
                <c:pt idx="19">
                  <c:v>6</c:v>
                </c:pt>
                <c:pt idx="20">
                  <c:v>10</c:v>
                </c:pt>
                <c:pt idx="21">
                  <c:v>8</c:v>
                </c:pt>
                <c:pt idx="22">
                  <c:v>5</c:v>
                </c:pt>
                <c:pt idx="23">
                  <c:v>8</c:v>
                </c:pt>
                <c:pt idx="24">
                  <c:v>4</c:v>
                </c:pt>
                <c:pt idx="25">
                  <c:v>5</c:v>
                </c:pt>
                <c:pt idx="26">
                  <c:v>7</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排出量比較シート!$CX$21:$CX$50</c:f>
              <c:numCache>
                <c:formatCode>[=0]#;[&lt;1]0.00;#,##0</c:formatCode>
                <c:ptCount val="30"/>
                <c:pt idx="0">
                  <c:v>0</c:v>
                </c:pt>
                <c:pt idx="1">
                  <c:v>10.548</c:v>
                </c:pt>
                <c:pt idx="2">
                  <c:v>7.0389999999999997</c:v>
                </c:pt>
                <c:pt idx="3">
                  <c:v>11.76</c:v>
                </c:pt>
                <c:pt idx="4">
                  <c:v>17.834</c:v>
                </c:pt>
                <c:pt idx="5">
                  <c:v>0</c:v>
                </c:pt>
                <c:pt idx="6">
                  <c:v>34.121000000000002</c:v>
                </c:pt>
                <c:pt idx="7">
                  <c:v>40.704000000000001</c:v>
                </c:pt>
                <c:pt idx="8">
                  <c:v>7155.1469999999999</c:v>
                </c:pt>
                <c:pt idx="9">
                  <c:v>38.822000000000003</c:v>
                </c:pt>
                <c:pt idx="10">
                  <c:v>7.3540000000000001</c:v>
                </c:pt>
                <c:pt idx="11">
                  <c:v>73.244</c:v>
                </c:pt>
                <c:pt idx="12">
                  <c:v>111.896</c:v>
                </c:pt>
                <c:pt idx="13">
                  <c:v>194.88900000000001</c:v>
                </c:pt>
                <c:pt idx="14">
                  <c:v>0</c:v>
                </c:pt>
                <c:pt idx="15">
                  <c:v>5.8179999999999996</c:v>
                </c:pt>
                <c:pt idx="16">
                  <c:v>0</c:v>
                </c:pt>
                <c:pt idx="17">
                  <c:v>49.235999999999997</c:v>
                </c:pt>
                <c:pt idx="18">
                  <c:v>6.5339999999999998</c:v>
                </c:pt>
                <c:pt idx="19">
                  <c:v>6.5190000000000001</c:v>
                </c:pt>
                <c:pt idx="20">
                  <c:v>115.67400000000001</c:v>
                </c:pt>
                <c:pt idx="21">
                  <c:v>161.167</c:v>
                </c:pt>
                <c:pt idx="22">
                  <c:v>26.779</c:v>
                </c:pt>
                <c:pt idx="23">
                  <c:v>109.843</c:v>
                </c:pt>
                <c:pt idx="24">
                  <c:v>5.593</c:v>
                </c:pt>
                <c:pt idx="25">
                  <c:v>413.733</c:v>
                </c:pt>
                <c:pt idx="26">
                  <c:v>56.140999999999998</c:v>
                </c:pt>
                <c:pt idx="27">
                  <c:v>64.617000000000004</c:v>
                </c:pt>
                <c:pt idx="28">
                  <c:v>25.8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3.581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排出量比較シート!$DA$21:$DA$50</c:f>
              <c:numCache>
                <c:formatCode>[=0]#;[&lt;1]0.00;#,##0</c:formatCode>
                <c:ptCount val="30"/>
                <c:pt idx="0">
                  <c:v>4.7069999999999999</c:v>
                </c:pt>
                <c:pt idx="1">
                  <c:v>237.86600000000001</c:v>
                </c:pt>
                <c:pt idx="2">
                  <c:v>4.0350000000000001</c:v>
                </c:pt>
                <c:pt idx="3">
                  <c:v>0</c:v>
                </c:pt>
                <c:pt idx="4">
                  <c:v>3.5019999999999998</c:v>
                </c:pt>
                <c:pt idx="5">
                  <c:v>6.3330000000000002</c:v>
                </c:pt>
                <c:pt idx="6">
                  <c:v>0</c:v>
                </c:pt>
                <c:pt idx="7">
                  <c:v>27.364999999999998</c:v>
                </c:pt>
                <c:pt idx="8">
                  <c:v>0</c:v>
                </c:pt>
                <c:pt idx="9">
                  <c:v>0</c:v>
                </c:pt>
                <c:pt idx="10">
                  <c:v>6.4859999999999998</c:v>
                </c:pt>
                <c:pt idx="11">
                  <c:v>4.2130000000000001</c:v>
                </c:pt>
                <c:pt idx="12">
                  <c:v>0</c:v>
                </c:pt>
                <c:pt idx="13">
                  <c:v>3.2389999999999999</c:v>
                </c:pt>
                <c:pt idx="14">
                  <c:v>3.085</c:v>
                </c:pt>
                <c:pt idx="15">
                  <c:v>0</c:v>
                </c:pt>
                <c:pt idx="16">
                  <c:v>3.6440000000000001</c:v>
                </c:pt>
                <c:pt idx="17">
                  <c:v>2.206</c:v>
                </c:pt>
                <c:pt idx="18">
                  <c:v>0</c:v>
                </c:pt>
                <c:pt idx="19">
                  <c:v>17.867000000000001</c:v>
                </c:pt>
                <c:pt idx="20">
                  <c:v>9.9589999999999996</c:v>
                </c:pt>
                <c:pt idx="21">
                  <c:v>5.1920000000000002</c:v>
                </c:pt>
                <c:pt idx="22">
                  <c:v>3.4670000000000001</c:v>
                </c:pt>
                <c:pt idx="23">
                  <c:v>0</c:v>
                </c:pt>
                <c:pt idx="24">
                  <c:v>20.506999999999998</c:v>
                </c:pt>
                <c:pt idx="25">
                  <c:v>0</c:v>
                </c:pt>
                <c:pt idx="26">
                  <c:v>16.518000000000001</c:v>
                </c:pt>
                <c:pt idx="27">
                  <c:v>17.835000000000001</c:v>
                </c:pt>
                <c:pt idx="28">
                  <c:v>10.998000000000001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排出量比較シート!$DB$21:$DB$50</c:f>
              <c:numCache>
                <c:formatCode>[=0]#;[&lt;1]0.00;#,##0</c:formatCode>
                <c:ptCount val="30"/>
                <c:pt idx="0">
                  <c:v>0</c:v>
                </c:pt>
                <c:pt idx="1">
                  <c:v>835.80899999999997</c:v>
                </c:pt>
                <c:pt idx="2">
                  <c:v>0</c:v>
                </c:pt>
                <c:pt idx="3">
                  <c:v>0</c:v>
                </c:pt>
                <c:pt idx="4">
                  <c:v>0</c:v>
                </c:pt>
                <c:pt idx="5">
                  <c:v>0</c:v>
                </c:pt>
                <c:pt idx="6">
                  <c:v>0</c:v>
                </c:pt>
                <c:pt idx="7">
                  <c:v>0</c:v>
                </c:pt>
                <c:pt idx="8">
                  <c:v>12.897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排出量比較シート!$DD$21:$DD$50</c:f>
              <c:numCache>
                <c:formatCode>[=0]#;[&lt;1]0.00;#,##0</c:formatCode>
                <c:ptCount val="30"/>
                <c:pt idx="0">
                  <c:v>4.7069999999999999</c:v>
                </c:pt>
                <c:pt idx="1">
                  <c:v>1084.223</c:v>
                </c:pt>
                <c:pt idx="2">
                  <c:v>11.074</c:v>
                </c:pt>
                <c:pt idx="3">
                  <c:v>11.76</c:v>
                </c:pt>
                <c:pt idx="4">
                  <c:v>21.335999999999999</c:v>
                </c:pt>
                <c:pt idx="5">
                  <c:v>6.3330000000000002</c:v>
                </c:pt>
                <c:pt idx="6">
                  <c:v>34.121000000000002</c:v>
                </c:pt>
                <c:pt idx="7">
                  <c:v>68.069000000000003</c:v>
                </c:pt>
                <c:pt idx="8">
                  <c:v>7168.0439999999999</c:v>
                </c:pt>
                <c:pt idx="9">
                  <c:v>38.822000000000003</c:v>
                </c:pt>
                <c:pt idx="10">
                  <c:v>13.84</c:v>
                </c:pt>
                <c:pt idx="11">
                  <c:v>77.456999999999994</c:v>
                </c:pt>
                <c:pt idx="12">
                  <c:v>111.896</c:v>
                </c:pt>
                <c:pt idx="13">
                  <c:v>201.709</c:v>
                </c:pt>
                <c:pt idx="14">
                  <c:v>3.085</c:v>
                </c:pt>
                <c:pt idx="15">
                  <c:v>5.8179999999999996</c:v>
                </c:pt>
                <c:pt idx="16">
                  <c:v>3.6440000000000001</c:v>
                </c:pt>
                <c:pt idx="17">
                  <c:v>51.442</c:v>
                </c:pt>
                <c:pt idx="18">
                  <c:v>6.5339999999999998</c:v>
                </c:pt>
                <c:pt idx="19">
                  <c:v>24.386000000000003</c:v>
                </c:pt>
                <c:pt idx="20">
                  <c:v>125.63300000000001</c:v>
                </c:pt>
                <c:pt idx="21">
                  <c:v>166.35900000000001</c:v>
                </c:pt>
                <c:pt idx="22">
                  <c:v>30.245999999999999</c:v>
                </c:pt>
                <c:pt idx="23">
                  <c:v>109.843</c:v>
                </c:pt>
                <c:pt idx="24">
                  <c:v>26.099999999999998</c:v>
                </c:pt>
                <c:pt idx="25">
                  <c:v>413.733</c:v>
                </c:pt>
                <c:pt idx="26">
                  <c:v>72.658999999999992</c:v>
                </c:pt>
                <c:pt idx="27">
                  <c:v>82.451999999999998</c:v>
                </c:pt>
                <c:pt idx="28">
                  <c:v>36.798000000000002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排出量比較シート!$CU$21:$CU$50</c:f>
              <c:numCache>
                <c:formatCode>\(0%\);;</c:formatCode>
                <c:ptCount val="30"/>
                <c:pt idx="0">
                  <c:v>0.12826763617299511</c:v>
                </c:pt>
                <c:pt idx="1">
                  <c:v>1</c:v>
                </c:pt>
                <c:pt idx="2">
                  <c:v>7.8182790883967068E-2</c:v>
                </c:pt>
                <c:pt idx="3">
                  <c:v>0</c:v>
                </c:pt>
                <c:pt idx="4">
                  <c:v>9.4227901076623766E-2</c:v>
                </c:pt>
                <c:pt idx="5">
                  <c:v>0.14308586945763296</c:v>
                </c:pt>
                <c:pt idx="6">
                  <c:v>0</c:v>
                </c:pt>
                <c:pt idx="7">
                  <c:v>0.41995323852431793</c:v>
                </c:pt>
                <c:pt idx="8">
                  <c:v>0</c:v>
                </c:pt>
                <c:pt idx="9">
                  <c:v>0</c:v>
                </c:pt>
                <c:pt idx="10">
                  <c:v>0.2365340702129729</c:v>
                </c:pt>
                <c:pt idx="11">
                  <c:v>6.2013661215704598E-2</c:v>
                </c:pt>
                <c:pt idx="12">
                  <c:v>0</c:v>
                </c:pt>
                <c:pt idx="13">
                  <c:v>0.10726467700154521</c:v>
                </c:pt>
                <c:pt idx="14">
                  <c:v>4.799082662390055E-2</c:v>
                </c:pt>
                <c:pt idx="15">
                  <c:v>0</c:v>
                </c:pt>
                <c:pt idx="16">
                  <c:v>0.10842833653567673</c:v>
                </c:pt>
                <c:pt idx="17">
                  <c:v>6.2265661576702901E-2</c:v>
                </c:pt>
                <c:pt idx="18">
                  <c:v>0</c:v>
                </c:pt>
                <c:pt idx="19">
                  <c:v>0.57026299357573251</c:v>
                </c:pt>
                <c:pt idx="20">
                  <c:v>0.21327714652458971</c:v>
                </c:pt>
                <c:pt idx="21">
                  <c:v>0.17931082405565521</c:v>
                </c:pt>
                <c:pt idx="22">
                  <c:v>9.1609368506316971E-2</c:v>
                </c:pt>
                <c:pt idx="23">
                  <c:v>0</c:v>
                </c:pt>
                <c:pt idx="24">
                  <c:v>0.48036697624826385</c:v>
                </c:pt>
                <c:pt idx="25">
                  <c:v>0</c:v>
                </c:pt>
                <c:pt idx="26">
                  <c:v>0.31603940808296505</c:v>
                </c:pt>
                <c:pt idx="27">
                  <c:v>0.48108920721214032</c:v>
                </c:pt>
                <c:pt idx="28">
                  <c:v>0.2538802477042798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排出量比較シート!$CM$21:$CM$50</c:f>
              <c:numCache>
                <c:formatCode>\(0%\);;</c:formatCode>
                <c:ptCount val="30"/>
                <c:pt idx="0">
                  <c:v>0</c:v>
                </c:pt>
                <c:pt idx="1">
                  <c:v>0.21341587455216024</c:v>
                </c:pt>
                <c:pt idx="2">
                  <c:v>0.15783733774202707</c:v>
                </c:pt>
                <c:pt idx="3">
                  <c:v>6.3476307354511555E-2</c:v>
                </c:pt>
                <c:pt idx="4">
                  <c:v>0.12335082718527396</c:v>
                </c:pt>
                <c:pt idx="5">
                  <c:v>0</c:v>
                </c:pt>
                <c:pt idx="6">
                  <c:v>1</c:v>
                </c:pt>
                <c:pt idx="7">
                  <c:v>0.19142741844070812</c:v>
                </c:pt>
                <c:pt idx="8">
                  <c:v>1</c:v>
                </c:pt>
                <c:pt idx="9">
                  <c:v>0.1444959926788715</c:v>
                </c:pt>
                <c:pt idx="10">
                  <c:v>0.13808941235095404</c:v>
                </c:pt>
                <c:pt idx="11">
                  <c:v>0.46983810055986269</c:v>
                </c:pt>
                <c:pt idx="12">
                  <c:v>0.23383779834650581</c:v>
                </c:pt>
                <c:pt idx="13">
                  <c:v>0.9307810909100247</c:v>
                </c:pt>
                <c:pt idx="14">
                  <c:v>0</c:v>
                </c:pt>
                <c:pt idx="15">
                  <c:v>0.10619870981663922</c:v>
                </c:pt>
                <c:pt idx="16">
                  <c:v>0</c:v>
                </c:pt>
                <c:pt idx="17">
                  <c:v>0.32979681642325853</c:v>
                </c:pt>
                <c:pt idx="18">
                  <c:v>0.38142253287058725</c:v>
                </c:pt>
                <c:pt idx="19">
                  <c:v>0.39400816386004545</c:v>
                </c:pt>
                <c:pt idx="20">
                  <c:v>0.17849777755560642</c:v>
                </c:pt>
                <c:pt idx="21">
                  <c:v>1</c:v>
                </c:pt>
                <c:pt idx="22">
                  <c:v>0.33397364198802376</c:v>
                </c:pt>
                <c:pt idx="23">
                  <c:v>0.64526513327656865</c:v>
                </c:pt>
                <c:pt idx="24">
                  <c:v>0.14629587637976593</c:v>
                </c:pt>
                <c:pt idx="25">
                  <c:v>1</c:v>
                </c:pt>
                <c:pt idx="26">
                  <c:v>0.1078603912688318</c:v>
                </c:pt>
                <c:pt idx="27">
                  <c:v>0.81863981025185928</c:v>
                </c:pt>
                <c:pt idx="28">
                  <c:v>0.19682546163997147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排出量比較シート!$BV$21:$BV$50</c:f>
              <c:numCache>
                <c:formatCode>0%</c:formatCode>
                <c:ptCount val="30"/>
                <c:pt idx="0">
                  <c:v>0.20991844008214341</c:v>
                </c:pt>
                <c:pt idx="1">
                  <c:v>0.1862237838607875</c:v>
                </c:pt>
                <c:pt idx="2">
                  <c:v>0.18745383698330131</c:v>
                </c:pt>
                <c:pt idx="3">
                  <c:v>0.50543079107690447</c:v>
                </c:pt>
                <c:pt idx="4">
                  <c:v>0.49150527096787699</c:v>
                </c:pt>
                <c:pt idx="5">
                  <c:v>0.17503324033989864</c:v>
                </c:pt>
                <c:pt idx="6">
                  <c:v>0.19755083166281037</c:v>
                </c:pt>
                <c:pt idx="7">
                  <c:v>0.48534125483270546</c:v>
                </c:pt>
                <c:pt idx="8">
                  <c:v>0.88692896484451678</c:v>
                </c:pt>
                <c:pt idx="9">
                  <c:v>0.57045876787362371</c:v>
                </c:pt>
                <c:pt idx="10">
                  <c:v>0.27295064445095524</c:v>
                </c:pt>
                <c:pt idx="11">
                  <c:v>0.46934279929561745</c:v>
                </c:pt>
                <c:pt idx="12">
                  <c:v>0.7356779856172474</c:v>
                </c:pt>
                <c:pt idx="13">
                  <c:v>0.6019832160371561</c:v>
                </c:pt>
                <c:pt idx="14">
                  <c:v>0.11936715228204661</c:v>
                </c:pt>
                <c:pt idx="15">
                  <c:v>0.28608006612584219</c:v>
                </c:pt>
                <c:pt idx="16">
                  <c:v>0.4127620918401928</c:v>
                </c:pt>
                <c:pt idx="17">
                  <c:v>0.52008098693149285</c:v>
                </c:pt>
                <c:pt idx="18">
                  <c:v>0.11252341707902197</c:v>
                </c:pt>
                <c:pt idx="19">
                  <c:v>0.13297240537352653</c:v>
                </c:pt>
                <c:pt idx="20">
                  <c:v>0.79323180414888728</c:v>
                </c:pt>
                <c:pt idx="21">
                  <c:v>0.41407016698704302</c:v>
                </c:pt>
                <c:pt idx="22">
                  <c:v>0.35335128097565965</c:v>
                </c:pt>
                <c:pt idx="23">
                  <c:v>0.56682901363016103</c:v>
                </c:pt>
                <c:pt idx="24">
                  <c:v>0.21831055584955758</c:v>
                </c:pt>
                <c:pt idx="25">
                  <c:v>0.54964050857787639</c:v>
                </c:pt>
                <c:pt idx="26">
                  <c:v>0.75424776621415301</c:v>
                </c:pt>
                <c:pt idx="27">
                  <c:v>0.33625995835475342</c:v>
                </c:pt>
                <c:pt idx="28">
                  <c:v>0.45063531149894309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排出量比較シート!$BZ$21:$BZ$50</c:f>
              <c:numCache>
                <c:formatCode>0%</c:formatCode>
                <c:ptCount val="30"/>
                <c:pt idx="0">
                  <c:v>0.18466986873649802</c:v>
                </c:pt>
                <c:pt idx="1">
                  <c:v>0.24183651779565693</c:v>
                </c:pt>
                <c:pt idx="2">
                  <c:v>0.21693293192197807</c:v>
                </c:pt>
                <c:pt idx="3">
                  <c:v>9.8954169077759446E-2</c:v>
                </c:pt>
                <c:pt idx="4">
                  <c:v>0.12634501401768172</c:v>
                </c:pt>
                <c:pt idx="5">
                  <c:v>0.21658393782768148</c:v>
                </c:pt>
                <c:pt idx="6">
                  <c:v>0.16684978564978847</c:v>
                </c:pt>
                <c:pt idx="7">
                  <c:v>0.14873349364450397</c:v>
                </c:pt>
                <c:pt idx="8">
                  <c:v>1.8950117689239338E-2</c:v>
                </c:pt>
                <c:pt idx="9">
                  <c:v>9.1316337763451688E-2</c:v>
                </c:pt>
                <c:pt idx="10">
                  <c:v>0.14054134944475621</c:v>
                </c:pt>
                <c:pt idx="11">
                  <c:v>0.20453631353629376</c:v>
                </c:pt>
                <c:pt idx="12">
                  <c:v>6.0600374200679166E-2</c:v>
                </c:pt>
                <c:pt idx="13">
                  <c:v>8.5249390703570488E-2</c:v>
                </c:pt>
                <c:pt idx="14">
                  <c:v>0.25588896739721256</c:v>
                </c:pt>
                <c:pt idx="15">
                  <c:v>0.20601362533357057</c:v>
                </c:pt>
                <c:pt idx="16">
                  <c:v>0.1578113812207757</c:v>
                </c:pt>
                <c:pt idx="17">
                  <c:v>0.12342171431197001</c:v>
                </c:pt>
                <c:pt idx="18">
                  <c:v>0.2034811756946748</c:v>
                </c:pt>
                <c:pt idx="19">
                  <c:v>0.25180376080742101</c:v>
                </c:pt>
                <c:pt idx="20">
                  <c:v>5.7156889839226128E-2</c:v>
                </c:pt>
                <c:pt idx="21">
                  <c:v>0.13374770672789527</c:v>
                </c:pt>
                <c:pt idx="22">
                  <c:v>0.16677788408871691</c:v>
                </c:pt>
                <c:pt idx="23">
                  <c:v>0.11064020934816307</c:v>
                </c:pt>
                <c:pt idx="24">
                  <c:v>0.24377602381098978</c:v>
                </c:pt>
                <c:pt idx="25">
                  <c:v>0.1239867444627822</c:v>
                </c:pt>
                <c:pt idx="26">
                  <c:v>7.5737698182334015E-2</c:v>
                </c:pt>
                <c:pt idx="27">
                  <c:v>0.15793148681885544</c:v>
                </c:pt>
                <c:pt idx="28">
                  <c:v>0.1489263667610341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排出量比較シート!$CA$21:$CA$50</c:f>
              <c:numCache>
                <c:formatCode>0%</c:formatCode>
                <c:ptCount val="30"/>
                <c:pt idx="0">
                  <c:v>0.23855556954010113</c:v>
                </c:pt>
                <c:pt idx="1">
                  <c:v>0.20061292680041021</c:v>
                </c:pt>
                <c:pt idx="2">
                  <c:v>0.25585849418019874</c:v>
                </c:pt>
                <c:pt idx="3">
                  <c:v>0.13561705292256343</c:v>
                </c:pt>
                <c:pt idx="4">
                  <c:v>0.10496233189598593</c:v>
                </c:pt>
                <c:pt idx="5">
                  <c:v>0.17926699637345267</c:v>
                </c:pt>
                <c:pt idx="6">
                  <c:v>0.24504853548786656</c:v>
                </c:pt>
                <c:pt idx="7">
                  <c:v>0.20468560785264608</c:v>
                </c:pt>
                <c:pt idx="8">
                  <c:v>1.4994375706574645E-2</c:v>
                </c:pt>
                <c:pt idx="9">
                  <c:v>0.11144414867139679</c:v>
                </c:pt>
                <c:pt idx="10">
                  <c:v>0.28303267827129291</c:v>
                </c:pt>
                <c:pt idx="11">
                  <c:v>0.12580160039267016</c:v>
                </c:pt>
                <c:pt idx="12">
                  <c:v>8.1627467018633937E-2</c:v>
                </c:pt>
                <c:pt idx="13">
                  <c:v>9.5043289146294035E-2</c:v>
                </c:pt>
                <c:pt idx="14">
                  <c:v>0.37003722695738528</c:v>
                </c:pt>
                <c:pt idx="15">
                  <c:v>0.22359347752053102</c:v>
                </c:pt>
                <c:pt idx="16">
                  <c:v>0.13831740584199614</c:v>
                </c:pt>
                <c:pt idx="17">
                  <c:v>0.16212266636375916</c:v>
                </c:pt>
                <c:pt idx="18">
                  <c:v>0.29602465302149789</c:v>
                </c:pt>
                <c:pt idx="19">
                  <c:v>0.26762984231286624</c:v>
                </c:pt>
                <c:pt idx="20">
                  <c:v>6.108177301593417E-2</c:v>
                </c:pt>
                <c:pt idx="21">
                  <c:v>0.13153287674481592</c:v>
                </c:pt>
                <c:pt idx="22">
                  <c:v>0.23010650790791298</c:v>
                </c:pt>
                <c:pt idx="23">
                  <c:v>9.3642917754838725E-2</c:v>
                </c:pt>
                <c:pt idx="24">
                  <c:v>0.22862333361526524</c:v>
                </c:pt>
                <c:pt idx="25">
                  <c:v>0.13636975697141102</c:v>
                </c:pt>
                <c:pt idx="26">
                  <c:v>7.2067024819727529E-2</c:v>
                </c:pt>
                <c:pt idx="27">
                  <c:v>0.19287925867148734</c:v>
                </c:pt>
                <c:pt idx="28">
                  <c:v>0.16488023690000508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排出量比較シート!$CB$21:$CB$50</c:f>
              <c:numCache>
                <c:formatCode>0%</c:formatCode>
                <c:ptCount val="30"/>
                <c:pt idx="0">
                  <c:v>0.33849557361595423</c:v>
                </c:pt>
                <c:pt idx="1">
                  <c:v>0.33987030963193327</c:v>
                </c:pt>
                <c:pt idx="2">
                  <c:v>0.31185444891988784</c:v>
                </c:pt>
                <c:pt idx="3">
                  <c:v>0.24338367820445922</c:v>
                </c:pt>
                <c:pt idx="4">
                  <c:v>0.26500177982861378</c:v>
                </c:pt>
                <c:pt idx="5">
                  <c:v>0.40447719097959045</c:v>
                </c:pt>
                <c:pt idx="6">
                  <c:v>0.35425621332882784</c:v>
                </c:pt>
                <c:pt idx="7">
                  <c:v>0.14750699750830051</c:v>
                </c:pt>
                <c:pt idx="8">
                  <c:v>7.9126541759669253E-2</c:v>
                </c:pt>
                <c:pt idx="9">
                  <c:v>0.21702600309024012</c:v>
                </c:pt>
                <c:pt idx="10">
                  <c:v>0.28776760338769686</c:v>
                </c:pt>
                <c:pt idx="11">
                  <c:v>0.20031928677541877</c:v>
                </c:pt>
                <c:pt idx="12">
                  <c:v>0.11681292816091099</c:v>
                </c:pt>
                <c:pt idx="13">
                  <c:v>0.20222078933174661</c:v>
                </c:pt>
                <c:pt idx="14">
                  <c:v>0.23468678370597434</c:v>
                </c:pt>
                <c:pt idx="15">
                  <c:v>0.26257037066047617</c:v>
                </c:pt>
                <c:pt idx="16">
                  <c:v>0.29110912109703535</c:v>
                </c:pt>
                <c:pt idx="17">
                  <c:v>0.18383311411107595</c:v>
                </c:pt>
                <c:pt idx="18">
                  <c:v>0.37011819380437255</c:v>
                </c:pt>
                <c:pt idx="19">
                  <c:v>0.31662544935183934</c:v>
                </c:pt>
                <c:pt idx="20">
                  <c:v>8.3135928083213573E-2</c:v>
                </c:pt>
                <c:pt idx="21">
                  <c:v>0.30852526252604046</c:v>
                </c:pt>
                <c:pt idx="22">
                  <c:v>0.23634111753352649</c:v>
                </c:pt>
                <c:pt idx="23">
                  <c:v>0.21688165473581922</c:v>
                </c:pt>
                <c:pt idx="24">
                  <c:v>0.28391118465746379</c:v>
                </c:pt>
                <c:pt idx="25">
                  <c:v>0.19000298998793036</c:v>
                </c:pt>
                <c:pt idx="26">
                  <c:v>9.7947510783785302E-2</c:v>
                </c:pt>
                <c:pt idx="27">
                  <c:v>0.29873002580861452</c:v>
                </c:pt>
                <c:pt idx="28">
                  <c:v>0.21685706021658854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排出量比較シート!$CH$21:$CH$50</c:f>
              <c:numCache>
                <c:formatCode>0%</c:formatCode>
                <c:ptCount val="30"/>
                <c:pt idx="0">
                  <c:v>2.8360548025303217E-2</c:v>
                </c:pt>
                <c:pt idx="1">
                  <c:v>3.1456461911212048E-2</c:v>
                </c:pt>
                <c:pt idx="2">
                  <c:v>2.7900287994633923E-2</c:v>
                </c:pt>
                <c:pt idx="3">
                  <c:v>1.6614308718313521E-2</c:v>
                </c:pt>
                <c:pt idx="4">
                  <c:v>1.218560328984148E-2</c:v>
                </c:pt>
                <c:pt idx="5">
                  <c:v>2.4638634479376711E-2</c:v>
                </c:pt>
                <c:pt idx="6">
                  <c:v>3.6294633870706756E-2</c:v>
                </c:pt>
                <c:pt idx="7">
                  <c:v>1.3732646161843928E-2</c:v>
                </c:pt>
                <c:pt idx="8">
                  <c:v>0</c:v>
                </c:pt>
                <c:pt idx="9">
                  <c:v>9.7547426012877664E-3</c:v>
                </c:pt>
                <c:pt idx="10">
                  <c:v>1.5707724445298742E-2</c:v>
                </c:pt>
                <c:pt idx="11">
                  <c:v>0</c:v>
                </c:pt>
                <c:pt idx="12">
                  <c:v>5.2812450025286678E-3</c:v>
                </c:pt>
                <c:pt idx="13">
                  <c:v>1.5503314781232789E-2</c:v>
                </c:pt>
                <c:pt idx="14">
                  <c:v>2.0019869657381329E-2</c:v>
                </c:pt>
                <c:pt idx="15">
                  <c:v>2.1742460359580065E-2</c:v>
                </c:pt>
                <c:pt idx="16">
                  <c:v>0</c:v>
                </c:pt>
                <c:pt idx="17">
                  <c:v>1.0541518281701896E-2</c:v>
                </c:pt>
                <c:pt idx="18">
                  <c:v>1.7852560400432829E-2</c:v>
                </c:pt>
                <c:pt idx="19">
                  <c:v>3.0968542154346863E-2</c:v>
                </c:pt>
                <c:pt idx="20">
                  <c:v>5.3936049127389241E-3</c:v>
                </c:pt>
                <c:pt idx="21">
                  <c:v>1.21239870142054E-2</c:v>
                </c:pt>
                <c:pt idx="22">
                  <c:v>1.3423209494183935E-2</c:v>
                </c:pt>
                <c:pt idx="23">
                  <c:v>1.2006204531018014E-2</c:v>
                </c:pt>
                <c:pt idx="24">
                  <c:v>2.5378902066723493E-2</c:v>
                </c:pt>
                <c:pt idx="25">
                  <c:v>0</c:v>
                </c:pt>
                <c:pt idx="26">
                  <c:v>0</c:v>
                </c:pt>
                <c:pt idx="27">
                  <c:v>1.4199270346289244E-2</c:v>
                </c:pt>
                <c:pt idx="28">
                  <c:v>1.8701024623429041E-2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排出量比較シート!$BW$21:$BW$50</c15:sqref>
                        </c15:formulaRef>
                      </c:ext>
                    </c:extLst>
                    <c:numCache>
                      <c:formatCode>0%</c:formatCode>
                      <c:ptCount val="30"/>
                      <c:pt idx="0">
                        <c:v>0.10013170131959223</c:v>
                      </c:pt>
                      <c:pt idx="1">
                        <c:v>0.16121684392130484</c:v>
                      </c:pt>
                      <c:pt idx="2">
                        <c:v>0.15608644587800802</c:v>
                      </c:pt>
                      <c:pt idx="3">
                        <c:v>0.47324703787144473</c:v>
                      </c:pt>
                      <c:pt idx="4">
                        <c:v>0.48107434391899029</c:v>
                      </c:pt>
                      <c:pt idx="5">
                        <c:v>5.2861388957101567E-2</c:v>
                      </c:pt>
                      <c:pt idx="6">
                        <c:v>0.17717652129188941</c:v>
                      </c:pt>
                      <c:pt idx="7">
                        <c:v>0.42916175831449138</c:v>
                      </c:pt>
                      <c:pt idx="8">
                        <c:v>0.88573484570402305</c:v>
                      </c:pt>
                      <c:pt idx="9">
                        <c:v>0.51366554786764507</c:v>
                      </c:pt>
                      <c:pt idx="10">
                        <c:v>0.19109112734888697</c:v>
                      </c:pt>
                      <c:pt idx="11">
                        <c:v>0.45081495314689662</c:v>
                      </c:pt>
                      <c:pt idx="12">
                        <c:v>0.72890935837120974</c:v>
                      </c:pt>
                      <c:pt idx="13">
                        <c:v>0.57221230325484018</c:v>
                      </c:pt>
                      <c:pt idx="14">
                        <c:v>8.1973029836395886E-2</c:v>
                      </c:pt>
                      <c:pt idx="15">
                        <c:v>0.26990809673851324</c:v>
                      </c:pt>
                      <c:pt idx="16">
                        <c:v>0.40168208417778772</c:v>
                      </c:pt>
                      <c:pt idx="17">
                        <c:v>0.50006151416734379</c:v>
                      </c:pt>
                      <c:pt idx="18">
                        <c:v>8.9377466047091209E-2</c:v>
                      </c:pt>
                      <c:pt idx="19">
                        <c:v>0.12095316854638594</c:v>
                      </c:pt>
                      <c:pt idx="20">
                        <c:v>0.77220041192252298</c:v>
                      </c:pt>
                      <c:pt idx="21">
                        <c:v>0.39174938966383099</c:v>
                      </c:pt>
                      <c:pt idx="22">
                        <c:v>0.3079583895573455</c:v>
                      </c:pt>
                      <c:pt idx="23">
                        <c:v>0.52891185663989637</c:v>
                      </c:pt>
                      <c:pt idx="24">
                        <c:v>0.20132292830623977</c:v>
                      </c:pt>
                      <c:pt idx="25">
                        <c:v>0.48204759828335464</c:v>
                      </c:pt>
                      <c:pt idx="26">
                        <c:v>0.74318321275409194</c:v>
                      </c:pt>
                      <c:pt idx="27">
                        <c:v>0.32213896619871818</c:v>
                      </c:pt>
                      <c:pt idx="28">
                        <c:v>0.40876247010309746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1.7948065158377671E-2</c:v>
                      </c:pt>
                      <c:pt idx="1">
                        <c:v>1.188983328165856E-2</c:v>
                      </c:pt>
                      <c:pt idx="2">
                        <c:v>1.0097245232569647E-2</c:v>
                      </c:pt>
                      <c:pt idx="3">
                        <c:v>6.1492480430426801E-3</c:v>
                      </c:pt>
                      <c:pt idx="4">
                        <c:v>4.9946611592590999E-3</c:v>
                      </c:pt>
                      <c:pt idx="5">
                        <c:v>1.3063127584107822E-2</c:v>
                      </c:pt>
                      <c:pt idx="6">
                        <c:v>9.4564482604221414E-3</c:v>
                      </c:pt>
                      <c:pt idx="7">
                        <c:v>1.42985539291364E-2</c:v>
                      </c:pt>
                      <c:pt idx="8">
                        <c:v>8.6590160460166233E-4</c:v>
                      </c:pt>
                      <c:pt idx="9">
                        <c:v>5.6595621312890273E-3</c:v>
                      </c:pt>
                      <c:pt idx="10">
                        <c:v>9.5889340654319467E-3</c:v>
                      </c:pt>
                      <c:pt idx="11">
                        <c:v>9.9345037681920663E-3</c:v>
                      </c:pt>
                      <c:pt idx="12">
                        <c:v>3.3229912328574048E-3</c:v>
                      </c:pt>
                      <c:pt idx="13">
                        <c:v>5.2016114729008661E-3</c:v>
                      </c:pt>
                      <c:pt idx="14">
                        <c:v>1.7272545462346439E-2</c:v>
                      </c:pt>
                      <c:pt idx="15">
                        <c:v>1.2685423170410524E-2</c:v>
                      </c:pt>
                      <c:pt idx="16">
                        <c:v>1.108000766240501E-2</c:v>
                      </c:pt>
                      <c:pt idx="17">
                        <c:v>6.3153713789440222E-3</c:v>
                      </c:pt>
                      <c:pt idx="18">
                        <c:v>1.3797689246581346E-2</c:v>
                      </c:pt>
                      <c:pt idx="19">
                        <c:v>7.6320996034615072E-3</c:v>
                      </c:pt>
                      <c:pt idx="20">
                        <c:v>1.7586037048514436E-3</c:v>
                      </c:pt>
                      <c:pt idx="21">
                        <c:v>9.1286684391996345E-3</c:v>
                      </c:pt>
                      <c:pt idx="22">
                        <c:v>7.8557828174020301E-3</c:v>
                      </c:pt>
                      <c:pt idx="23">
                        <c:v>4.5864963012927935E-3</c:v>
                      </c:pt>
                      <c:pt idx="24">
                        <c:v>1.6987627543317813E-2</c:v>
                      </c:pt>
                      <c:pt idx="25">
                        <c:v>7.7100125612404218E-3</c:v>
                      </c:pt>
                      <c:pt idx="26">
                        <c:v>2.3787050603048744E-3</c:v>
                      </c:pt>
                      <c:pt idx="27">
                        <c:v>7.2633439673961322E-3</c:v>
                      </c:pt>
                      <c:pt idx="28">
                        <c:v>7.6805199929703581E-3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9.1838673604173485E-2</c:v>
                      </c:pt>
                      <c:pt idx="1">
                        <c:v>1.3117106657824137E-2</c:v>
                      </c:pt>
                      <c:pt idx="2">
                        <c:v>2.1270145872723637E-2</c:v>
                      </c:pt>
                      <c:pt idx="3">
                        <c:v>2.6034505162417069E-2</c:v>
                      </c:pt>
                      <c:pt idx="4">
                        <c:v>5.4362658896276025E-3</c:v>
                      </c:pt>
                      <c:pt idx="5">
                        <c:v>0.10910872379868923</c:v>
                      </c:pt>
                      <c:pt idx="6">
                        <c:v>1.0917862110498833E-2</c:v>
                      </c:pt>
                      <c:pt idx="7">
                        <c:v>4.1880942589077728E-2</c:v>
                      </c:pt>
                      <c:pt idx="8">
                        <c:v>3.2821753589211172E-4</c:v>
                      </c:pt>
                      <c:pt idx="9">
                        <c:v>5.1133657874689521E-2</c:v>
                      </c:pt>
                      <c:pt idx="10">
                        <c:v>7.2270583036636346E-2</c:v>
                      </c:pt>
                      <c:pt idx="11">
                        <c:v>8.5933423805288206E-3</c:v>
                      </c:pt>
                      <c:pt idx="12">
                        <c:v>3.4456360131802674E-3</c:v>
                      </c:pt>
                      <c:pt idx="13">
                        <c:v>2.4569301309415002E-2</c:v>
                      </c:pt>
                      <c:pt idx="14">
                        <c:v>2.0121576983304294E-2</c:v>
                      </c:pt>
                      <c:pt idx="15">
                        <c:v>3.4865462169184247E-3</c:v>
                      </c:pt>
                      <c:pt idx="16">
                        <c:v>0</c:v>
                      </c:pt>
                      <c:pt idx="17">
                        <c:v>1.3704101385205064E-2</c:v>
                      </c:pt>
                      <c:pt idx="18">
                        <c:v>9.3482617853494106E-3</c:v>
                      </c:pt>
                      <c:pt idx="19">
                        <c:v>4.3871372236791092E-3</c:v>
                      </c:pt>
                      <c:pt idx="20">
                        <c:v>1.9272788521512828E-2</c:v>
                      </c:pt>
                      <c:pt idx="21">
                        <c:v>1.3192108884012349E-2</c:v>
                      </c:pt>
                      <c:pt idx="22">
                        <c:v>3.7537108600912084E-2</c:v>
                      </c:pt>
                      <c:pt idx="23">
                        <c:v>3.3330660688971822E-2</c:v>
                      </c:pt>
                      <c:pt idx="24">
                        <c:v>0</c:v>
                      </c:pt>
                      <c:pt idx="25">
                        <c:v>5.9882897733281273E-2</c:v>
                      </c:pt>
                      <c:pt idx="26">
                        <c:v>8.6858483997562328E-3</c:v>
                      </c:pt>
                      <c:pt idx="27">
                        <c:v>6.8576481886390437E-3</c:v>
                      </c:pt>
                      <c:pt idx="28">
                        <c:v>3.4192321402875252E-2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0.32694715163652455</c:v>
                      </c:pt>
                      <c:pt idx="1">
                        <c:v>0.22565187194106801</c:v>
                      </c:pt>
                      <c:pt idx="2">
                        <c:v>0.30214980307792666</c:v>
                      </c:pt>
                      <c:pt idx="3">
                        <c:v>0.2370368488804275</c:v>
                      </c:pt>
                      <c:pt idx="4">
                        <c:v>0.25722037973004303</c:v>
                      </c:pt>
                      <c:pt idx="5">
                        <c:v>0.39059453213265632</c:v>
                      </c:pt>
                      <c:pt idx="6">
                        <c:v>0.3393428001559779</c:v>
                      </c:pt>
                      <c:pt idx="7">
                        <c:v>0.14234359861103654</c:v>
                      </c:pt>
                      <c:pt idx="8">
                        <c:v>2.9941540329528189E-2</c:v>
                      </c:pt>
                      <c:pt idx="9">
                        <c:v>0.21217738432982525</c:v>
                      </c:pt>
                      <c:pt idx="10">
                        <c:v>0.27652498484969973</c:v>
                      </c:pt>
                      <c:pt idx="11">
                        <c:v>0.19364962951292097</c:v>
                      </c:pt>
                      <c:pt idx="12">
                        <c:v>0.11332844774739297</c:v>
                      </c:pt>
                      <c:pt idx="13">
                        <c:v>0.19593457529606492</c:v>
                      </c:pt>
                      <c:pt idx="14">
                        <c:v>0.22567357580457514</c:v>
                      </c:pt>
                      <c:pt idx="15">
                        <c:v>0.25122401390726334</c:v>
                      </c:pt>
                      <c:pt idx="16">
                        <c:v>0.28089629387156911</c:v>
                      </c:pt>
                      <c:pt idx="17">
                        <c:v>0.17625299436141262</c:v>
                      </c:pt>
                      <c:pt idx="18">
                        <c:v>0.35582059878040828</c:v>
                      </c:pt>
                      <c:pt idx="19">
                        <c:v>0.29927640054535148</c:v>
                      </c:pt>
                      <c:pt idx="20">
                        <c:v>8.0355283646419126E-2</c:v>
                      </c:pt>
                      <c:pt idx="21">
                        <c:v>0.29865868993843508</c:v>
                      </c:pt>
                      <c:pt idx="22">
                        <c:v>0.22711584762068648</c:v>
                      </c:pt>
                      <c:pt idx="23">
                        <c:v>0.20992015547701171</c:v>
                      </c:pt>
                      <c:pt idx="24">
                        <c:v>0.27188374291473733</c:v>
                      </c:pt>
                      <c:pt idx="25">
                        <c:v>0.18344176722548397</c:v>
                      </c:pt>
                      <c:pt idx="26">
                        <c:v>9.4797883144354597E-2</c:v>
                      </c:pt>
                      <c:pt idx="27">
                        <c:v>0.28975091448921048</c:v>
                      </c:pt>
                      <c:pt idx="28">
                        <c:v>0.20953417222136034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0.17820620451803401</c:v>
                      </c:pt>
                      <c:pt idx="1">
                        <c:v>0.13489219265565955</c:v>
                      </c:pt>
                      <c:pt idx="2">
                        <c:v>0.14824380442939206</c:v>
                      </c:pt>
                      <c:pt idx="3">
                        <c:v>0.11470781232872804</c:v>
                      </c:pt>
                      <c:pt idx="4">
                        <c:v>0.13689931880093634</c:v>
                      </c:pt>
                      <c:pt idx="5">
                        <c:v>0.16339776711675208</c:v>
                      </c:pt>
                      <c:pt idx="6">
                        <c:v>0.18678580702584102</c:v>
                      </c:pt>
                      <c:pt idx="7">
                        <c:v>7.9513820644655842E-2</c:v>
                      </c:pt>
                      <c:pt idx="8">
                        <c:v>1.5471014208745842E-2</c:v>
                      </c:pt>
                      <c:pt idx="9">
                        <c:v>9.4062377623595234E-2</c:v>
                      </c:pt>
                      <c:pt idx="10">
                        <c:v>0.17471433428921396</c:v>
                      </c:pt>
                      <c:pt idx="11">
                        <c:v>7.8250148799255181E-2</c:v>
                      </c:pt>
                      <c:pt idx="12">
                        <c:v>5.2192534002832372E-2</c:v>
                      </c:pt>
                      <c:pt idx="13">
                        <c:v>0.10006698366755266</c:v>
                      </c:pt>
                      <c:pt idx="14">
                        <c:v>0.12686498142898217</c:v>
                      </c:pt>
                      <c:pt idx="15">
                        <c:v>0.14989593129523177</c:v>
                      </c:pt>
                      <c:pt idx="16">
                        <c:v>0.1449189962380357</c:v>
                      </c:pt>
                      <c:pt idx="17">
                        <c:v>0.11014459832935349</c:v>
                      </c:pt>
                      <c:pt idx="18">
                        <c:v>0.20318241282601682</c:v>
                      </c:pt>
                      <c:pt idx="19">
                        <c:v>0.19732701210181297</c:v>
                      </c:pt>
                      <c:pt idx="20">
                        <c:v>3.9927418276813398E-2</c:v>
                      </c:pt>
                      <c:pt idx="21">
                        <c:v>0.15376065744778217</c:v>
                      </c:pt>
                      <c:pt idx="22">
                        <c:v>0.1403149657478073</c:v>
                      </c:pt>
                      <c:pt idx="23">
                        <c:v>0.10723068459707497</c:v>
                      </c:pt>
                      <c:pt idx="24">
                        <c:v>0.17776862233132235</c:v>
                      </c:pt>
                      <c:pt idx="25">
                        <c:v>8.4240517887350722E-2</c:v>
                      </c:pt>
                      <c:pt idx="26">
                        <c:v>4.7920202899238144E-2</c:v>
                      </c:pt>
                      <c:pt idx="27">
                        <c:v>0.15779685754699685</c:v>
                      </c:pt>
                      <c:pt idx="28">
                        <c:v>0.11512580493373102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0.14874094711849054</c:v>
                      </c:pt>
                      <c:pt idx="1">
                        <c:v>9.0759679285408471E-2</c:v>
                      </c:pt>
                      <c:pt idx="2">
                        <c:v>0.15390599864853458</c:v>
                      </c:pt>
                      <c:pt idx="3">
                        <c:v>0.12232903655169945</c:v>
                      </c:pt>
                      <c:pt idx="4">
                        <c:v>0.1203210609291067</c:v>
                      </c:pt>
                      <c:pt idx="5">
                        <c:v>0.22719676501590419</c:v>
                      </c:pt>
                      <c:pt idx="6">
                        <c:v>0.15255699313013688</c:v>
                      </c:pt>
                      <c:pt idx="7">
                        <c:v>6.2829777966380701E-2</c:v>
                      </c:pt>
                      <c:pt idx="8">
                        <c:v>1.4470526120782343E-2</c:v>
                      </c:pt>
                      <c:pt idx="9">
                        <c:v>0.11811500670623</c:v>
                      </c:pt>
                      <c:pt idx="10">
                        <c:v>0.10181065056048577</c:v>
                      </c:pt>
                      <c:pt idx="11">
                        <c:v>0.11539948071366579</c:v>
                      </c:pt>
                      <c:pt idx="12">
                        <c:v>6.1135913744560594E-2</c:v>
                      </c:pt>
                      <c:pt idx="13">
                        <c:v>9.5867591628512244E-2</c:v>
                      </c:pt>
                      <c:pt idx="14">
                        <c:v>9.8808594375592959E-2</c:v>
                      </c:pt>
                      <c:pt idx="15">
                        <c:v>0.10132808261203159</c:v>
                      </c:pt>
                      <c:pt idx="16">
                        <c:v>0.13597729763353336</c:v>
                      </c:pt>
                      <c:pt idx="17">
                        <c:v>6.6108396032059105E-2</c:v>
                      </c:pt>
                      <c:pt idx="18">
                        <c:v>0.15263818595439144</c:v>
                      </c:pt>
                      <c:pt idx="19">
                        <c:v>0.10194938844353851</c:v>
                      </c:pt>
                      <c:pt idx="20">
                        <c:v>4.0427865369605735E-2</c:v>
                      </c:pt>
                      <c:pt idx="21">
                        <c:v>0.14489803249065289</c:v>
                      </c:pt>
                      <c:pt idx="22">
                        <c:v>8.6800881872879196E-2</c:v>
                      </c:pt>
                      <c:pt idx="23">
                        <c:v>0.10268947087993674</c:v>
                      </c:pt>
                      <c:pt idx="24">
                        <c:v>9.4115120583415035E-2</c:v>
                      </c:pt>
                      <c:pt idx="25">
                        <c:v>9.9201249338133249E-2</c:v>
                      </c:pt>
                      <c:pt idx="26">
                        <c:v>4.6877680245116439E-2</c:v>
                      </c:pt>
                      <c:pt idx="27">
                        <c:v>0.13195405694221363</c:v>
                      </c:pt>
                      <c:pt idx="28">
                        <c:v>9.4408367287629302E-2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1.154842197942966E-2</c:v>
                      </c:pt>
                      <c:pt idx="1">
                        <c:v>8.4318886765963417E-3</c:v>
                      </c:pt>
                      <c:pt idx="2">
                        <c:v>9.7046458419611879E-3</c:v>
                      </c:pt>
                      <c:pt idx="3">
                        <c:v>6.3468293240317233E-3</c:v>
                      </c:pt>
                      <c:pt idx="4">
                        <c:v>7.7814000985708008E-3</c:v>
                      </c:pt>
                      <c:pt idx="5">
                        <c:v>1.1182247318539496E-2</c:v>
                      </c:pt>
                      <c:pt idx="6">
                        <c:v>1.4913413172849971E-2</c:v>
                      </c:pt>
                      <c:pt idx="7">
                        <c:v>5.1633988972639832E-3</c:v>
                      </c:pt>
                      <c:pt idx="8">
                        <c:v>9.9379392291748677E-4</c:v>
                      </c:pt>
                      <c:pt idx="9">
                        <c:v>4.848618760414888E-3</c:v>
                      </c:pt>
                      <c:pt idx="10">
                        <c:v>1.1242618537997122E-2</c:v>
                      </c:pt>
                      <c:pt idx="11">
                        <c:v>6.6696572624978046E-3</c:v>
                      </c:pt>
                      <c:pt idx="12">
                        <c:v>3.4844804135180196E-3</c:v>
                      </c:pt>
                      <c:pt idx="13">
                        <c:v>6.2862140356817154E-3</c:v>
                      </c:pt>
                      <c:pt idx="14">
                        <c:v>9.0132079013992041E-3</c:v>
                      </c:pt>
                      <c:pt idx="15">
                        <c:v>1.1346356753212789E-2</c:v>
                      </c:pt>
                      <c:pt idx="16">
                        <c:v>1.0212827225466252E-2</c:v>
                      </c:pt>
                      <c:pt idx="17">
                        <c:v>7.5801197496633181E-3</c:v>
                      </c:pt>
                      <c:pt idx="18">
                        <c:v>1.4297595023964292E-2</c:v>
                      </c:pt>
                      <c:pt idx="19">
                        <c:v>1.7349048806487809E-2</c:v>
                      </c:pt>
                      <c:pt idx="20">
                        <c:v>2.620532297754957E-3</c:v>
                      </c:pt>
                      <c:pt idx="21">
                        <c:v>9.8665725876053486E-3</c:v>
                      </c:pt>
                      <c:pt idx="22">
                        <c:v>9.2252699128400062E-3</c:v>
                      </c:pt>
                      <c:pt idx="23">
                        <c:v>6.9614992588075313E-3</c:v>
                      </c:pt>
                      <c:pt idx="24">
                        <c:v>1.2027441742726425E-2</c:v>
                      </c:pt>
                      <c:pt idx="25">
                        <c:v>5.6332267305968277E-3</c:v>
                      </c:pt>
                      <c:pt idx="26">
                        <c:v>3.1496276394307097E-3</c:v>
                      </c:pt>
                      <c:pt idx="27">
                        <c:v>8.9791113194040637E-3</c:v>
                      </c:pt>
                      <c:pt idx="28">
                        <c:v>7.3228879952282411E-3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0.10578654901426893</c:v>
                      </c:pt>
                      <c:pt idx="2">
                        <c:v>0</c:v>
                      </c:pt>
                      <c:pt idx="3">
                        <c:v>0</c:v>
                      </c:pt>
                      <c:pt idx="4">
                        <c:v>0</c:v>
                      </c:pt>
                      <c:pt idx="5">
                        <c:v>2.7004115283946304E-3</c:v>
                      </c:pt>
                      <c:pt idx="6">
                        <c:v>0</c:v>
                      </c:pt>
                      <c:pt idx="7">
                        <c:v>0</c:v>
                      </c:pt>
                      <c:pt idx="8">
                        <c:v>4.8191207507223582E-2</c:v>
                      </c:pt>
                      <c:pt idx="9">
                        <c:v>0</c:v>
                      </c:pt>
                      <c:pt idx="10">
                        <c:v>0</c:v>
                      </c:pt>
                      <c:pt idx="11">
                        <c:v>0</c:v>
                      </c:pt>
                      <c:pt idx="12">
                        <c:v>0</c:v>
                      </c:pt>
                      <c:pt idx="13">
                        <c:v>0</c:v>
                      </c:pt>
                      <c:pt idx="14">
                        <c:v>0</c:v>
                      </c:pt>
                      <c:pt idx="15">
                        <c:v>0</c:v>
                      </c:pt>
                      <c:pt idx="16">
                        <c:v>0</c:v>
                      </c:pt>
                      <c:pt idx="17">
                        <c:v>0</c:v>
                      </c:pt>
                      <c:pt idx="18">
                        <c:v>0</c:v>
                      </c:pt>
                      <c:pt idx="19">
                        <c:v>0</c:v>
                      </c:pt>
                      <c:pt idx="20">
                        <c:v>1.601121390394822E-4</c:v>
                      </c:pt>
                      <c:pt idx="21">
                        <c:v>0</c:v>
                      </c:pt>
                      <c:pt idx="22">
                        <c:v>0</c:v>
                      </c:pt>
                      <c:pt idx="23">
                        <c:v>0</c:v>
                      </c:pt>
                      <c:pt idx="24">
                        <c:v>0</c:v>
                      </c:pt>
                      <c:pt idx="25">
                        <c:v>9.2799603184955505E-4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排出量比較シート!$BE$21:$BE$50</c:f>
              <c:numCache>
                <c:formatCode>#,##0_);[Red]\(#,##0\)</c:formatCode>
                <c:ptCount val="30"/>
                <c:pt idx="0">
                  <c:v>41.713982729171292</c:v>
                </c:pt>
                <c:pt idx="1">
                  <c:v>49.424627020526536</c:v>
                </c:pt>
                <c:pt idx="2">
                  <c:v>44.596545409963142</c:v>
                </c:pt>
                <c:pt idx="3">
                  <c:v>185.26597545003793</c:v>
                </c:pt>
                <c:pt idx="4">
                  <c:v>144.57949254943532</c:v>
                </c:pt>
                <c:pt idx="5">
                  <c:v>35.769018923767135</c:v>
                </c:pt>
                <c:pt idx="6">
                  <c:v>29.200698954362021</c:v>
                </c:pt>
                <c:pt idx="7">
                  <c:v>212.63411653126104</c:v>
                </c:pt>
                <c:pt idx="8">
                  <c:v>1949.1745442571078</c:v>
                </c:pt>
                <c:pt idx="9">
                  <c:v>268.67181075587456</c:v>
                </c:pt>
                <c:pt idx="10">
                  <c:v>53.255350101062206</c:v>
                </c:pt>
                <c:pt idx="11">
                  <c:v>155.89199750450609</c:v>
                </c:pt>
                <c:pt idx="12">
                  <c:v>478.51972945019838</c:v>
                </c:pt>
                <c:pt idx="13">
                  <c:v>213.22951437051205</c:v>
                </c:pt>
                <c:pt idx="14">
                  <c:v>29.986805942414666</c:v>
                </c:pt>
                <c:pt idx="15">
                  <c:v>54.784093046377436</c:v>
                </c:pt>
                <c:pt idx="16">
                  <c:v>87.901656025757092</c:v>
                </c:pt>
                <c:pt idx="17">
                  <c:v>149.29192020098495</c:v>
                </c:pt>
                <c:pt idx="18">
                  <c:v>17.130608280599194</c:v>
                </c:pt>
                <c:pt idx="19">
                  <c:v>16.545342452131514</c:v>
                </c:pt>
                <c:pt idx="20">
                  <c:v>648.04168199777575</c:v>
                </c:pt>
                <c:pt idx="21">
                  <c:v>89.642874578978336</c:v>
                </c:pt>
                <c:pt idx="22">
                  <c:v>80.182974442516908</c:v>
                </c:pt>
                <c:pt idx="23">
                  <c:v>170.22925048225088</c:v>
                </c:pt>
                <c:pt idx="24">
                  <c:v>38.230742645686519</c:v>
                </c:pt>
                <c:pt idx="25">
                  <c:v>211.44607479423439</c:v>
                </c:pt>
                <c:pt idx="26">
                  <c:v>520.49690659914143</c:v>
                </c:pt>
                <c:pt idx="27">
                  <c:v>78.93214963503938</c:v>
                </c:pt>
                <c:pt idx="28">
                  <c:v>131.0806019964671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排出量比較シート!$BI$21:$BI$50</c:f>
              <c:numCache>
                <c:formatCode>#,##0_);[Red]\(#,##0\)</c:formatCode>
                <c:ptCount val="30"/>
                <c:pt idx="0">
                  <c:v>36.696708074136865</c:v>
                </c:pt>
                <c:pt idx="1">
                  <c:v>64.184495901600599</c:v>
                </c:pt>
                <c:pt idx="2">
                  <c:v>51.609823010647439</c:v>
                </c:pt>
                <c:pt idx="3">
                  <c:v>36.271713126099648</c:v>
                </c:pt>
                <c:pt idx="4">
                  <c:v>37.165212850833441</c:v>
                </c:pt>
                <c:pt idx="5">
                  <c:v>44.26013570735698</c:v>
                </c:pt>
                <c:pt idx="6">
                  <c:v>24.66266692147012</c:v>
                </c:pt>
                <c:pt idx="7">
                  <c:v>65.162016838251844</c:v>
                </c:pt>
                <c:pt idx="8">
                  <c:v>41.646048865950505</c:v>
                </c:pt>
                <c:pt idx="9">
                  <c:v>43.007710986636582</c:v>
                </c:pt>
                <c:pt idx="10">
                  <c:v>27.420996874404057</c:v>
                </c:pt>
                <c:pt idx="11">
                  <c:v>67.936643594477573</c:v>
                </c:pt>
                <c:pt idx="12">
                  <c:v>39.417347309583448</c:v>
                </c:pt>
                <c:pt idx="13">
                  <c:v>30.19633387749203</c:v>
                </c:pt>
                <c:pt idx="14">
                  <c:v>64.283118608830094</c:v>
                </c:pt>
                <c:pt idx="15">
                  <c:v>39.451436697204954</c:v>
                </c:pt>
                <c:pt idx="16">
                  <c:v>33.607450934202944</c:v>
                </c:pt>
                <c:pt idx="17">
                  <c:v>35.428837406352862</c:v>
                </c:pt>
                <c:pt idx="18">
                  <c:v>30.978052424886002</c:v>
                </c:pt>
                <c:pt idx="19">
                  <c:v>31.331158081937179</c:v>
                </c:pt>
                <c:pt idx="20">
                  <c:v>46.695110855919957</c:v>
                </c:pt>
                <c:pt idx="21">
                  <c:v>28.955307228907088</c:v>
                </c:pt>
                <c:pt idx="22">
                  <c:v>37.845474284225979</c:v>
                </c:pt>
                <c:pt idx="23">
                  <c:v>33.227303927010837</c:v>
                </c:pt>
                <c:pt idx="24">
                  <c:v>42.690278503661219</c:v>
                </c:pt>
                <c:pt idx="25">
                  <c:v>47.697558738898074</c:v>
                </c:pt>
                <c:pt idx="26">
                  <c:v>52.265633897351748</c:v>
                </c:pt>
                <c:pt idx="27">
                  <c:v>37.072126609016834</c:v>
                </c:pt>
                <c:pt idx="28">
                  <c:v>43.319636322438491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排出量比較シート!$BJ$21:$BJ$50</c:f>
              <c:numCache>
                <c:formatCode>#,##0_);[Red]\(#,##0\)</c:formatCode>
                <c:ptCount val="30"/>
                <c:pt idx="0">
                  <c:v>47.404615353703193</c:v>
                </c:pt>
                <c:pt idx="1">
                  <c:v>53.243570058798916</c:v>
                </c:pt>
                <c:pt idx="2">
                  <c:v>60.870479569049749</c:v>
                </c:pt>
                <c:pt idx="3">
                  <c:v>49.710516337607082</c:v>
                </c:pt>
                <c:pt idx="4">
                  <c:v>30.87535694671902</c:v>
                </c:pt>
                <c:pt idx="5">
                  <c:v>36.634210583298376</c:v>
                </c:pt>
                <c:pt idx="6">
                  <c:v>36.221505390582237</c:v>
                </c:pt>
                <c:pt idx="7">
                  <c:v>89.675342780027506</c:v>
                </c:pt>
                <c:pt idx="8">
                  <c:v>32.952645130273837</c:v>
                </c:pt>
                <c:pt idx="9">
                  <c:v>52.487406466376257</c:v>
                </c:pt>
                <c:pt idx="10">
                  <c:v>55.222453867799452</c:v>
                </c:pt>
                <c:pt idx="11">
                  <c:v>41.784944402917432</c:v>
                </c:pt>
                <c:pt idx="12">
                  <c:v>53.094362203443325</c:v>
                </c:pt>
                <c:pt idx="13">
                  <c:v>33.665447555583611</c:v>
                </c:pt>
                <c:pt idx="14">
                  <c:v>92.958860994033216</c:v>
                </c:pt>
                <c:pt idx="15">
                  <c:v>42.817963666365927</c:v>
                </c:pt>
                <c:pt idx="16">
                  <c:v>29.456021449289182</c:v>
                </c:pt>
                <c:pt idx="17">
                  <c:v>46.538144592348722</c:v>
                </c:pt>
                <c:pt idx="18">
                  <c:v>45.066906995459433</c:v>
                </c:pt>
                <c:pt idx="19">
                  <c:v>33.300348136425484</c:v>
                </c:pt>
                <c:pt idx="20">
                  <c:v>49.901598394840228</c:v>
                </c:pt>
                <c:pt idx="21">
                  <c:v>28.475814277672196</c:v>
                </c:pt>
                <c:pt idx="22">
                  <c:v>52.216095528766338</c:v>
                </c:pt>
                <c:pt idx="23">
                  <c:v>28.122702471222006</c:v>
                </c:pt>
                <c:pt idx="24">
                  <c:v>40.036725646318992</c:v>
                </c:pt>
                <c:pt idx="25">
                  <c:v>52.461289483293328</c:v>
                </c:pt>
                <c:pt idx="26">
                  <c:v>49.73254833057252</c:v>
                </c:pt>
                <c:pt idx="27">
                  <c:v>45.27560932750616</c:v>
                </c:pt>
                <c:pt idx="28">
                  <c:v>47.960291079460745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排出量比較シート!$BK$21:$BK$50</c:f>
              <c:numCache>
                <c:formatCode>#,##0_);[Red]\(#,##0\)</c:formatCode>
                <c:ptCount val="30"/>
                <c:pt idx="0">
                  <c:v>67.264212263541651</c:v>
                </c:pt>
                <c:pt idx="1">
                  <c:v>90.203103710246637</c:v>
                </c:pt>
                <c:pt idx="2">
                  <c:v>74.192298842054242</c:v>
                </c:pt>
                <c:pt idx="3">
                  <c:v>89.21244084693376</c:v>
                </c:pt>
                <c:pt idx="4">
                  <c:v>77.952008076882294</c:v>
                </c:pt>
                <c:pt idx="5">
                  <c:v>82.657169976891737</c:v>
                </c:pt>
                <c:pt idx="6">
                  <c:v>52.36388503685933</c:v>
                </c:pt>
                <c:pt idx="7">
                  <c:v>64.624673433474669</c:v>
                </c:pt>
                <c:pt idx="8">
                  <c:v>173.89379204689959</c:v>
                </c:pt>
                <c:pt idx="9">
                  <c:v>102.21381897364797</c:v>
                </c:pt>
                <c:pt idx="10">
                  <c:v>56.146284237511999</c:v>
                </c:pt>
                <c:pt idx="11">
                  <c:v>66.535960072179208</c:v>
                </c:pt>
                <c:pt idx="12">
                  <c:v>75.980648969597382</c:v>
                </c:pt>
                <c:pt idx="13">
                  <c:v>71.628974954957059</c:v>
                </c:pt>
                <c:pt idx="14">
                  <c:v>58.956814380659154</c:v>
                </c:pt>
                <c:pt idx="15">
                  <c:v>50.28200605615681</c:v>
                </c:pt>
                <c:pt idx="16">
                  <c:v>61.994486253692195</c:v>
                </c:pt>
                <c:pt idx="17">
                  <c:v>52.770240196810825</c:v>
                </c:pt>
                <c:pt idx="18">
                  <c:v>56.346936132706986</c:v>
                </c:pt>
                <c:pt idx="19">
                  <c:v>39.396718994971053</c:v>
                </c:pt>
                <c:pt idx="20">
                  <c:v>67.919045085816506</c:v>
                </c:pt>
                <c:pt idx="21">
                  <c:v>66.793248145147459</c:v>
                </c:pt>
                <c:pt idx="22">
                  <c:v>53.630861998239176</c:v>
                </c:pt>
                <c:pt idx="23">
                  <c:v>65.133577571450431</c:v>
                </c:pt>
                <c:pt idx="24">
                  <c:v>49.718784291636794</c:v>
                </c:pt>
                <c:pt idx="25">
                  <c:v>73.093932861798521</c:v>
                </c:pt>
                <c:pt idx="26">
                  <c:v>67.592346514913231</c:v>
                </c:pt>
                <c:pt idx="27">
                  <c:v>70.122542133692079</c:v>
                </c:pt>
                <c:pt idx="28">
                  <c:v>63.079286676009218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排出量比較シート!$BQ$21:$BQ$50</c:f>
              <c:numCache>
                <c:formatCode>#,##0_);[Red]\(#,##0\)</c:formatCode>
                <c:ptCount val="30"/>
                <c:pt idx="0">
                  <c:v>5.6356716925602059</c:v>
                </c:pt>
                <c:pt idx="1">
                  <c:v>8.3486860008670867</c:v>
                </c:pt>
                <c:pt idx="2">
                  <c:v>6.6376686683376969</c:v>
                </c:pt>
                <c:pt idx="3">
                  <c:v>6.0899853461006828</c:v>
                </c:pt>
                <c:pt idx="4">
                  <c:v>3.5844749672463938</c:v>
                </c:pt>
                <c:pt idx="5">
                  <c:v>5.0350423795914594</c:v>
                </c:pt>
                <c:pt idx="6">
                  <c:v>5.3648403724579996</c:v>
                </c:pt>
                <c:pt idx="7">
                  <c:v>6.016445243804001</c:v>
                </c:pt>
                <c:pt idx="8">
                  <c:v>0</c:v>
                </c:pt>
                <c:pt idx="9">
                  <c:v>4.5942397693606098</c:v>
                </c:pt>
                <c:pt idx="10">
                  <c:v>3.0647312312014221</c:v>
                </c:pt>
                <c:pt idx="11">
                  <c:v>0</c:v>
                </c:pt>
                <c:pt idx="12">
                  <c:v>3.435171337429487</c:v>
                </c:pt>
                <c:pt idx="13">
                  <c:v>5.4914558975534762</c:v>
                </c:pt>
                <c:pt idx="14">
                  <c:v>5.0292893390791082</c:v>
                </c:pt>
                <c:pt idx="15">
                  <c:v>4.1636629476743856</c:v>
                </c:pt>
                <c:pt idx="16">
                  <c:v>0</c:v>
                </c:pt>
                <c:pt idx="17">
                  <c:v>3.0259969998025822</c:v>
                </c:pt>
                <c:pt idx="18">
                  <c:v>2.7178806595499991</c:v>
                </c:pt>
                <c:pt idx="19">
                  <c:v>3.853319293936381</c:v>
                </c:pt>
                <c:pt idx="20">
                  <c:v>4.4063800536000004</c:v>
                </c:pt>
                <c:pt idx="21">
                  <c:v>2.624746079196731</c:v>
                </c:pt>
                <c:pt idx="22">
                  <c:v>3.0460137595562919</c:v>
                </c:pt>
                <c:pt idx="23">
                  <c:v>3.6056855759068891</c:v>
                </c:pt>
                <c:pt idx="24">
                  <c:v>4.4443763599393256</c:v>
                </c:pt>
                <c:pt idx="25">
                  <c:v>0</c:v>
                </c:pt>
                <c:pt idx="26">
                  <c:v>0</c:v>
                </c:pt>
                <c:pt idx="27">
                  <c:v>3.333072832</c:v>
                </c:pt>
                <c:pt idx="28">
                  <c:v>5.4397458500000004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排出量比較シート!$BR$21:$BR$50</c:f>
              <c:numCache>
                <c:formatCode>#,##0_);[Red]\(#,##0\)</c:formatCode>
                <c:ptCount val="30"/>
                <c:pt idx="0">
                  <c:v>198.71519011311321</c:v>
                </c:pt>
                <c:pt idx="1">
                  <c:v>265.40448269203978</c:v>
                </c:pt>
                <c:pt idx="2">
                  <c:v>237.90681550005229</c:v>
                </c:pt>
                <c:pt idx="3">
                  <c:v>366.55063110677906</c:v>
                </c:pt>
                <c:pt idx="4">
                  <c:v>294.15654539111648</c:v>
                </c:pt>
                <c:pt idx="5">
                  <c:v>204.35557757090569</c:v>
                </c:pt>
                <c:pt idx="6">
                  <c:v>147.8135966757317</c:v>
                </c:pt>
                <c:pt idx="7">
                  <c:v>438.11259482681908</c:v>
                </c:pt>
                <c:pt idx="8">
                  <c:v>2197.6670303002315</c:v>
                </c:pt>
                <c:pt idx="9">
                  <c:v>470.97498695189597</c:v>
                </c:pt>
                <c:pt idx="10">
                  <c:v>195.10981631197913</c:v>
                </c:pt>
                <c:pt idx="11">
                  <c:v>332.14954557408026</c:v>
                </c:pt>
                <c:pt idx="12">
                  <c:v>650.44725927025195</c:v>
                </c:pt>
                <c:pt idx="13">
                  <c:v>354.21172665609822</c:v>
                </c:pt>
                <c:pt idx="14">
                  <c:v>251.21488926501621</c:v>
                </c:pt>
                <c:pt idx="15">
                  <c:v>191.49916241377952</c:v>
                </c:pt>
                <c:pt idx="16">
                  <c:v>212.95961466294142</c:v>
                </c:pt>
                <c:pt idx="17">
                  <c:v>287.05513939629998</c:v>
                </c:pt>
                <c:pt idx="18">
                  <c:v>152.24038449320162</c:v>
                </c:pt>
                <c:pt idx="19">
                  <c:v>124.42688695940161</c:v>
                </c:pt>
                <c:pt idx="20">
                  <c:v>816.96381638795242</c:v>
                </c:pt>
                <c:pt idx="21">
                  <c:v>216.49199030990181</c:v>
                </c:pt>
                <c:pt idx="22">
                  <c:v>226.9214200133047</c:v>
                </c:pt>
                <c:pt idx="23">
                  <c:v>300.31852002784103</c:v>
                </c:pt>
                <c:pt idx="24">
                  <c:v>175.12090744724287</c:v>
                </c:pt>
                <c:pt idx="25">
                  <c:v>384.69885587822432</c:v>
                </c:pt>
                <c:pt idx="26">
                  <c:v>690.08743534197902</c:v>
                </c:pt>
                <c:pt idx="27">
                  <c:v>234.73550053725447</c:v>
                </c:pt>
                <c:pt idx="28">
                  <c:v>290.87956192437559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排出量比較シート!$BF$21:$BF$68</c15:sqref>
                        </c15:formulaRef>
                      </c:ext>
                    </c:extLst>
                    <c:numCache>
                      <c:formatCode>#,##0_);[Red]\(#,##0\)</c:formatCode>
                      <c:ptCount val="48"/>
                      <c:pt idx="0">
                        <c:v>19.89769006407224</c:v>
                      </c:pt>
                      <c:pt idx="1">
                        <c:v>42.787673062177227</c:v>
                      </c:pt>
                      <c:pt idx="2">
                        <c:v>37.134029281558149</c:v>
                      </c:pt>
                      <c:pt idx="3">
                        <c:v>173.46900040119183</c:v>
                      </c:pt>
                      <c:pt idx="4">
                        <c:v>141.51116708350804</c:v>
                      </c:pt>
                      <c:pt idx="5">
                        <c:v>10.802519671528787</c:v>
                      </c:pt>
                      <c:pt idx="6">
                        <c:v>26.189098858648531</c:v>
                      </c:pt>
                      <c:pt idx="7">
                        <c:v>188.02117153560201</c:v>
                      </c:pt>
                      <c:pt idx="8">
                        <c:v>1946.550267991794</c:v>
                      </c:pt>
                      <c:pt idx="9">
                        <c:v>241.92362470460264</c:v>
                      </c:pt>
                      <c:pt idx="10">
                        <c:v>37.283754755890349</c:v>
                      </c:pt>
                      <c:pt idx="11">
                        <c:v>149.737981825742</c:v>
                      </c:pt>
                      <c:pt idx="12">
                        <c:v>474.11709440899125</c:v>
                      </c:pt>
                      <c:pt idx="13">
                        <c:v>202.68430794975984</c:v>
                      </c:pt>
                      <c:pt idx="14">
                        <c:v>20.592845613068061</c:v>
                      </c:pt>
                      <c:pt idx="15">
                        <c:v>51.687174454122655</c:v>
                      </c:pt>
                      <c:pt idx="16">
                        <c:v>85.542061863508877</c:v>
                      </c:pt>
                      <c:pt idx="17">
                        <c:v>143.5452276560317</c:v>
                      </c:pt>
                      <c:pt idx="18">
                        <c:v>13.606859796037238</c:v>
                      </c:pt>
                      <c:pt idx="19">
                        <c:v>15.049826230102614</c:v>
                      </c:pt>
                      <c:pt idx="20">
                        <c:v>630.85979554057326</c:v>
                      </c:pt>
                      <c:pt idx="21">
                        <c:v>84.810605071012048</c:v>
                      </c:pt>
                      <c:pt idx="22">
                        <c:v>69.882355063363306</c:v>
                      </c:pt>
                      <c:pt idx="23">
                        <c:v>158.84202601127129</c:v>
                      </c:pt>
                      <c:pt idx="24">
                        <c:v>35.255853894924925</c:v>
                      </c:pt>
                      <c:pt idx="25">
                        <c:v>185.44315953845242</c:v>
                      </c:pt>
                      <c:pt idx="26">
                        <c:v>512.86139727868363</c:v>
                      </c:pt>
                      <c:pt idx="27">
                        <c:v>75.617451473209812</c:v>
                      </c:pt>
                      <c:pt idx="28">
                        <c:v>118.90064823471467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3.5665531801095622</c:v>
                      </c:pt>
                      <c:pt idx="1">
                        <c:v>3.155615051413188</c:v>
                      </c:pt>
                      <c:pt idx="2">
                        <c:v>2.4022034586037297</c:v>
                      </c:pt>
                      <c:pt idx="3">
                        <c:v>2.2540107510094205</c:v>
                      </c:pt>
                      <c:pt idx="4">
                        <c:v>1.4692122720068459</c:v>
                      </c:pt>
                      <c:pt idx="5">
                        <c:v>2.6695229823327837</c:v>
                      </c:pt>
                      <c:pt idx="6">
                        <c:v>1.3977916291509631</c:v>
                      </c:pt>
                      <c:pt idx="7">
                        <c:v>6.2643765641651576</c:v>
                      </c:pt>
                      <c:pt idx="8">
                        <c:v>1.9029634079171405</c:v>
                      </c:pt>
                      <c:pt idx="9">
                        <c:v>2.665512200937294</c:v>
                      </c:pt>
                      <c:pt idx="10">
                        <c:v>1.8708951641341065</c:v>
                      </c:pt>
                      <c:pt idx="11">
                        <c:v>3.2997409121089829</c:v>
                      </c:pt>
                      <c:pt idx="12">
                        <c:v>2.1614305399911746</c:v>
                      </c:pt>
                      <c:pt idx="13">
                        <c:v>1.8424717812103859</c:v>
                      </c:pt>
                      <c:pt idx="14">
                        <c:v>4.3391205956483185</c:v>
                      </c:pt>
                      <c:pt idx="15">
                        <c:v>2.4292479119979666</c:v>
                      </c:pt>
                      <c:pt idx="16">
                        <c:v>2.3595941622482095</c:v>
                      </c:pt>
                      <c:pt idx="17">
                        <c:v>1.8128598115221795</c:v>
                      </c:pt>
                      <c:pt idx="18">
                        <c:v>2.1005655160172574</c:v>
                      </c:pt>
                      <c:pt idx="19">
                        <c:v>0.94963839462279886</c:v>
                      </c:pt>
                      <c:pt idx="20">
                        <c:v>1.4367155942294276</c:v>
                      </c:pt>
                      <c:pt idx="21">
                        <c:v>1.9762835992815138</c:v>
                      </c:pt>
                      <c:pt idx="22">
                        <c:v>1.7826453922409882</c:v>
                      </c:pt>
                      <c:pt idx="23">
                        <c:v>1.3774097813174186</c:v>
                      </c:pt>
                      <c:pt idx="24">
                        <c:v>2.9748887507615924</c:v>
                      </c:pt>
                      <c:pt idx="25">
                        <c:v>2.9660330111159281</c:v>
                      </c:pt>
                      <c:pt idx="26">
                        <c:v>1.6415144745007784</c:v>
                      </c:pt>
                      <c:pt idx="27">
                        <c:v>1.7049646817609787</c:v>
                      </c:pt>
                      <c:pt idx="28">
                        <c:v>2.234106290906626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18.249739484989487</c:v>
                      </c:pt>
                      <c:pt idx="1">
                        <c:v>3.4813389069361258</c:v>
                      </c:pt>
                      <c:pt idx="2">
                        <c:v>5.0603126698012613</c:v>
                      </c:pt>
                      <c:pt idx="3">
                        <c:v>9.542964297836674</c:v>
                      </c:pt>
                      <c:pt idx="4">
                        <c:v>1.5991131939204202</c:v>
                      </c:pt>
                      <c:pt idx="5">
                        <c:v>22.29697626990556</c:v>
                      </c:pt>
                      <c:pt idx="6">
                        <c:v>1.6138084665625274</c:v>
                      </c:pt>
                      <c:pt idx="7">
                        <c:v>18.348568431493881</c:v>
                      </c:pt>
                      <c:pt idx="8">
                        <c:v>0.72131285739647688</c:v>
                      </c:pt>
                      <c:pt idx="9">
                        <c:v>24.082673850334611</c:v>
                      </c:pt>
                      <c:pt idx="10">
                        <c:v>14.100700181037753</c:v>
                      </c:pt>
                      <c:pt idx="11">
                        <c:v>2.8542747666551329</c:v>
                      </c:pt>
                      <c:pt idx="12">
                        <c:v>2.2412045012159827</c:v>
                      </c:pt>
                      <c:pt idx="13">
                        <c:v>8.7027346395418235</c:v>
                      </c:pt>
                      <c:pt idx="14">
                        <c:v>5.0548397336982873</c:v>
                      </c:pt>
                      <c:pt idx="15">
                        <c:v>0.66767068025680998</c:v>
                      </c:pt>
                      <c:pt idx="16">
                        <c:v>0</c:v>
                      </c:pt>
                      <c:pt idx="17">
                        <c:v>3.9338327334310672</c:v>
                      </c:pt>
                      <c:pt idx="18">
                        <c:v>1.4231829685446977</c:v>
                      </c:pt>
                      <c:pt idx="19">
                        <c:v>0.54587782740610358</c:v>
                      </c:pt>
                      <c:pt idx="20">
                        <c:v>15.745170862973044</c:v>
                      </c:pt>
                      <c:pt idx="21">
                        <c:v>2.855985908684771</c:v>
                      </c:pt>
                      <c:pt idx="22">
                        <c:v>8.5179739869126028</c:v>
                      </c:pt>
                      <c:pt idx="23">
                        <c:v>10.009814689662159</c:v>
                      </c:pt>
                      <c:pt idx="24">
                        <c:v>0</c:v>
                      </c:pt>
                      <c:pt idx="25">
                        <c:v>23.036882244666018</c:v>
                      </c:pt>
                      <c:pt idx="26">
                        <c:v>5.9939948459570118</c:v>
                      </c:pt>
                      <c:pt idx="27">
                        <c:v>1.6097334800685823</c:v>
                      </c:pt>
                      <c:pt idx="28">
                        <c:v>9.9458474708458038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64.969365394392824</c:v>
                      </c:pt>
                      <c:pt idx="1">
                        <c:v>59.88901834100956</c:v>
                      </c:pt>
                      <c:pt idx="2">
                        <c:v>71.883497454237428</c:v>
                      </c:pt>
                      <c:pt idx="3">
                        <c:v>86.886006552682915</c:v>
                      </c:pt>
                      <c:pt idx="4">
                        <c:v>75.66305830558062</c:v>
                      </c:pt>
                      <c:pt idx="5">
                        <c:v>79.820171210006663</c:v>
                      </c:pt>
                      <c:pt idx="6">
                        <c:v>50.159479797069139</c:v>
                      </c:pt>
                      <c:pt idx="7">
                        <c:v>62.362523344468414</c:v>
                      </c:pt>
                      <c:pt idx="8">
                        <c:v>65.801536018608829</c:v>
                      </c:pt>
                      <c:pt idx="9">
                        <c:v>99.930240816226856</c:v>
                      </c:pt>
                      <c:pt idx="10">
                        <c:v>53.952738999697729</c:v>
                      </c:pt>
                      <c:pt idx="11">
                        <c:v>64.320636443305702</c:v>
                      </c:pt>
                      <c:pt idx="12">
                        <c:v>73.714178234643711</c:v>
                      </c:pt>
                      <c:pt idx="13">
                        <c:v>69.402324227248442</c:v>
                      </c:pt>
                      <c:pt idx="14">
                        <c:v>56.692562355786585</c:v>
                      </c:pt>
                      <c:pt idx="15">
                        <c:v>48.10918824146863</c:v>
                      </c:pt>
                      <c:pt idx="16">
                        <c:v>59.819566503137708</c:v>
                      </c:pt>
                      <c:pt idx="17">
                        <c:v>50.594327865430571</c:v>
                      </c:pt>
                      <c:pt idx="18">
                        <c:v>54.170264768930579</c:v>
                      </c:pt>
                      <c:pt idx="19">
                        <c:v>37.238030860273049</c:v>
                      </c:pt>
                      <c:pt idx="20">
                        <c:v>65.647359194714994</c:v>
                      </c:pt>
                      <c:pt idx="21">
                        <c:v>64.657214208119655</c:v>
                      </c:pt>
                      <c:pt idx="22">
                        <c:v>51.537450649611507</c:v>
                      </c:pt>
                      <c:pt idx="23">
                        <c:v>63.042910416870441</c:v>
                      </c:pt>
                      <c:pt idx="24">
                        <c:v>47.612527779381693</c:v>
                      </c:pt>
                      <c:pt idx="25">
                        <c:v>70.569837971923235</c:v>
                      </c:pt>
                      <c:pt idx="26">
                        <c:v>65.418828054936284</c:v>
                      </c:pt>
                      <c:pt idx="27">
                        <c:v>68.014825943752044</c:v>
                      </c:pt>
                      <c:pt idx="28">
                        <c:v>60.949208223935962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38.961835879719359</c:v>
                </c:pt>
                <c:pt idx="2">
                  <c:v>2.8311363855770955</c:v>
                </c:pt>
                <c:pt idx="3">
                  <c:v>3.2023805711356923</c:v>
                </c:pt>
                <c:pt idx="4">
                  <c:v>61.695915816885147</c:v>
                </c:pt>
                <c:pt idx="5">
                  <c:v>56.523036900706515</c:v>
                </c:pt>
                <c:pt idx="7">
                  <c:v>62.114209507676378</c:v>
                </c:pt>
                <c:pt idx="8">
                  <c:v>2.2620148284922057</c:v>
                </c:pt>
                <c:pt idx="9">
                  <c:v>27.581836047079296</c:v>
                </c:pt>
                <c:pt idx="10">
                  <c:v>8.1417362056529559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44.995352836432147</c:v>
                </c:pt>
                <c:pt idx="4">
                  <c:v>61.695915816885147</c:v>
                </c:pt>
                <c:pt idx="5">
                  <c:v>56.523036900706515</c:v>
                </c:pt>
                <c:pt idx="6">
                  <c:v>91.958060383247883</c:v>
                </c:pt>
                <c:pt idx="10">
                  <c:v>8.1417362056529559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-77425.364339639666</c:v>
                </c:pt>
                <c:pt idx="10">
                  <c:v>0</c:v>
                </c:pt>
                <c:pt idx="11">
                  <c:v>-585889.39021120151</c:v>
                </c:pt>
                <c:pt idx="12">
                  <c:v>0</c:v>
                </c:pt>
                <c:pt idx="13">
                  <c:v>0</c:v>
                </c:pt>
                <c:pt idx="14">
                  <c:v>0</c:v>
                </c:pt>
                <c:pt idx="15">
                  <c:v>-82086.330923501082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-64636.853598814225</c:v>
                </c:pt>
                <c:pt idx="30">
                  <c:v>0</c:v>
                </c:pt>
                <c:pt idx="31">
                  <c:v>0</c:v>
                </c:pt>
                <c:pt idx="32">
                  <c:v>0</c:v>
                </c:pt>
                <c:pt idx="33">
                  <c:v>0</c:v>
                </c:pt>
                <c:pt idx="34">
                  <c:v>0</c:v>
                </c:pt>
                <c:pt idx="35">
                  <c:v>0</c:v>
                </c:pt>
                <c:pt idx="36">
                  <c:v>-131773.05470861821</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再エネ比較シート!$BM$72:$BM$161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0</c:v>
                </c:pt>
                <c:pt idx="10">
                  <c:v>1396554.1891775972</c:v>
                </c:pt>
                <c:pt idx="11">
                  <c:v>0</c:v>
                </c:pt>
                <c:pt idx="12">
                  <c:v>256380.60116495076</c:v>
                </c:pt>
                <c:pt idx="13">
                  <c:v>1622241.9140412956</c:v>
                </c:pt>
                <c:pt idx="14">
                  <c:v>462772.4068114711</c:v>
                </c:pt>
                <c:pt idx="15">
                  <c:v>0</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0</c:v>
                </c:pt>
                <c:pt idx="30">
                  <c:v>1199846.3813694473</c:v>
                </c:pt>
                <c:pt idx="31">
                  <c:v>2098404.4302618778</c:v>
                </c:pt>
                <c:pt idx="32">
                  <c:v>931809.92419110588</c:v>
                </c:pt>
                <c:pt idx="33">
                  <c:v>1881416.3539476003</c:v>
                </c:pt>
                <c:pt idx="34">
                  <c:v>1008703.6181756498</c:v>
                </c:pt>
                <c:pt idx="35">
                  <c:v>285462.43818528275</c:v>
                </c:pt>
                <c:pt idx="36">
                  <c:v>0</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再エネ比較シート!$BK$72:$BK$161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-77425.364339639666</c:v>
                </c:pt>
                <c:pt idx="10">
                  <c:v>1396554.1891775972</c:v>
                </c:pt>
                <c:pt idx="11">
                  <c:v>-585889.39021120151</c:v>
                </c:pt>
                <c:pt idx="12">
                  <c:v>256380.60116495076</c:v>
                </c:pt>
                <c:pt idx="13">
                  <c:v>1622241.9140412956</c:v>
                </c:pt>
                <c:pt idx="14">
                  <c:v>462772.4068114711</c:v>
                </c:pt>
                <c:pt idx="15">
                  <c:v>-82086.330923501082</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-64636.853598814225</c:v>
                </c:pt>
                <c:pt idx="30">
                  <c:v>1199846.3813694473</c:v>
                </c:pt>
                <c:pt idx="31">
                  <c:v>2098404.4302618778</c:v>
                </c:pt>
                <c:pt idx="32">
                  <c:v>931809.92419110588</c:v>
                </c:pt>
                <c:pt idx="33">
                  <c:v>1881416.3539476003</c:v>
                </c:pt>
                <c:pt idx="34">
                  <c:v>1008703.6181756498</c:v>
                </c:pt>
                <c:pt idx="35">
                  <c:v>285462.43818528275</c:v>
                </c:pt>
                <c:pt idx="36">
                  <c:v>-131773.05470861821</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再エネ比較シート!$BE$72:$BE$161</c:f>
              <c:numCache>
                <c:formatCode>#,##0_);[Red]\(#,##0\)</c:formatCode>
                <c:ptCount val="90"/>
                <c:pt idx="0">
                  <c:v>888332.16100000008</c:v>
                </c:pt>
                <c:pt idx="1">
                  <c:v>2545711.344</c:v>
                </c:pt>
                <c:pt idx="2">
                  <c:v>636968.99</c:v>
                </c:pt>
                <c:pt idx="3">
                  <c:v>1439587.1030000001</c:v>
                </c:pt>
                <c:pt idx="4">
                  <c:v>2114850.2170000002</c:v>
                </c:pt>
                <c:pt idx="5">
                  <c:v>889939.00699999998</c:v>
                </c:pt>
                <c:pt idx="6">
                  <c:v>204482.549</c:v>
                </c:pt>
                <c:pt idx="7">
                  <c:v>2497770.8360000001</c:v>
                </c:pt>
                <c:pt idx="8">
                  <c:v>2341434.8569999998</c:v>
                </c:pt>
                <c:pt idx="9">
                  <c:v>1170883.5460000003</c:v>
                </c:pt>
                <c:pt idx="10">
                  <c:v>1774840.068</c:v>
                </c:pt>
                <c:pt idx="11">
                  <c:v>1675003.7540000002</c:v>
                </c:pt>
                <c:pt idx="12">
                  <c:v>300480.08100000001</c:v>
                </c:pt>
                <c:pt idx="13">
                  <c:v>627891.88199999998</c:v>
                </c:pt>
                <c:pt idx="14">
                  <c:v>1961601.62</c:v>
                </c:pt>
                <c:pt idx="15">
                  <c:v>169880.601</c:v>
                </c:pt>
                <c:pt idx="16">
                  <c:v>415360.13500000001</c:v>
                </c:pt>
                <c:pt idx="17">
                  <c:v>2167176.1579999998</c:v>
                </c:pt>
                <c:pt idx="18">
                  <c:v>895330.64899999998</c:v>
                </c:pt>
                <c:pt idx="19">
                  <c:v>1342089.8409999998</c:v>
                </c:pt>
                <c:pt idx="20">
                  <c:v>724116.16899999999</c:v>
                </c:pt>
                <c:pt idx="21">
                  <c:v>523893.67</c:v>
                </c:pt>
                <c:pt idx="22">
                  <c:v>396077.69</c:v>
                </c:pt>
                <c:pt idx="23">
                  <c:v>3667665.2369999997</c:v>
                </c:pt>
                <c:pt idx="24">
                  <c:v>4604213.4450000003</c:v>
                </c:pt>
                <c:pt idx="25">
                  <c:v>856504.30100000009</c:v>
                </c:pt>
                <c:pt idx="26">
                  <c:v>1682459.3220000002</c:v>
                </c:pt>
                <c:pt idx="27">
                  <c:v>501308.05700000003</c:v>
                </c:pt>
                <c:pt idx="28">
                  <c:v>190410.14299999998</c:v>
                </c:pt>
                <c:pt idx="29">
                  <c:v>673996.20900000003</c:v>
                </c:pt>
                <c:pt idx="30">
                  <c:v>1472170.0330000001</c:v>
                </c:pt>
                <c:pt idx="31">
                  <c:v>2269849.1239999998</c:v>
                </c:pt>
                <c:pt idx="32">
                  <c:v>1606861.2849999999</c:v>
                </c:pt>
                <c:pt idx="33">
                  <c:v>1129796.4909999999</c:v>
                </c:pt>
                <c:pt idx="34">
                  <c:v>1196688.0159999998</c:v>
                </c:pt>
                <c:pt idx="35">
                  <c:v>1191264.6200000001</c:v>
                </c:pt>
                <c:pt idx="36">
                  <c:v>1548388.2600000002</c:v>
                </c:pt>
                <c:pt idx="37">
                  <c:v>3480123.1030000001</c:v>
                </c:pt>
                <c:pt idx="38">
                  <c:v>3024538.5839999998</c:v>
                </c:pt>
                <c:pt idx="39">
                  <c:v>351962.67600000004</c:v>
                </c:pt>
                <c:pt idx="40">
                  <c:v>548111.69200000004</c:v>
                </c:pt>
                <c:pt idx="41">
                  <c:v>900066.17999999982</c:v>
                </c:pt>
                <c:pt idx="42">
                  <c:v>1215655</c:v>
                </c:pt>
                <c:pt idx="43">
                  <c:v>845961.00600000005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再エネ比較シート!$BF$72:$BF$161</c:f>
              <c:numCache>
                <c:formatCode>#,##0_);[Red]\(#,##0\)</c:formatCode>
                <c:ptCount val="90"/>
                <c:pt idx="0">
                  <c:v>0</c:v>
                </c:pt>
                <c:pt idx="1">
                  <c:v>139737.576</c:v>
                </c:pt>
                <c:pt idx="2">
                  <c:v>0</c:v>
                </c:pt>
                <c:pt idx="3">
                  <c:v>0</c:v>
                </c:pt>
                <c:pt idx="4">
                  <c:v>0</c:v>
                </c:pt>
                <c:pt idx="5">
                  <c:v>0</c:v>
                </c:pt>
                <c:pt idx="6">
                  <c:v>3117.2820000000006</c:v>
                </c:pt>
                <c:pt idx="7">
                  <c:v>0</c:v>
                </c:pt>
                <c:pt idx="8">
                  <c:v>95497.736000000004</c:v>
                </c:pt>
                <c:pt idx="9">
                  <c:v>7317.3519999999999</c:v>
                </c:pt>
                <c:pt idx="10">
                  <c:v>4023.2640000000001</c:v>
                </c:pt>
                <c:pt idx="11">
                  <c:v>4244.7569999999996</c:v>
                </c:pt>
                <c:pt idx="12">
                  <c:v>0</c:v>
                </c:pt>
                <c:pt idx="13">
                  <c:v>1404908.841</c:v>
                </c:pt>
                <c:pt idx="14">
                  <c:v>0</c:v>
                </c:pt>
                <c:pt idx="15">
                  <c:v>0</c:v>
                </c:pt>
                <c:pt idx="16">
                  <c:v>0</c:v>
                </c:pt>
                <c:pt idx="17">
                  <c:v>160236.28099999999</c:v>
                </c:pt>
                <c:pt idx="18">
                  <c:v>0</c:v>
                </c:pt>
                <c:pt idx="19">
                  <c:v>0</c:v>
                </c:pt>
                <c:pt idx="20">
                  <c:v>72516.597999999998</c:v>
                </c:pt>
                <c:pt idx="21">
                  <c:v>472785.52100000001</c:v>
                </c:pt>
                <c:pt idx="22">
                  <c:v>1940698.0290000003</c:v>
                </c:pt>
                <c:pt idx="23">
                  <c:v>0</c:v>
                </c:pt>
                <c:pt idx="24">
                  <c:v>34394.667999999991</c:v>
                </c:pt>
                <c:pt idx="25">
                  <c:v>0</c:v>
                </c:pt>
                <c:pt idx="26">
                  <c:v>19960.065999999995</c:v>
                </c:pt>
                <c:pt idx="27">
                  <c:v>5190.5550000000012</c:v>
                </c:pt>
                <c:pt idx="28">
                  <c:v>0</c:v>
                </c:pt>
                <c:pt idx="29">
                  <c:v>0</c:v>
                </c:pt>
                <c:pt idx="30">
                  <c:v>0</c:v>
                </c:pt>
                <c:pt idx="31">
                  <c:v>0</c:v>
                </c:pt>
                <c:pt idx="32">
                  <c:v>0</c:v>
                </c:pt>
                <c:pt idx="33">
                  <c:v>975070.90099999984</c:v>
                </c:pt>
                <c:pt idx="34">
                  <c:v>93301.134000000005</c:v>
                </c:pt>
                <c:pt idx="35">
                  <c:v>1131958.6229999999</c:v>
                </c:pt>
                <c:pt idx="36">
                  <c:v>32304.328000000001</c:v>
                </c:pt>
                <c:pt idx="37">
                  <c:v>0</c:v>
                </c:pt>
                <c:pt idx="38">
                  <c:v>5996.1499999999987</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25741.468000000001</c:v>
                </c:pt>
                <c:pt idx="14">
                  <c:v>0</c:v>
                </c:pt>
                <c:pt idx="15">
                  <c:v>0</c:v>
                </c:pt>
                <c:pt idx="16">
                  <c:v>0</c:v>
                </c:pt>
                <c:pt idx="17">
                  <c:v>0</c:v>
                </c:pt>
                <c:pt idx="18">
                  <c:v>405.52</c:v>
                </c:pt>
                <c:pt idx="19">
                  <c:v>0</c:v>
                </c:pt>
                <c:pt idx="20">
                  <c:v>30556.798999999995</c:v>
                </c:pt>
                <c:pt idx="21">
                  <c:v>1783.037</c:v>
                </c:pt>
                <c:pt idx="22">
                  <c:v>19570.96</c:v>
                </c:pt>
                <c:pt idx="23">
                  <c:v>678.49</c:v>
                </c:pt>
                <c:pt idx="24">
                  <c:v>0</c:v>
                </c:pt>
                <c:pt idx="25">
                  <c:v>0</c:v>
                </c:pt>
                <c:pt idx="26">
                  <c:v>0</c:v>
                </c:pt>
                <c:pt idx="27">
                  <c:v>0</c:v>
                </c:pt>
                <c:pt idx="28">
                  <c:v>0</c:v>
                </c:pt>
                <c:pt idx="29">
                  <c:v>0</c:v>
                </c:pt>
                <c:pt idx="30">
                  <c:v>0</c:v>
                </c:pt>
                <c:pt idx="31">
                  <c:v>0</c:v>
                </c:pt>
                <c:pt idx="32">
                  <c:v>0</c:v>
                </c:pt>
                <c:pt idx="33">
                  <c:v>1054.7</c:v>
                </c:pt>
                <c:pt idx="34">
                  <c:v>0</c:v>
                </c:pt>
                <c:pt idx="35">
                  <c:v>495.78100000000001</c:v>
                </c:pt>
                <c:pt idx="36">
                  <c:v>0</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43.66</c:v>
                </c:pt>
                <c:pt idx="24">
                  <c:v>0</c:v>
                </c:pt>
                <c:pt idx="25">
                  <c:v>0</c:v>
                </c:pt>
                <c:pt idx="26">
                  <c:v>0</c:v>
                </c:pt>
                <c:pt idx="27">
                  <c:v>0</c:v>
                </c:pt>
                <c:pt idx="28">
                  <c:v>144.22499999999999</c:v>
                </c:pt>
                <c:pt idx="29">
                  <c:v>130.489</c:v>
                </c:pt>
                <c:pt idx="30">
                  <c:v>0</c:v>
                </c:pt>
                <c:pt idx="31">
                  <c:v>0</c:v>
                </c:pt>
                <c:pt idx="32">
                  <c:v>24.527999999999995</c:v>
                </c:pt>
                <c:pt idx="33">
                  <c:v>0</c:v>
                </c:pt>
                <c:pt idx="34">
                  <c:v>0</c:v>
                </c:pt>
                <c:pt idx="35">
                  <c:v>0</c:v>
                </c:pt>
                <c:pt idx="36">
                  <c:v>0</c:v>
                </c:pt>
                <c:pt idx="37">
                  <c:v>138.828</c:v>
                </c:pt>
                <c:pt idx="38">
                  <c:v>0</c:v>
                </c:pt>
                <c:pt idx="39">
                  <c:v>0</c:v>
                </c:pt>
                <c:pt idx="40">
                  <c:v>0</c:v>
                </c:pt>
                <c:pt idx="41">
                  <c:v>0</c:v>
                </c:pt>
                <c:pt idx="42">
                  <c:v>95.903999999999996</c:v>
                </c:pt>
                <c:pt idx="43">
                  <c:v>31.150999999999996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再エネ比較シート!$BI$72:$BI$161</c:f>
              <c:numCache>
                <c:formatCode>#,##0_);[Red]\(#,##0\)</c:formatCode>
                <c:ptCount val="90"/>
                <c:pt idx="0">
                  <c:v>888332.16100000008</c:v>
                </c:pt>
                <c:pt idx="1">
                  <c:v>2685448.92</c:v>
                </c:pt>
                <c:pt idx="2">
                  <c:v>636968.99</c:v>
                </c:pt>
                <c:pt idx="3">
                  <c:v>1439587.1030000001</c:v>
                </c:pt>
                <c:pt idx="4">
                  <c:v>2114850.2170000002</c:v>
                </c:pt>
                <c:pt idx="5">
                  <c:v>889939.00699999998</c:v>
                </c:pt>
                <c:pt idx="6">
                  <c:v>207599.83100000001</c:v>
                </c:pt>
                <c:pt idx="7">
                  <c:v>2497770.8360000001</c:v>
                </c:pt>
                <c:pt idx="8">
                  <c:v>2436932.5929999999</c:v>
                </c:pt>
                <c:pt idx="9">
                  <c:v>1178200.8980000003</c:v>
                </c:pt>
                <c:pt idx="10">
                  <c:v>1778863.3319999999</c:v>
                </c:pt>
                <c:pt idx="11">
                  <c:v>1679248.5110000002</c:v>
                </c:pt>
                <c:pt idx="12">
                  <c:v>300480.08100000001</c:v>
                </c:pt>
                <c:pt idx="13">
                  <c:v>2058542.1910000001</c:v>
                </c:pt>
                <c:pt idx="14">
                  <c:v>1961601.62</c:v>
                </c:pt>
                <c:pt idx="15">
                  <c:v>169880.601</c:v>
                </c:pt>
                <c:pt idx="16">
                  <c:v>415360.13500000001</c:v>
                </c:pt>
                <c:pt idx="17">
                  <c:v>2327412.4389999998</c:v>
                </c:pt>
                <c:pt idx="18">
                  <c:v>895736.16899999999</c:v>
                </c:pt>
                <c:pt idx="19">
                  <c:v>1342089.8409999998</c:v>
                </c:pt>
                <c:pt idx="20">
                  <c:v>827189.56599999999</c:v>
                </c:pt>
                <c:pt idx="21">
                  <c:v>998462.228</c:v>
                </c:pt>
                <c:pt idx="22">
                  <c:v>2356346.6790000005</c:v>
                </c:pt>
                <c:pt idx="23">
                  <c:v>3668387.3870000001</c:v>
                </c:pt>
                <c:pt idx="24">
                  <c:v>4638608.1129999999</c:v>
                </c:pt>
                <c:pt idx="25">
                  <c:v>856504.30100000009</c:v>
                </c:pt>
                <c:pt idx="26">
                  <c:v>1702419.3880000003</c:v>
                </c:pt>
                <c:pt idx="27">
                  <c:v>506498.61200000002</c:v>
                </c:pt>
                <c:pt idx="28">
                  <c:v>190554.36799999999</c:v>
                </c:pt>
                <c:pt idx="29">
                  <c:v>674126.69799999997</c:v>
                </c:pt>
                <c:pt idx="30">
                  <c:v>1472170.0330000001</c:v>
                </c:pt>
                <c:pt idx="31">
                  <c:v>2269849.1239999998</c:v>
                </c:pt>
                <c:pt idx="32">
                  <c:v>1606885.8129999998</c:v>
                </c:pt>
                <c:pt idx="33">
                  <c:v>2105922.0920000002</c:v>
                </c:pt>
                <c:pt idx="34">
                  <c:v>1289989.1499999999</c:v>
                </c:pt>
                <c:pt idx="35">
                  <c:v>2323719.0239999997</c:v>
                </c:pt>
                <c:pt idx="36">
                  <c:v>1580692.5880000002</c:v>
                </c:pt>
                <c:pt idx="37">
                  <c:v>3480261.9310000003</c:v>
                </c:pt>
                <c:pt idx="38">
                  <c:v>3030534.7339999997</c:v>
                </c:pt>
                <c:pt idx="39">
                  <c:v>351962.67600000004</c:v>
                </c:pt>
                <c:pt idx="40">
                  <c:v>548111.69200000004</c:v>
                </c:pt>
                <c:pt idx="41">
                  <c:v>900066.17999999982</c:v>
                </c:pt>
                <c:pt idx="42">
                  <c:v>1215750.9040000001</c:v>
                </c:pt>
                <c:pt idx="43">
                  <c:v>845992.15700000001</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再エネ比較シート!$CO$13:$CO$42</c:f>
              <c:numCache>
                <c:formatCode>0.0%</c:formatCode>
                <c:ptCount val="30"/>
                <c:pt idx="0">
                  <c:v>0.12284626080648087</c:v>
                </c:pt>
                <c:pt idx="1">
                  <c:v>9.8286530223702998E-2</c:v>
                </c:pt>
                <c:pt idx="2">
                  <c:v>6.7509608421990761E-2</c:v>
                </c:pt>
                <c:pt idx="3">
                  <c:v>9.6588706551234013E-2</c:v>
                </c:pt>
                <c:pt idx="4">
                  <c:v>7.904518527122778E-2</c:v>
                </c:pt>
                <c:pt idx="5">
                  <c:v>9.5833753656814291E-2</c:v>
                </c:pt>
                <c:pt idx="6">
                  <c:v>0.11483130120637378</c:v>
                </c:pt>
                <c:pt idx="7">
                  <c:v>3.2791924988471589E-2</c:v>
                </c:pt>
                <c:pt idx="8">
                  <c:v>9.6436621230009664E-2</c:v>
                </c:pt>
                <c:pt idx="9">
                  <c:v>7.7863341889744531E-2</c:v>
                </c:pt>
                <c:pt idx="10">
                  <c:v>3.4695398793792777E-2</c:v>
                </c:pt>
                <c:pt idx="11">
                  <c:v>2.8063943161634103E-2</c:v>
                </c:pt>
                <c:pt idx="12">
                  <c:v>9.7076304256468751E-2</c:v>
                </c:pt>
                <c:pt idx="13">
                  <c:v>9.7117456896551727E-2</c:v>
                </c:pt>
                <c:pt idx="14">
                  <c:v>9.3408950102463906E-3</c:v>
                </c:pt>
                <c:pt idx="15">
                  <c:v>5.6066015099198223E-2</c:v>
                </c:pt>
                <c:pt idx="16">
                  <c:v>9.3962585034013599E-2</c:v>
                </c:pt>
                <c:pt idx="17">
                  <c:v>8.7601575966510706E-2</c:v>
                </c:pt>
                <c:pt idx="18">
                  <c:v>5.9829569155592635E-2</c:v>
                </c:pt>
                <c:pt idx="19">
                  <c:v>0.12839810549536107</c:v>
                </c:pt>
                <c:pt idx="20">
                  <c:v>0.11977138550433362</c:v>
                </c:pt>
                <c:pt idx="21">
                  <c:v>0.12404083962204325</c:v>
                </c:pt>
                <c:pt idx="22">
                  <c:v>5.59619345216959E-2</c:v>
                </c:pt>
                <c:pt idx="23">
                  <c:v>0.14188458357192849</c:v>
                </c:pt>
                <c:pt idx="24">
                  <c:v>0.10737442109013182</c:v>
                </c:pt>
                <c:pt idx="25">
                  <c:v>9.2724978973927674E-2</c:v>
                </c:pt>
                <c:pt idx="26">
                  <c:v>9.5386607037778043E-2</c:v>
                </c:pt>
                <c:pt idx="27">
                  <c:v>8.2587064676616917E-2</c:v>
                </c:pt>
                <c:pt idx="28">
                  <c:v>9.7507567463128747E-2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再エネ比較シート!$CC$13:$CC$42</c:f>
              <c:numCache>
                <c:formatCode>0.0%</c:formatCode>
                <c:ptCount val="30"/>
                <c:pt idx="0">
                  <c:v>7.6072566692408153E-2</c:v>
                </c:pt>
                <c:pt idx="1">
                  <c:v>4.4288523966046663E-2</c:v>
                </c:pt>
                <c:pt idx="2">
                  <c:v>3.2434278264140318E-2</c:v>
                </c:pt>
                <c:pt idx="3">
                  <c:v>3.4447155014827334E-2</c:v>
                </c:pt>
                <c:pt idx="4">
                  <c:v>3.5260897044263571E-2</c:v>
                </c:pt>
                <c:pt idx="5">
                  <c:v>5.756990268654387E-2</c:v>
                </c:pt>
                <c:pt idx="6">
                  <c:v>5.6641228725618178E-2</c:v>
                </c:pt>
                <c:pt idx="7">
                  <c:v>1.3737317710749358E-2</c:v>
                </c:pt>
                <c:pt idx="8">
                  <c:v>5.6014125353587747E-3</c:v>
                </c:pt>
                <c:pt idx="9">
                  <c:v>2.4212120132029443E-2</c:v>
                </c:pt>
                <c:pt idx="10">
                  <c:v>1.5574477655110532E-2</c:v>
                </c:pt>
                <c:pt idx="11">
                  <c:v>6.9047409313733321E-3</c:v>
                </c:pt>
                <c:pt idx="12">
                  <c:v>3.2314004887074706E-2</c:v>
                </c:pt>
                <c:pt idx="13">
                  <c:v>1.5783365354200139E-2</c:v>
                </c:pt>
                <c:pt idx="14">
                  <c:v>6.6420623808462302E-3</c:v>
                </c:pt>
                <c:pt idx="15">
                  <c:v>3.1979838764058202E-2</c:v>
                </c:pt>
                <c:pt idx="16">
                  <c:v>4.2501598434056362E-2</c:v>
                </c:pt>
                <c:pt idx="17">
                  <c:v>3.5004885487986054E-2</c:v>
                </c:pt>
                <c:pt idx="18">
                  <c:v>3.7209960815935084E-2</c:v>
                </c:pt>
                <c:pt idx="19">
                  <c:v>5.9817891826664041E-2</c:v>
                </c:pt>
                <c:pt idx="20">
                  <c:v>3.3208722904493344E-2</c:v>
                </c:pt>
                <c:pt idx="21">
                  <c:v>4.789244438299034E-2</c:v>
                </c:pt>
                <c:pt idx="22">
                  <c:v>2.0864820475795295E-2</c:v>
                </c:pt>
                <c:pt idx="23">
                  <c:v>3.6106820134518054E-2</c:v>
                </c:pt>
                <c:pt idx="24">
                  <c:v>5.4121872419655312E-2</c:v>
                </c:pt>
                <c:pt idx="25">
                  <c:v>1.7528168875567879E-2</c:v>
                </c:pt>
                <c:pt idx="26">
                  <c:v>2.5970268859169556E-2</c:v>
                </c:pt>
                <c:pt idx="27">
                  <c:v>3.2857217103114324E-2</c:v>
                </c:pt>
                <c:pt idx="28">
                  <c:v>3.0381038355796197E-2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再エネ比較シート!$CD$13:$CD$42</c:f>
              <c:numCache>
                <c:formatCode>0.0%</c:formatCode>
                <c:ptCount val="30"/>
                <c:pt idx="0">
                  <c:v>0.56806385589183161</c:v>
                </c:pt>
                <c:pt idx="1">
                  <c:v>0.1227840810595827</c:v>
                </c:pt>
                <c:pt idx="2">
                  <c:v>0.36811178522445492</c:v>
                </c:pt>
                <c:pt idx="3">
                  <c:v>0.78973175503885351</c:v>
                </c:pt>
                <c:pt idx="4">
                  <c:v>0.2053555126656407</c:v>
                </c:pt>
                <c:pt idx="5">
                  <c:v>0.3324207822645755</c:v>
                </c:pt>
                <c:pt idx="6">
                  <c:v>0.1015381723789802</c:v>
                </c:pt>
                <c:pt idx="7">
                  <c:v>0.19632285883879466</c:v>
                </c:pt>
                <c:pt idx="8">
                  <c:v>1.6926019644567865E-2</c:v>
                </c:pt>
                <c:pt idx="9">
                  <c:v>0.71986634198071731</c:v>
                </c:pt>
                <c:pt idx="10">
                  <c:v>3.7308484015578521E-2</c:v>
                </c:pt>
                <c:pt idx="11">
                  <c:v>1.1317680777973625E-2</c:v>
                </c:pt>
                <c:pt idx="12">
                  <c:v>0.1783012824243668</c:v>
                </c:pt>
                <c:pt idx="13">
                  <c:v>7.0332600667622078E-2</c:v>
                </c:pt>
                <c:pt idx="14">
                  <c:v>6.3209035153457757E-2</c:v>
                </c:pt>
                <c:pt idx="15">
                  <c:v>4.3664426060644794E-2</c:v>
                </c:pt>
                <c:pt idx="16">
                  <c:v>3.8206960837511759E-2</c:v>
                </c:pt>
                <c:pt idx="17">
                  <c:v>4.9407125501784575E-2</c:v>
                </c:pt>
                <c:pt idx="18">
                  <c:v>0.10763174915587866</c:v>
                </c:pt>
                <c:pt idx="19">
                  <c:v>7.4116611760436865E-2</c:v>
                </c:pt>
                <c:pt idx="20">
                  <c:v>0.90839243521537272</c:v>
                </c:pt>
                <c:pt idx="21">
                  <c:v>0.11073898257714319</c:v>
                </c:pt>
                <c:pt idx="22">
                  <c:v>0.17005164299570483</c:v>
                </c:pt>
                <c:pt idx="23">
                  <c:v>0.44708472181086339</c:v>
                </c:pt>
                <c:pt idx="24">
                  <c:v>0.11050124719049975</c:v>
                </c:pt>
                <c:pt idx="25">
                  <c:v>3.5550385239858782E-2</c:v>
                </c:pt>
                <c:pt idx="26">
                  <c:v>7.6683873072407427E-2</c:v>
                </c:pt>
                <c:pt idx="27">
                  <c:v>6.6873281552451744E-2</c:v>
                </c:pt>
                <c:pt idx="28">
                  <c:v>0.31911740326911608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再エネ比較シート!$CE$13:$CE$42</c:f>
              <c:numCache>
                <c:formatCode>0.0%</c:formatCode>
                <c:ptCount val="30"/>
                <c:pt idx="0">
                  <c:v>2.9584419925382261E-4</c:v>
                </c:pt>
                <c:pt idx="1">
                  <c:v>0</c:v>
                </c:pt>
                <c:pt idx="2">
                  <c:v>0</c:v>
                </c:pt>
                <c:pt idx="3">
                  <c:v>1.7163713873335706E-2</c:v>
                </c:pt>
                <c:pt idx="4">
                  <c:v>0</c:v>
                </c:pt>
                <c:pt idx="5">
                  <c:v>0</c:v>
                </c:pt>
                <c:pt idx="6">
                  <c:v>0</c:v>
                </c:pt>
                <c:pt idx="7">
                  <c:v>1.22289036889849E-3</c:v>
                </c:pt>
                <c:pt idx="8">
                  <c:v>0</c:v>
                </c:pt>
                <c:pt idx="9">
                  <c:v>0</c:v>
                </c:pt>
                <c:pt idx="10">
                  <c:v>0</c:v>
                </c:pt>
                <c:pt idx="11">
                  <c:v>0</c:v>
                </c:pt>
                <c:pt idx="12">
                  <c:v>0</c:v>
                </c:pt>
                <c:pt idx="13">
                  <c:v>0</c:v>
                </c:pt>
                <c:pt idx="14">
                  <c:v>0</c:v>
                </c:pt>
                <c:pt idx="15">
                  <c:v>2.0555016075143534E-4</c:v>
                </c:pt>
                <c:pt idx="16">
                  <c:v>0</c:v>
                </c:pt>
                <c:pt idx="17">
                  <c:v>0</c:v>
                </c:pt>
                <c:pt idx="18">
                  <c:v>0</c:v>
                </c:pt>
                <c:pt idx="19">
                  <c:v>0</c:v>
                </c:pt>
                <c:pt idx="20">
                  <c:v>0</c:v>
                </c:pt>
                <c:pt idx="21">
                  <c:v>0</c:v>
                </c:pt>
                <c:pt idx="22">
                  <c:v>1.9991122441767695E-4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1.5334414271040113E-2</c:v>
                </c:pt>
                <c:pt idx="14">
                  <c:v>0</c:v>
                </c:pt>
                <c:pt idx="15">
                  <c:v>0</c:v>
                </c:pt>
                <c:pt idx="16">
                  <c:v>0</c:v>
                </c:pt>
                <c:pt idx="17">
                  <c:v>0</c:v>
                </c:pt>
                <c:pt idx="18">
                  <c:v>9.8021091531352747E-4</c:v>
                </c:pt>
                <c:pt idx="19">
                  <c:v>0</c:v>
                </c:pt>
                <c:pt idx="20">
                  <c:v>0</c:v>
                </c:pt>
                <c:pt idx="21">
                  <c:v>0</c:v>
                </c:pt>
                <c:pt idx="22">
                  <c:v>0</c:v>
                </c:pt>
                <c:pt idx="23">
                  <c:v>0.13705246845193708</c:v>
                </c:pt>
                <c:pt idx="24">
                  <c:v>0</c:v>
                </c:pt>
                <c:pt idx="25">
                  <c:v>6.3190498834688941E-2</c:v>
                </c:pt>
                <c:pt idx="26">
                  <c:v>9.1332388637503804E-3</c:v>
                </c:pt>
                <c:pt idx="27">
                  <c:v>0</c:v>
                </c:pt>
                <c:pt idx="28">
                  <c:v>1.8623707537382054E-3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再エネ比較シート!$CG$13:$CG$42</c:f>
              <c:numCache>
                <c:formatCode>0.0%</c:formatCode>
                <c:ptCount val="30"/>
                <c:pt idx="0">
                  <c:v>0</c:v>
                </c:pt>
                <c:pt idx="1">
                  <c:v>0</c:v>
                </c:pt>
                <c:pt idx="2">
                  <c:v>0</c:v>
                </c:pt>
                <c:pt idx="3">
                  <c:v>0</c:v>
                </c:pt>
                <c:pt idx="4">
                  <c:v>0</c:v>
                </c:pt>
                <c:pt idx="5">
                  <c:v>0.21358402545581981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0.7878714602434026</c:v>
                </c:pt>
                <c:pt idx="9">
                  <c:v>1.396800087678584E-2</c:v>
                </c:pt>
                <c:pt idx="10">
                  <c:v>0</c:v>
                </c:pt>
                <c:pt idx="11">
                  <c:v>0</c:v>
                </c:pt>
                <c:pt idx="12">
                  <c:v>0</c:v>
                </c:pt>
                <c:pt idx="13">
                  <c:v>4.8084063740481311E-2</c:v>
                </c:pt>
                <c:pt idx="14">
                  <c:v>0</c:v>
                </c:pt>
                <c:pt idx="15">
                  <c:v>0</c:v>
                </c:pt>
                <c:pt idx="16">
                  <c:v>0</c:v>
                </c:pt>
                <c:pt idx="17">
                  <c:v>2.4426988177255323E-3</c:v>
                </c:pt>
                <c:pt idx="18">
                  <c:v>0</c:v>
                </c:pt>
                <c:pt idx="19">
                  <c:v>0</c:v>
                </c:pt>
                <c:pt idx="20">
                  <c:v>0</c:v>
                </c:pt>
                <c:pt idx="21">
                  <c:v>0</c:v>
                </c:pt>
                <c:pt idx="22">
                  <c:v>0</c:v>
                </c:pt>
                <c:pt idx="23">
                  <c:v>0</c:v>
                </c:pt>
                <c:pt idx="24">
                  <c:v>0</c:v>
                </c:pt>
                <c:pt idx="25">
                  <c:v>0</c:v>
                </c:pt>
                <c:pt idx="26">
                  <c:v>0</c:v>
                </c:pt>
                <c:pt idx="27">
                  <c:v>0</c:v>
                </c:pt>
                <c:pt idx="28">
                  <c:v>5.3468646276092033E-2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再エネ比較シート!$CI$13:$CI$42</c:f>
              <c:numCache>
                <c:formatCode>0.0%</c:formatCode>
                <c:ptCount val="30"/>
                <c:pt idx="0">
                  <c:v>0.64443226678349352</c:v>
                </c:pt>
                <c:pt idx="1">
                  <c:v>0.16707260502562937</c:v>
                </c:pt>
                <c:pt idx="2">
                  <c:v>0.40054606348859528</c:v>
                </c:pt>
                <c:pt idx="3">
                  <c:v>0.84134262392701653</c:v>
                </c:pt>
                <c:pt idx="4">
                  <c:v>0.24061640970990428</c:v>
                </c:pt>
                <c:pt idx="5">
                  <c:v>0.60357471040693911</c:v>
                </c:pt>
                <c:pt idx="6">
                  <c:v>0.15817940110459838</c:v>
                </c:pt>
                <c:pt idx="7">
                  <c:v>0.21128306691844251</c:v>
                </c:pt>
                <c:pt idx="8">
                  <c:v>0.81039889242332919</c:v>
                </c:pt>
                <c:pt idx="9">
                  <c:v>0.7580464629895326</c:v>
                </c:pt>
                <c:pt idx="10">
                  <c:v>5.2882961670689059E-2</c:v>
                </c:pt>
                <c:pt idx="11">
                  <c:v>1.8222421709346955E-2</c:v>
                </c:pt>
                <c:pt idx="12">
                  <c:v>0.21061528731144152</c:v>
                </c:pt>
                <c:pt idx="13">
                  <c:v>0.14953444403334365</c:v>
                </c:pt>
                <c:pt idx="14">
                  <c:v>6.9851097534303991E-2</c:v>
                </c:pt>
                <c:pt idx="15">
                  <c:v>7.5849814985454428E-2</c:v>
                </c:pt>
                <c:pt idx="16">
                  <c:v>8.0708559271568128E-2</c:v>
                </c:pt>
                <c:pt idx="17">
                  <c:v>8.6854709807496155E-2</c:v>
                </c:pt>
                <c:pt idx="18">
                  <c:v>0.14582192088712728</c:v>
                </c:pt>
                <c:pt idx="19">
                  <c:v>0.13393450358710091</c:v>
                </c:pt>
                <c:pt idx="20">
                  <c:v>0.941601158119866</c:v>
                </c:pt>
                <c:pt idx="21">
                  <c:v>0.15863142696013352</c:v>
                </c:pt>
                <c:pt idx="22">
                  <c:v>0.1911163746959178</c:v>
                </c:pt>
                <c:pt idx="23">
                  <c:v>0.62024401039731858</c:v>
                </c:pt>
                <c:pt idx="24">
                  <c:v>0.16462311961015508</c:v>
                </c:pt>
                <c:pt idx="25">
                  <c:v>0.1162690529501156</c:v>
                </c:pt>
                <c:pt idx="26">
                  <c:v>0.11178738079532738</c:v>
                </c:pt>
                <c:pt idx="27">
                  <c:v>9.9730498655566074E-2</c:v>
                </c:pt>
                <c:pt idx="28">
                  <c:v>0.40482945865474251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再エネ比較シート!$BE$13:$BE$42</c:f>
              <c:numCache>
                <c:formatCode>#,##0_);[Red]\(#,##0\)</c:formatCode>
                <c:ptCount val="30"/>
                <c:pt idx="0">
                  <c:v>9216.3999999999887</c:v>
                </c:pt>
                <c:pt idx="1">
                  <c:v>8057.5999999999685</c:v>
                </c:pt>
                <c:pt idx="2">
                  <c:v>6303.219000000011</c:v>
                </c:pt>
                <c:pt idx="3">
                  <c:v>7229.7999999999865</c:v>
                </c:pt>
                <c:pt idx="4">
                  <c:v>6218.9000000000051</c:v>
                </c:pt>
                <c:pt idx="5">
                  <c:v>9971.0929999999626</c:v>
                </c:pt>
                <c:pt idx="6">
                  <c:v>8638.6999999999825</c:v>
                </c:pt>
                <c:pt idx="7">
                  <c:v>3526.1000000000026</c:v>
                </c:pt>
                <c:pt idx="8">
                  <c:v>8298.9739999999711</c:v>
                </c:pt>
                <c:pt idx="9">
                  <c:v>6262.8999999999978</c:v>
                </c:pt>
                <c:pt idx="10">
                  <c:v>2416.3629999999989</c:v>
                </c:pt>
                <c:pt idx="11">
                  <c:v>2081.1000000000008</c:v>
                </c:pt>
                <c:pt idx="12">
                  <c:v>7893.7879999999986</c:v>
                </c:pt>
                <c:pt idx="13">
                  <c:v>6804.5</c:v>
                </c:pt>
                <c:pt idx="14">
                  <c:v>1060.7409999999991</c:v>
                </c:pt>
                <c:pt idx="15">
                  <c:v>4731.5000000000027</c:v>
                </c:pt>
                <c:pt idx="16">
                  <c:v>6941.5799999999936</c:v>
                </c:pt>
                <c:pt idx="17">
                  <c:v>6694.4999999999927</c:v>
                </c:pt>
                <c:pt idx="18">
                  <c:v>4987.5999999999985</c:v>
                </c:pt>
                <c:pt idx="19">
                  <c:v>8019.5000000000182</c:v>
                </c:pt>
                <c:pt idx="20">
                  <c:v>8832.3539999999794</c:v>
                </c:pt>
                <c:pt idx="21">
                  <c:v>10034.424999999974</c:v>
                </c:pt>
                <c:pt idx="22">
                  <c:v>3740.8800000000033</c:v>
                </c:pt>
                <c:pt idx="23">
                  <c:v>11127.311999999965</c:v>
                </c:pt>
                <c:pt idx="24">
                  <c:v>6585.3000000000065</c:v>
                </c:pt>
                <c:pt idx="25">
                  <c:v>6303.7520000000022</c:v>
                </c:pt>
                <c:pt idx="26">
                  <c:v>7721.007999999998</c:v>
                </c:pt>
                <c:pt idx="27">
                  <c:v>6507.7999999999884</c:v>
                </c:pt>
                <c:pt idx="28">
                  <c:v>7365.899999999996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再エネ比較シート!$BF$13:$BF$42</c:f>
              <c:numCache>
                <c:formatCode>#,##0_);[Red]\(#,##0\)</c:formatCode>
                <c:ptCount val="30"/>
                <c:pt idx="0">
                  <c:v>62441.599999999969</c:v>
                </c:pt>
                <c:pt idx="1">
                  <c:v>20267.499999999996</c:v>
                </c:pt>
                <c:pt idx="2">
                  <c:v>64905.499999999978</c:v>
                </c:pt>
                <c:pt idx="3">
                  <c:v>150382.1</c:v>
                </c:pt>
                <c:pt idx="4">
                  <c:v>32860.200000000019</c:v>
                </c:pt>
                <c:pt idx="5">
                  <c:v>52237.099999999991</c:v>
                </c:pt>
                <c:pt idx="6">
                  <c:v>14050.400000000005</c:v>
                </c:pt>
                <c:pt idx="7">
                  <c:v>45720.1</c:v>
                </c:pt>
                <c:pt idx="8">
                  <c:v>22752.300000000014</c:v>
                </c:pt>
                <c:pt idx="9">
                  <c:v>168942.2000000001</c:v>
                </c:pt>
                <c:pt idx="10">
                  <c:v>5251.7</c:v>
                </c:pt>
                <c:pt idx="11">
                  <c:v>3094.9000000000005</c:v>
                </c:pt>
                <c:pt idx="12">
                  <c:v>39517.800000000003</c:v>
                </c:pt>
                <c:pt idx="13">
                  <c:v>27510.400000000009</c:v>
                </c:pt>
                <c:pt idx="14">
                  <c:v>9158.6020000000008</c:v>
                </c:pt>
                <c:pt idx="15">
                  <c:v>5861.2999999999984</c:v>
                </c:pt>
                <c:pt idx="16">
                  <c:v>5661.6</c:v>
                </c:pt>
                <c:pt idx="17">
                  <c:v>8572.7999999999993</c:v>
                </c:pt>
                <c:pt idx="18">
                  <c:v>13089.299999999994</c:v>
                </c:pt>
                <c:pt idx="19">
                  <c:v>9015.1999999999989</c:v>
                </c:pt>
                <c:pt idx="20">
                  <c:v>219200.44000000041</c:v>
                </c:pt>
                <c:pt idx="21">
                  <c:v>21050.85000000002</c:v>
                </c:pt>
                <c:pt idx="22">
                  <c:v>27662.000000000007</c:v>
                </c:pt>
                <c:pt idx="23">
                  <c:v>125007.04000000023</c:v>
                </c:pt>
                <c:pt idx="24">
                  <c:v>12198.699999999997</c:v>
                </c:pt>
                <c:pt idx="25">
                  <c:v>11599.8</c:v>
                </c:pt>
                <c:pt idx="26">
                  <c:v>20684.508999999995</c:v>
                </c:pt>
                <c:pt idx="27">
                  <c:v>12017.100000000004</c:v>
                </c:pt>
                <c:pt idx="28">
                  <c:v>70196.800000000017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再エネ比較シート!$BG$13:$BG$42</c:f>
              <c:numCache>
                <c:formatCode>#,##0_);[Red]\(#,##0\)</c:formatCode>
                <c:ptCount val="30"/>
                <c:pt idx="0">
                  <c:v>19.8</c:v>
                </c:pt>
                <c:pt idx="1">
                  <c:v>0</c:v>
                </c:pt>
                <c:pt idx="2">
                  <c:v>0</c:v>
                </c:pt>
                <c:pt idx="3">
                  <c:v>1990</c:v>
                </c:pt>
                <c:pt idx="4">
                  <c:v>0</c:v>
                </c:pt>
                <c:pt idx="5">
                  <c:v>0</c:v>
                </c:pt>
                <c:pt idx="6">
                  <c:v>0</c:v>
                </c:pt>
                <c:pt idx="7">
                  <c:v>173.39999999999998</c:v>
                </c:pt>
                <c:pt idx="8">
                  <c:v>0</c:v>
                </c:pt>
                <c:pt idx="9">
                  <c:v>0</c:v>
                </c:pt>
                <c:pt idx="10">
                  <c:v>0</c:v>
                </c:pt>
                <c:pt idx="11">
                  <c:v>0</c:v>
                </c:pt>
                <c:pt idx="12">
                  <c:v>0</c:v>
                </c:pt>
                <c:pt idx="13">
                  <c:v>0</c:v>
                </c:pt>
                <c:pt idx="14">
                  <c:v>0</c:v>
                </c:pt>
                <c:pt idx="15">
                  <c:v>16.8</c:v>
                </c:pt>
                <c:pt idx="16">
                  <c:v>0</c:v>
                </c:pt>
                <c:pt idx="17">
                  <c:v>0</c:v>
                </c:pt>
                <c:pt idx="18">
                  <c:v>0</c:v>
                </c:pt>
                <c:pt idx="19">
                  <c:v>0</c:v>
                </c:pt>
                <c:pt idx="20">
                  <c:v>0</c:v>
                </c:pt>
                <c:pt idx="21">
                  <c:v>0</c:v>
                </c:pt>
                <c:pt idx="22">
                  <c:v>19.8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1509.5</c:v>
                </c:pt>
                <c:pt idx="14">
                  <c:v>0</c:v>
                </c:pt>
                <c:pt idx="15">
                  <c:v>0</c:v>
                </c:pt>
                <c:pt idx="16">
                  <c:v>0</c:v>
                </c:pt>
                <c:pt idx="17">
                  <c:v>0</c:v>
                </c:pt>
                <c:pt idx="18">
                  <c:v>30</c:v>
                </c:pt>
                <c:pt idx="19">
                  <c:v>0</c:v>
                </c:pt>
                <c:pt idx="20">
                  <c:v>0</c:v>
                </c:pt>
                <c:pt idx="21">
                  <c:v>0</c:v>
                </c:pt>
                <c:pt idx="22">
                  <c:v>0</c:v>
                </c:pt>
                <c:pt idx="23">
                  <c:v>9644</c:v>
                </c:pt>
                <c:pt idx="24">
                  <c:v>0</c:v>
                </c:pt>
                <c:pt idx="25">
                  <c:v>5189</c:v>
                </c:pt>
                <c:pt idx="26">
                  <c:v>620</c:v>
                </c:pt>
                <c:pt idx="27">
                  <c:v>0</c:v>
                </c:pt>
                <c:pt idx="28">
                  <c:v>103.1</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再エネ比較シート!$BI$13:$BI$42</c:f>
              <c:numCache>
                <c:formatCode>#,##0_);[Red]\(#,##0\)</c:formatCode>
                <c:ptCount val="30"/>
                <c:pt idx="0">
                  <c:v>0</c:v>
                </c:pt>
                <c:pt idx="1">
                  <c:v>0</c:v>
                </c:pt>
                <c:pt idx="2">
                  <c:v>0</c:v>
                </c:pt>
                <c:pt idx="3">
                  <c:v>0</c:v>
                </c:pt>
                <c:pt idx="4">
                  <c:v>0</c:v>
                </c:pt>
                <c:pt idx="5">
                  <c:v>6335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199900</c:v>
                </c:pt>
                <c:pt idx="9">
                  <c:v>618.73900000000003</c:v>
                </c:pt>
                <c:pt idx="10">
                  <c:v>0</c:v>
                </c:pt>
                <c:pt idx="11">
                  <c:v>0</c:v>
                </c:pt>
                <c:pt idx="12">
                  <c:v>0</c:v>
                </c:pt>
                <c:pt idx="13">
                  <c:v>3550</c:v>
                </c:pt>
                <c:pt idx="14">
                  <c:v>0</c:v>
                </c:pt>
                <c:pt idx="15">
                  <c:v>0</c:v>
                </c:pt>
                <c:pt idx="16">
                  <c:v>0</c:v>
                </c:pt>
                <c:pt idx="17">
                  <c:v>80</c:v>
                </c:pt>
                <c:pt idx="18">
                  <c:v>0</c:v>
                </c:pt>
                <c:pt idx="19">
                  <c:v>0</c:v>
                </c:pt>
                <c:pt idx="20">
                  <c:v>0</c:v>
                </c:pt>
                <c:pt idx="21">
                  <c:v>0</c:v>
                </c:pt>
                <c:pt idx="22">
                  <c:v>0</c:v>
                </c:pt>
                <c:pt idx="23">
                  <c:v>0</c:v>
                </c:pt>
                <c:pt idx="24">
                  <c:v>0</c:v>
                </c:pt>
                <c:pt idx="25">
                  <c:v>0</c:v>
                </c:pt>
                <c:pt idx="26">
                  <c:v>0</c:v>
                </c:pt>
                <c:pt idx="27">
                  <c:v>0</c:v>
                </c:pt>
                <c:pt idx="28">
                  <c:v>2220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再エネ比較シート!$BK$13:$BK$42</c:f>
              <c:numCache>
                <c:formatCode>#,##0_);[Red]\(#,##0\)</c:formatCode>
                <c:ptCount val="30"/>
                <c:pt idx="0">
                  <c:v>71677.799999999959</c:v>
                </c:pt>
                <c:pt idx="1">
                  <c:v>28325.099999999966</c:v>
                </c:pt>
                <c:pt idx="2">
                  <c:v>71208.718999999983</c:v>
                </c:pt>
                <c:pt idx="3">
                  <c:v>159601.9</c:v>
                </c:pt>
                <c:pt idx="4">
                  <c:v>39079.10000000002</c:v>
                </c:pt>
                <c:pt idx="5">
                  <c:v>68543.192999999956</c:v>
                </c:pt>
                <c:pt idx="6">
                  <c:v>22689.099999999988</c:v>
                </c:pt>
                <c:pt idx="7">
                  <c:v>49419.600000000006</c:v>
                </c:pt>
                <c:pt idx="8">
                  <c:v>230951.27399999998</c:v>
                </c:pt>
                <c:pt idx="9">
                  <c:v>175823.83900000009</c:v>
                </c:pt>
                <c:pt idx="10">
                  <c:v>7668.0629999999983</c:v>
                </c:pt>
                <c:pt idx="11">
                  <c:v>5176.0000000000018</c:v>
                </c:pt>
                <c:pt idx="12">
                  <c:v>47411.588000000003</c:v>
                </c:pt>
                <c:pt idx="13">
                  <c:v>39374.400000000009</c:v>
                </c:pt>
                <c:pt idx="14">
                  <c:v>10219.343000000001</c:v>
                </c:pt>
                <c:pt idx="15">
                  <c:v>10609.6</c:v>
                </c:pt>
                <c:pt idx="16">
                  <c:v>12603.179999999993</c:v>
                </c:pt>
                <c:pt idx="17">
                  <c:v>15347.299999999992</c:v>
                </c:pt>
                <c:pt idx="18">
                  <c:v>18106.899999999994</c:v>
                </c:pt>
                <c:pt idx="19">
                  <c:v>17034.700000000019</c:v>
                </c:pt>
                <c:pt idx="20">
                  <c:v>228032.7940000004</c:v>
                </c:pt>
                <c:pt idx="21">
                  <c:v>31085.274999999994</c:v>
                </c:pt>
                <c:pt idx="22">
                  <c:v>31422.680000000011</c:v>
                </c:pt>
                <c:pt idx="23">
                  <c:v>145778.35200000019</c:v>
                </c:pt>
                <c:pt idx="24">
                  <c:v>18784.000000000004</c:v>
                </c:pt>
                <c:pt idx="25">
                  <c:v>23092.552000000003</c:v>
                </c:pt>
                <c:pt idx="26">
                  <c:v>29025.516999999993</c:v>
                </c:pt>
                <c:pt idx="27">
                  <c:v>18524.899999999994</c:v>
                </c:pt>
                <c:pt idx="28">
                  <c:v>79885.800000000017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再エネ比較シート!$BO$13:$BO$42</c:f>
              <c:numCache>
                <c:formatCode>#,##0_);[Red]\(#,##0\)</c:formatCode>
                <c:ptCount val="30"/>
                <c:pt idx="0">
                  <c:v>11060.785967999986</c:v>
                </c:pt>
                <c:pt idx="1">
                  <c:v>9670.0869119999588</c:v>
                </c:pt>
                <c:pt idx="2">
                  <c:v>7564.6191862800133</c:v>
                </c:pt>
                <c:pt idx="3">
                  <c:v>8676.6275759999826</c:v>
                </c:pt>
                <c:pt idx="4">
                  <c:v>7463.4262680000056</c:v>
                </c:pt>
                <c:pt idx="5">
                  <c:v>11966.508131159952</c:v>
                </c:pt>
                <c:pt idx="6">
                  <c:v>10367.476643999977</c:v>
                </c:pt>
                <c:pt idx="7">
                  <c:v>4231.7431320000032</c:v>
                </c:pt>
                <c:pt idx="8">
                  <c:v>9959.7646768799641</c:v>
                </c:pt>
                <c:pt idx="9">
                  <c:v>7516.231547999997</c:v>
                </c:pt>
                <c:pt idx="10">
                  <c:v>2899.9255635599989</c:v>
                </c:pt>
                <c:pt idx="11">
                  <c:v>2497.5697320000013</c:v>
                </c:pt>
                <c:pt idx="12">
                  <c:v>9473.4928545599978</c:v>
                </c:pt>
                <c:pt idx="13">
                  <c:v>8166.2165400000004</c:v>
                </c:pt>
                <c:pt idx="14">
                  <c:v>1273.0164889199987</c:v>
                </c:pt>
                <c:pt idx="15">
                  <c:v>5678.3677800000032</c:v>
                </c:pt>
                <c:pt idx="16">
                  <c:v>8330.7289895999911</c:v>
                </c:pt>
                <c:pt idx="17">
                  <c:v>8034.2033399999909</c:v>
                </c:pt>
                <c:pt idx="18">
                  <c:v>5985.7185119999986</c:v>
                </c:pt>
                <c:pt idx="19">
                  <c:v>9624.3623400000197</c:v>
                </c:pt>
                <c:pt idx="20">
                  <c:v>10599.884682479973</c:v>
                </c:pt>
                <c:pt idx="21">
                  <c:v>12042.514130999969</c:v>
                </c:pt>
                <c:pt idx="22">
                  <c:v>4489.5049056000043</c:v>
                </c:pt>
                <c:pt idx="23">
                  <c:v>13354.109677439958</c:v>
                </c:pt>
                <c:pt idx="24">
                  <c:v>7903.1502360000077</c:v>
                </c:pt>
                <c:pt idx="25">
                  <c:v>7565.2588502400013</c:v>
                </c:pt>
                <c:pt idx="26">
                  <c:v>9266.1361209599945</c:v>
                </c:pt>
                <c:pt idx="27">
                  <c:v>7810.1409359999861</c:v>
                </c:pt>
                <c:pt idx="28">
                  <c:v>8839.9639079999943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再エネ比較シート!$BP$13:$BP$42</c:f>
              <c:numCache>
                <c:formatCode>#,##0_);[Red]\(#,##0\)</c:formatCode>
                <c:ptCount val="30"/>
                <c:pt idx="0">
                  <c:v>82595.250815999971</c:v>
                </c:pt>
                <c:pt idx="1">
                  <c:v>26809.038299999997</c:v>
                </c:pt>
                <c:pt idx="2">
                  <c:v>85854.399179999979</c:v>
                </c:pt>
                <c:pt idx="3">
                  <c:v>198919.426596</c:v>
                </c:pt>
                <c:pt idx="4">
                  <c:v>43466.158152000025</c:v>
                </c:pt>
                <c:pt idx="5">
                  <c:v>69097.146395999982</c:v>
                </c:pt>
                <c:pt idx="6">
                  <c:v>18585.307104000007</c:v>
                </c:pt>
                <c:pt idx="7">
                  <c:v>60476.719475999998</c:v>
                </c:pt>
                <c:pt idx="8">
                  <c:v>30095.832348000018</c:v>
                </c:pt>
                <c:pt idx="9">
                  <c:v>223469.98447200016</c:v>
                </c:pt>
                <c:pt idx="10">
                  <c:v>6946.7386919999999</c:v>
                </c:pt>
                <c:pt idx="11">
                  <c:v>4093.8099240000006</c:v>
                </c:pt>
                <c:pt idx="12">
                  <c:v>52272.565128000009</c:v>
                </c:pt>
                <c:pt idx="13">
                  <c:v>36389.656704000001</c:v>
                </c:pt>
                <c:pt idx="14">
                  <c:v>12114.632381519999</c:v>
                </c:pt>
                <c:pt idx="15">
                  <c:v>7753.0931879999971</c:v>
                </c:pt>
                <c:pt idx="16">
                  <c:v>7488.9380160000001</c:v>
                </c:pt>
                <c:pt idx="17">
                  <c:v>11339.756927999997</c:v>
                </c:pt>
                <c:pt idx="18">
                  <c:v>17314.002467999991</c:v>
                </c:pt>
                <c:pt idx="19">
                  <c:v>11924.945951999998</c:v>
                </c:pt>
                <c:pt idx="20">
                  <c:v>289949.57401440048</c:v>
                </c:pt>
                <c:pt idx="21">
                  <c:v>27845.222346000031</c:v>
                </c:pt>
                <c:pt idx="22">
                  <c:v>36590.18712000001</c:v>
                </c:pt>
                <c:pt idx="23">
                  <c:v>165354.3122304003</c:v>
                </c:pt>
                <c:pt idx="24">
                  <c:v>16135.952411999999</c:v>
                </c:pt>
                <c:pt idx="25">
                  <c:v>15343.751447999997</c:v>
                </c:pt>
                <c:pt idx="26">
                  <c:v>27360.641124839993</c:v>
                </c:pt>
                <c:pt idx="27">
                  <c:v>15895.739196000004</c:v>
                </c:pt>
                <c:pt idx="28">
                  <c:v>92853.519168000013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再エネ比較シート!$BQ$13:$BQ$42</c:f>
              <c:numCache>
                <c:formatCode>#,##0_);[Red]\(#,##0\)</c:formatCode>
                <c:ptCount val="30"/>
                <c:pt idx="0">
                  <c:v>43.015104000000001</c:v>
                </c:pt>
                <c:pt idx="1">
                  <c:v>0</c:v>
                </c:pt>
                <c:pt idx="2">
                  <c:v>0</c:v>
                </c:pt>
                <c:pt idx="3">
                  <c:v>4323.2352000000001</c:v>
                </c:pt>
                <c:pt idx="4">
                  <c:v>0</c:v>
                </c:pt>
                <c:pt idx="5">
                  <c:v>0</c:v>
                </c:pt>
                <c:pt idx="6">
                  <c:v>0</c:v>
                </c:pt>
                <c:pt idx="7">
                  <c:v>376.708032</c:v>
                </c:pt>
                <c:pt idx="8">
                  <c:v>0</c:v>
                </c:pt>
                <c:pt idx="9">
                  <c:v>0</c:v>
                </c:pt>
                <c:pt idx="10">
                  <c:v>0</c:v>
                </c:pt>
                <c:pt idx="11">
                  <c:v>0</c:v>
                </c:pt>
                <c:pt idx="12">
                  <c:v>0</c:v>
                </c:pt>
                <c:pt idx="13">
                  <c:v>0</c:v>
                </c:pt>
                <c:pt idx="14">
                  <c:v>0</c:v>
                </c:pt>
                <c:pt idx="15">
                  <c:v>36.497664000000007</c:v>
                </c:pt>
                <c:pt idx="16">
                  <c:v>0</c:v>
                </c:pt>
                <c:pt idx="17">
                  <c:v>0</c:v>
                </c:pt>
                <c:pt idx="18">
                  <c:v>0</c:v>
                </c:pt>
                <c:pt idx="19">
                  <c:v>0</c:v>
                </c:pt>
                <c:pt idx="20">
                  <c:v>0</c:v>
                </c:pt>
                <c:pt idx="21">
                  <c:v>0</c:v>
                </c:pt>
                <c:pt idx="22">
                  <c:v>43.015104000000001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7933.9319999999998</c:v>
                </c:pt>
                <c:pt idx="14">
                  <c:v>0</c:v>
                </c:pt>
                <c:pt idx="15">
                  <c:v>0</c:v>
                </c:pt>
                <c:pt idx="16">
                  <c:v>0</c:v>
                </c:pt>
                <c:pt idx="17">
                  <c:v>0</c:v>
                </c:pt>
                <c:pt idx="18">
                  <c:v>157.68</c:v>
                </c:pt>
                <c:pt idx="19">
                  <c:v>0</c:v>
                </c:pt>
                <c:pt idx="20">
                  <c:v>0</c:v>
                </c:pt>
                <c:pt idx="21">
                  <c:v>0</c:v>
                </c:pt>
                <c:pt idx="22">
                  <c:v>0</c:v>
                </c:pt>
                <c:pt idx="23">
                  <c:v>50688.864000000001</c:v>
                </c:pt>
                <c:pt idx="24">
                  <c:v>0</c:v>
                </c:pt>
                <c:pt idx="25">
                  <c:v>27273.383999999998</c:v>
                </c:pt>
                <c:pt idx="26">
                  <c:v>3258.72</c:v>
                </c:pt>
                <c:pt idx="27">
                  <c:v>0</c:v>
                </c:pt>
                <c:pt idx="28">
                  <c:v>541.89359999999999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再エネ比較シート!$BS$13:$BS$42</c:f>
              <c:numCache>
                <c:formatCode>#,##0_);[Red]\(#,##0\)</c:formatCode>
                <c:ptCount val="30"/>
                <c:pt idx="0">
                  <c:v>0</c:v>
                </c:pt>
                <c:pt idx="1">
                  <c:v>0</c:v>
                </c:pt>
                <c:pt idx="2">
                  <c:v>0</c:v>
                </c:pt>
                <c:pt idx="3">
                  <c:v>0</c:v>
                </c:pt>
                <c:pt idx="4">
                  <c:v>0</c:v>
                </c:pt>
                <c:pt idx="5">
                  <c:v>44395.68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1400899.2</c:v>
                </c:pt>
                <c:pt idx="9">
                  <c:v>4336.1229120000007</c:v>
                </c:pt>
                <c:pt idx="10">
                  <c:v>0</c:v>
                </c:pt>
                <c:pt idx="11">
                  <c:v>0</c:v>
                </c:pt>
                <c:pt idx="12">
                  <c:v>0</c:v>
                </c:pt>
                <c:pt idx="13">
                  <c:v>24878.400000000001</c:v>
                </c:pt>
                <c:pt idx="14">
                  <c:v>0</c:v>
                </c:pt>
                <c:pt idx="15">
                  <c:v>0</c:v>
                </c:pt>
                <c:pt idx="16">
                  <c:v>0</c:v>
                </c:pt>
                <c:pt idx="17">
                  <c:v>560.64</c:v>
                </c:pt>
                <c:pt idx="18">
                  <c:v>0</c:v>
                </c:pt>
                <c:pt idx="19">
                  <c:v>0</c:v>
                </c:pt>
                <c:pt idx="20">
                  <c:v>0</c:v>
                </c:pt>
                <c:pt idx="21">
                  <c:v>0</c:v>
                </c:pt>
                <c:pt idx="22">
                  <c:v>0</c:v>
                </c:pt>
                <c:pt idx="23">
                  <c:v>0</c:v>
                </c:pt>
                <c:pt idx="24">
                  <c:v>0</c:v>
                </c:pt>
                <c:pt idx="25">
                  <c:v>0</c:v>
                </c:pt>
                <c:pt idx="26">
                  <c:v>0</c:v>
                </c:pt>
                <c:pt idx="27">
                  <c:v>0</c:v>
                </c:pt>
                <c:pt idx="28">
                  <c:v>15557.76</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再エネ比較シート!$BU$13:$BU$42</c:f>
              <c:numCache>
                <c:formatCode>#,##0_);[Red]\(#,##0\)</c:formatCode>
                <c:ptCount val="30"/>
                <c:pt idx="0">
                  <c:v>93699.051887999958</c:v>
                </c:pt>
                <c:pt idx="1">
                  <c:v>36479.125211999955</c:v>
                </c:pt>
                <c:pt idx="2">
                  <c:v>93419.018366279997</c:v>
                </c:pt>
                <c:pt idx="3">
                  <c:v>211919.28937199997</c:v>
                </c:pt>
                <c:pt idx="4">
                  <c:v>50929.584420000028</c:v>
                </c:pt>
                <c:pt idx="5">
                  <c:v>125459.33452715992</c:v>
                </c:pt>
                <c:pt idx="6">
                  <c:v>28952.783747999983</c:v>
                </c:pt>
                <c:pt idx="7">
                  <c:v>65085.170640000004</c:v>
                </c:pt>
                <c:pt idx="8">
                  <c:v>1440954.7970248798</c:v>
                </c:pt>
                <c:pt idx="9">
                  <c:v>235322.33893200016</c:v>
                </c:pt>
                <c:pt idx="10">
                  <c:v>9846.6642555599992</c:v>
                </c:pt>
                <c:pt idx="11">
                  <c:v>6591.3796560000019</c:v>
                </c:pt>
                <c:pt idx="12">
                  <c:v>61746.057982560007</c:v>
                </c:pt>
                <c:pt idx="13">
                  <c:v>77368.205244000012</c:v>
                </c:pt>
                <c:pt idx="14">
                  <c:v>13387.648870439998</c:v>
                </c:pt>
                <c:pt idx="15">
                  <c:v>13467.958632</c:v>
                </c:pt>
                <c:pt idx="16">
                  <c:v>15819.667005599991</c:v>
                </c:pt>
                <c:pt idx="17">
                  <c:v>19934.600267999987</c:v>
                </c:pt>
                <c:pt idx="18">
                  <c:v>23457.400979999991</c:v>
                </c:pt>
                <c:pt idx="19">
                  <c:v>21549.308292000016</c:v>
                </c:pt>
                <c:pt idx="20">
                  <c:v>300549.45869688044</c:v>
                </c:pt>
                <c:pt idx="21">
                  <c:v>39887.736476999999</c:v>
                </c:pt>
                <c:pt idx="22">
                  <c:v>41122.707129600014</c:v>
                </c:pt>
                <c:pt idx="23">
                  <c:v>229397.28590784027</c:v>
                </c:pt>
                <c:pt idx="24">
                  <c:v>24039.102648000007</c:v>
                </c:pt>
                <c:pt idx="25">
                  <c:v>50182.394298239997</c:v>
                </c:pt>
                <c:pt idx="26">
                  <c:v>39885.49724579999</c:v>
                </c:pt>
                <c:pt idx="27">
                  <c:v>23705.880131999991</c:v>
                </c:pt>
                <c:pt idx="28">
                  <c:v>117793.13667599999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東海村</c:v>
                </c:pt>
              </c:strCache>
            </c:strRef>
          </c:cat>
          <c:val>
            <c:numRef>
              <c:f>①CO2排出量の現状把握!$AX$43:$AX$45</c:f>
              <c:numCache>
                <c:formatCode>0%</c:formatCode>
                <c:ptCount val="3"/>
                <c:pt idx="0">
                  <c:v>0.42072759503743129</c:v>
                </c:pt>
                <c:pt idx="1">
                  <c:v>0.60625520155759771</c:v>
                </c:pt>
                <c:pt idx="2">
                  <c:v>0.17088090789762964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東海村</c:v>
                </c:pt>
              </c:strCache>
            </c:strRef>
          </c:cat>
          <c:val>
            <c:numRef>
              <c:f>①CO2排出量の現状把握!$AY$43:$AY$45</c:f>
              <c:numCache>
                <c:formatCode>0%</c:formatCode>
                <c:ptCount val="3"/>
                <c:pt idx="0">
                  <c:v>0.19118662390594171</c:v>
                </c:pt>
                <c:pt idx="1">
                  <c:v>0.10534547456501508</c:v>
                </c:pt>
                <c:pt idx="2">
                  <c:v>0.23430539919733251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東海村</c:v>
                </c:pt>
              </c:strCache>
            </c:strRef>
          </c:cat>
          <c:val>
            <c:numRef>
              <c:f>①CO2排出量の現状把握!$AZ$43:$AZ$45</c:f>
              <c:numCache>
                <c:formatCode>0%</c:formatCode>
                <c:ptCount val="3"/>
                <c:pt idx="0">
                  <c:v>0.18034974026133399</c:v>
                </c:pt>
                <c:pt idx="1">
                  <c:v>0.12059978275539801</c:v>
                </c:pt>
                <c:pt idx="2">
                  <c:v>0.21466012052034453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東海村</c:v>
                </c:pt>
              </c:strCache>
            </c:strRef>
          </c:cat>
          <c:val>
            <c:numRef>
              <c:f>①CO2排出量の現状把握!$BA$43:$BA$45</c:f>
              <c:numCache>
                <c:formatCode>0%</c:formatCode>
                <c:ptCount val="3"/>
                <c:pt idx="0">
                  <c:v>0.19226168778726088</c:v>
                </c:pt>
                <c:pt idx="1">
                  <c:v>0.15788202611587526</c:v>
                </c:pt>
                <c:pt idx="2">
                  <c:v>0.34923332869324952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東海村</c:v>
                </c:pt>
              </c:strCache>
            </c:strRef>
          </c:cat>
          <c:val>
            <c:numRef>
              <c:f>①CO2排出量の現状把握!$BB$43:$BB$45</c:f>
              <c:numCache>
                <c:formatCode>0%</c:formatCode>
                <c:ptCount val="3"/>
                <c:pt idx="0">
                  <c:v>1.5474353008032191E-2</c:v>
                </c:pt>
                <c:pt idx="1">
                  <c:v>9.9175150061139306E-3</c:v>
                </c:pt>
                <c:pt idx="2">
                  <c:v>3.0920243691443808E-2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15648</c:v>
                </c:pt>
                <c:pt idx="1">
                  <c:v>15648</c:v>
                </c:pt>
                <c:pt idx="2">
                  <c:v>15648</c:v>
                </c:pt>
                <c:pt idx="3">
                  <c:v>15648</c:v>
                </c:pt>
                <c:pt idx="4">
                  <c:v>15648</c:v>
                </c:pt>
                <c:pt idx="5">
                  <c:v>13533</c:v>
                </c:pt>
                <c:pt idx="6">
                  <c:v>13533</c:v>
                </c:pt>
                <c:pt idx="7">
                  <c:v>13533</c:v>
                </c:pt>
                <c:pt idx="8">
                  <c:v>13533</c:v>
                </c:pt>
                <c:pt idx="9">
                  <c:v>13533</c:v>
                </c:pt>
                <c:pt idx="10">
                  <c:v>13533</c:v>
                </c:pt>
                <c:pt idx="11">
                  <c:v>15503</c:v>
                </c:pt>
                <c:pt idx="12">
                  <c:v>15503</c:v>
                </c:pt>
                <c:pt idx="13">
                  <c:v>15503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2.759158636800001</c:v>
                </c:pt>
                <c:pt idx="1">
                  <c:v>3.1783649535</c:v>
                </c:pt>
                <c:pt idx="2">
                  <c:v>3.7957908005360008</c:v>
                </c:pt>
                <c:pt idx="3">
                  <c:v>6.2176284864642772</c:v>
                </c:pt>
                <c:pt idx="4">
                  <c:v>7.2230749398106084</c:v>
                </c:pt>
                <c:pt idx="5">
                  <c:v>7.2678279231275784</c:v>
                </c:pt>
                <c:pt idx="6">
                  <c:v>8.6560541337759567</c:v>
                </c:pt>
                <c:pt idx="7">
                  <c:v>9.3965749474602873</c:v>
                </c:pt>
                <c:pt idx="8">
                  <c:v>8.7968532283289225</c:v>
                </c:pt>
                <c:pt idx="9">
                  <c:v>10.185736319443651</c:v>
                </c:pt>
                <c:pt idx="10">
                  <c:v>9.4861439360040141</c:v>
                </c:pt>
                <c:pt idx="11">
                  <c:v>8.1309228149696047</c:v>
                </c:pt>
                <c:pt idx="12">
                  <c:v>8.3486860008670867</c:v>
                </c:pt>
                <c:pt idx="13">
                  <c:v>8.1417362056529559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1972337.5</c:v>
                </c:pt>
                <c:pt idx="1">
                  <c:v>4881505.25</c:v>
                </c:pt>
                <c:pt idx="2">
                  <c:v>3950046</c:v>
                </c:pt>
                <c:pt idx="3">
                  <c:v>4707107.5</c:v>
                </c:pt>
                <c:pt idx="4">
                  <c:v>4784683.75</c:v>
                </c:pt>
                <c:pt idx="5">
                  <c:v>4776246.75</c:v>
                </c:pt>
                <c:pt idx="6">
                  <c:v>4779970.75</c:v>
                </c:pt>
                <c:pt idx="7">
                  <c:v>4840926.4292165805</c:v>
                </c:pt>
                <c:pt idx="8">
                  <c:v>4893082.9999999991</c:v>
                </c:pt>
                <c:pt idx="9">
                  <c:v>4893083</c:v>
                </c:pt>
                <c:pt idx="10">
                  <c:v>5008633.75</c:v>
                </c:pt>
                <c:pt idx="11">
                  <c:v>4899952.5</c:v>
                </c:pt>
                <c:pt idx="12">
                  <c:v>4828337.5</c:v>
                </c:pt>
                <c:pt idx="13">
                  <c:v>4802889.7499999991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37405</c:v>
                </c:pt>
                <c:pt idx="1">
                  <c:v>37842</c:v>
                </c:pt>
                <c:pt idx="2">
                  <c:v>38138</c:v>
                </c:pt>
                <c:pt idx="3">
                  <c:v>38332</c:v>
                </c:pt>
                <c:pt idx="4">
                  <c:v>38516</c:v>
                </c:pt>
                <c:pt idx="5">
                  <c:v>38467</c:v>
                </c:pt>
                <c:pt idx="6">
                  <c:v>38409</c:v>
                </c:pt>
                <c:pt idx="7">
                  <c:v>38363</c:v>
                </c:pt>
                <c:pt idx="8">
                  <c:v>38405</c:v>
                </c:pt>
                <c:pt idx="9">
                  <c:v>38373</c:v>
                </c:pt>
                <c:pt idx="10">
                  <c:v>38379</c:v>
                </c:pt>
                <c:pt idx="11">
                  <c:v>38376</c:v>
                </c:pt>
                <c:pt idx="12">
                  <c:v>38328</c:v>
                </c:pt>
                <c:pt idx="13">
                  <c:v>38424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東海村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1693</v>
      </c>
      <c r="B9" s="70">
        <v>86</v>
      </c>
      <c r="C9" s="70">
        <v>1</v>
      </c>
      <c r="D9" s="70">
        <v>6</v>
      </c>
      <c r="E9" s="70">
        <v>1990</v>
      </c>
      <c r="F9" s="70" t="s">
        <v>787</v>
      </c>
      <c r="G9" s="70" t="s">
        <v>1694</v>
      </c>
      <c r="H9" s="70" t="s">
        <v>1695</v>
      </c>
      <c r="I9" s="148"/>
      <c r="J9" s="71">
        <v>20.849991966758729</v>
      </c>
      <c r="K9" s="71">
        <v>5.7408242588657137</v>
      </c>
      <c r="L9" s="71">
        <v>5.8100755495600209</v>
      </c>
      <c r="M9" s="71">
        <v>20.021981536767981</v>
      </c>
      <c r="N9" s="71">
        <v>27.6178762102872</v>
      </c>
      <c r="O9" s="71">
        <v>28.23406233445543</v>
      </c>
      <c r="P9" s="71">
        <v>33.322200753558633</v>
      </c>
      <c r="Q9" s="71">
        <v>2.48968257112573</v>
      </c>
      <c r="R9" s="71">
        <v>0</v>
      </c>
      <c r="S9" s="71">
        <v>2.698645258054273</v>
      </c>
      <c r="T9" s="72"/>
      <c r="U9" s="71">
        <v>1457443</v>
      </c>
      <c r="V9" s="71">
        <v>1901</v>
      </c>
      <c r="W9" s="71">
        <v>51</v>
      </c>
      <c r="X9" s="71">
        <v>8220</v>
      </c>
      <c r="Y9" s="71">
        <v>10633</v>
      </c>
      <c r="Z9" s="71">
        <v>11613</v>
      </c>
      <c r="AA9" s="71">
        <v>8091</v>
      </c>
      <c r="AB9" s="71">
        <v>40424</v>
      </c>
      <c r="AC9" s="71">
        <v>0</v>
      </c>
      <c r="AD9" s="71">
        <v>2.698645258054273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1696</v>
      </c>
      <c r="B10" s="70">
        <v>87</v>
      </c>
      <c r="C10" s="70">
        <v>2</v>
      </c>
      <c r="D10" s="70">
        <v>6</v>
      </c>
      <c r="E10" s="70">
        <v>2005</v>
      </c>
      <c r="F10" s="70" t="s">
        <v>789</v>
      </c>
      <c r="G10" s="70" t="s">
        <v>1694</v>
      </c>
      <c r="H10" s="70" t="s">
        <v>1695</v>
      </c>
      <c r="I10" s="148"/>
      <c r="J10" s="71">
        <v>29.192930128005319</v>
      </c>
      <c r="K10" s="71">
        <v>4.7765964848904714</v>
      </c>
      <c r="L10" s="71">
        <v>8.4273656623752853</v>
      </c>
      <c r="M10" s="71">
        <v>40.636996706068423</v>
      </c>
      <c r="N10" s="71">
        <v>57.838098311653447</v>
      </c>
      <c r="O10" s="71">
        <v>47.15042130795176</v>
      </c>
      <c r="P10" s="71">
        <v>36.46786776026417</v>
      </c>
      <c r="Q10" s="71">
        <v>2.5788563954354902</v>
      </c>
      <c r="R10" s="71">
        <v>0</v>
      </c>
      <c r="S10" s="71">
        <v>6.6107520740280226</v>
      </c>
      <c r="T10" s="72"/>
      <c r="U10" s="71">
        <v>1691708</v>
      </c>
      <c r="V10" s="71">
        <v>1797</v>
      </c>
      <c r="W10" s="71">
        <v>71</v>
      </c>
      <c r="X10" s="71">
        <v>7239</v>
      </c>
      <c r="Y10" s="71">
        <v>14548</v>
      </c>
      <c r="Z10" s="71">
        <v>22442</v>
      </c>
      <c r="AA10" s="71">
        <v>7252</v>
      </c>
      <c r="AB10" s="71">
        <v>43773</v>
      </c>
      <c r="AC10" s="71">
        <v>0</v>
      </c>
      <c r="AD10" s="71">
        <v>6.6107520740280226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1697</v>
      </c>
      <c r="B11" s="70">
        <v>88</v>
      </c>
      <c r="C11" s="70">
        <v>3</v>
      </c>
      <c r="D11" s="70">
        <v>6</v>
      </c>
      <c r="E11" s="70">
        <v>2006</v>
      </c>
      <c r="F11" s="70" t="s">
        <v>790</v>
      </c>
      <c r="G11" s="70" t="s">
        <v>1694</v>
      </c>
      <c r="H11" s="70" t="s">
        <v>1695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1698</v>
      </c>
      <c r="B12" s="70">
        <v>89</v>
      </c>
      <c r="C12" s="70">
        <v>4</v>
      </c>
      <c r="D12" s="70">
        <v>6</v>
      </c>
      <c r="E12" s="70">
        <v>2007</v>
      </c>
      <c r="F12" s="70" t="s">
        <v>791</v>
      </c>
      <c r="G12" s="70" t="s">
        <v>1694</v>
      </c>
      <c r="H12" s="70" t="s">
        <v>1695</v>
      </c>
      <c r="I12" s="148"/>
      <c r="J12" s="71">
        <v>28.646898994694389</v>
      </c>
      <c r="K12" s="71">
        <v>3.8233666444767449</v>
      </c>
      <c r="L12" s="71">
        <v>11.824975342565629</v>
      </c>
      <c r="M12" s="71">
        <v>44.735171501635101</v>
      </c>
      <c r="N12" s="71">
        <v>55.111985731228081</v>
      </c>
      <c r="O12" s="71">
        <v>45.857720054151741</v>
      </c>
      <c r="P12" s="71">
        <v>35.883385410794958</v>
      </c>
      <c r="Q12" s="71">
        <v>2.7159347025438301</v>
      </c>
      <c r="R12" s="71">
        <v>0</v>
      </c>
      <c r="S12" s="71">
        <v>7.9217250192520137</v>
      </c>
      <c r="T12" s="72"/>
      <c r="U12" s="71">
        <v>1590689</v>
      </c>
      <c r="V12" s="71">
        <v>1558</v>
      </c>
      <c r="W12" s="71">
        <v>112</v>
      </c>
      <c r="X12" s="71">
        <v>9657</v>
      </c>
      <c r="Y12" s="71">
        <v>14881</v>
      </c>
      <c r="Z12" s="71">
        <v>22690</v>
      </c>
      <c r="AA12" s="71">
        <v>7027</v>
      </c>
      <c r="AB12" s="71">
        <v>43662</v>
      </c>
      <c r="AC12" s="71">
        <v>0</v>
      </c>
      <c r="AD12" s="71">
        <v>7.9217250192520137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1699</v>
      </c>
      <c r="B13" s="70">
        <v>90</v>
      </c>
      <c r="C13" s="70">
        <v>5</v>
      </c>
      <c r="D13" s="70">
        <v>6</v>
      </c>
      <c r="E13" s="70">
        <v>2008</v>
      </c>
      <c r="F13" s="70" t="s">
        <v>792</v>
      </c>
      <c r="G13" s="70" t="s">
        <v>1694</v>
      </c>
      <c r="H13" s="70" t="s">
        <v>1695</v>
      </c>
      <c r="I13" s="148"/>
      <c r="J13" s="71">
        <v>26.30356452523457</v>
      </c>
      <c r="K13" s="71">
        <v>2.8691988275746092</v>
      </c>
      <c r="L13" s="71">
        <v>9.9053599738135816</v>
      </c>
      <c r="M13" s="71">
        <v>46.23851473208228</v>
      </c>
      <c r="N13" s="71">
        <v>49.641010735493197</v>
      </c>
      <c r="O13" s="71">
        <v>44.624936917627053</v>
      </c>
      <c r="P13" s="71">
        <v>34.750945077248943</v>
      </c>
      <c r="Q13" s="71">
        <v>2.6624394851950299</v>
      </c>
      <c r="R13" s="71">
        <v>0</v>
      </c>
      <c r="S13" s="71">
        <v>6.1028986570013011</v>
      </c>
      <c r="T13" s="72"/>
      <c r="U13" s="71">
        <v>1554989</v>
      </c>
      <c r="V13" s="71">
        <v>1558</v>
      </c>
      <c r="W13" s="71">
        <v>112</v>
      </c>
      <c r="X13" s="71">
        <v>9657</v>
      </c>
      <c r="Y13" s="71">
        <v>14985</v>
      </c>
      <c r="Z13" s="71">
        <v>22855</v>
      </c>
      <c r="AA13" s="71">
        <v>6813</v>
      </c>
      <c r="AB13" s="71">
        <v>43506</v>
      </c>
      <c r="AC13" s="71">
        <v>0</v>
      </c>
      <c r="AD13" s="71">
        <v>6.1028986570013011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1700</v>
      </c>
      <c r="B14" s="70">
        <v>91</v>
      </c>
      <c r="C14" s="70">
        <v>6</v>
      </c>
      <c r="D14" s="70">
        <v>6</v>
      </c>
      <c r="E14" s="70">
        <v>2009</v>
      </c>
      <c r="F14" s="70" t="s">
        <v>176</v>
      </c>
      <c r="G14" s="70" t="s">
        <v>1694</v>
      </c>
      <c r="H14" s="70" t="s">
        <v>1695</v>
      </c>
      <c r="I14" s="148"/>
      <c r="J14" s="71">
        <v>26.47907874976395</v>
      </c>
      <c r="K14" s="71">
        <v>2.864239870840148</v>
      </c>
      <c r="L14" s="71">
        <v>16.270393171963889</v>
      </c>
      <c r="M14" s="71">
        <v>47.946708965917658</v>
      </c>
      <c r="N14" s="71">
        <v>58.727344029959617</v>
      </c>
      <c r="O14" s="71">
        <v>45.673361958045547</v>
      </c>
      <c r="P14" s="71">
        <v>33.134638921909371</v>
      </c>
      <c r="Q14" s="71">
        <v>2.5264326190997299</v>
      </c>
      <c r="R14" s="71">
        <v>0</v>
      </c>
      <c r="S14" s="71">
        <v>4.6312572997732504</v>
      </c>
      <c r="T14" s="72"/>
      <c r="U14" s="71">
        <v>1364813</v>
      </c>
      <c r="V14" s="71">
        <v>1585</v>
      </c>
      <c r="W14" s="71">
        <v>212</v>
      </c>
      <c r="X14" s="71">
        <v>10018</v>
      </c>
      <c r="Y14" s="71">
        <v>15038</v>
      </c>
      <c r="Z14" s="71">
        <v>23089</v>
      </c>
      <c r="AA14" s="71">
        <v>6669</v>
      </c>
      <c r="AB14" s="71">
        <v>43337</v>
      </c>
      <c r="AC14" s="71">
        <v>0</v>
      </c>
      <c r="AD14" s="71">
        <v>4.6312572997732504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9.1300000000000008</v>
      </c>
      <c r="BM14" s="71">
        <v>0</v>
      </c>
      <c r="BN14" s="72"/>
      <c r="BO14" s="71">
        <v>0</v>
      </c>
      <c r="BP14" s="71">
        <v>0</v>
      </c>
      <c r="BQ14" s="71">
        <v>0</v>
      </c>
      <c r="BR14" s="71">
        <v>0</v>
      </c>
      <c r="BS14" s="71">
        <v>1</v>
      </c>
      <c r="BT14" s="71">
        <v>0</v>
      </c>
      <c r="BU14"/>
      <c r="BV14" s="70">
        <v>9.1300000000000008</v>
      </c>
      <c r="BW14" s="70">
        <v>0</v>
      </c>
      <c r="BX14" s="70">
        <v>0</v>
      </c>
      <c r="BY14" s="70">
        <v>0</v>
      </c>
      <c r="BZ14" s="70">
        <v>0</v>
      </c>
      <c r="CA14" s="70">
        <v>0</v>
      </c>
      <c r="CB14" s="70">
        <v>0</v>
      </c>
      <c r="CC14" s="70">
        <v>0</v>
      </c>
      <c r="CD14" s="70">
        <v>0</v>
      </c>
    </row>
    <row r="15" spans="1:82">
      <c r="A15" s="70" t="s">
        <v>1701</v>
      </c>
      <c r="B15" s="70">
        <v>92</v>
      </c>
      <c r="C15" s="70">
        <v>7</v>
      </c>
      <c r="D15" s="70">
        <v>6</v>
      </c>
      <c r="E15" s="70">
        <v>2010</v>
      </c>
      <c r="F15" s="70" t="s">
        <v>177</v>
      </c>
      <c r="G15" s="70" t="s">
        <v>1694</v>
      </c>
      <c r="H15" s="70" t="s">
        <v>1695</v>
      </c>
      <c r="I15" s="148"/>
      <c r="J15" s="71">
        <v>19.349473944195761</v>
      </c>
      <c r="K15" s="71">
        <v>2.905027306781752</v>
      </c>
      <c r="L15" s="71">
        <v>14.1636290830176</v>
      </c>
      <c r="M15" s="71">
        <v>46.640436237398383</v>
      </c>
      <c r="N15" s="71">
        <v>54.029131676220999</v>
      </c>
      <c r="O15" s="71">
        <v>45.660977073854013</v>
      </c>
      <c r="P15" s="71">
        <v>33.494139296643333</v>
      </c>
      <c r="Q15" s="71">
        <v>2.5720889740813102</v>
      </c>
      <c r="R15" s="71">
        <v>0</v>
      </c>
      <c r="S15" s="71">
        <v>5.0734281668308174</v>
      </c>
      <c r="T15" s="72"/>
      <c r="U15" s="71">
        <v>1300829</v>
      </c>
      <c r="V15" s="71">
        <v>1585</v>
      </c>
      <c r="W15" s="71">
        <v>212</v>
      </c>
      <c r="X15" s="71">
        <v>10018</v>
      </c>
      <c r="Y15" s="71">
        <v>14904</v>
      </c>
      <c r="Z15" s="71">
        <v>23190</v>
      </c>
      <c r="AA15" s="71">
        <v>6573</v>
      </c>
      <c r="AB15" s="71">
        <v>42277</v>
      </c>
      <c r="AC15" s="71">
        <v>0</v>
      </c>
      <c r="AD15" s="71">
        <v>5.0734281668308174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8.6210000000000004</v>
      </c>
      <c r="BM15" s="71">
        <v>0</v>
      </c>
      <c r="BN15" s="72"/>
      <c r="BO15" s="71">
        <v>0</v>
      </c>
      <c r="BP15" s="71">
        <v>0</v>
      </c>
      <c r="BQ15" s="71">
        <v>0</v>
      </c>
      <c r="BR15" s="71">
        <v>0</v>
      </c>
      <c r="BS15" s="71">
        <v>1</v>
      </c>
      <c r="BT15" s="71">
        <v>0</v>
      </c>
      <c r="BU15"/>
      <c r="BV15" s="70">
        <v>8.6210000000000004</v>
      </c>
      <c r="BW15" s="70">
        <v>0</v>
      </c>
      <c r="BX15" s="70">
        <v>0</v>
      </c>
      <c r="BY15" s="70">
        <v>0</v>
      </c>
      <c r="BZ15" s="70">
        <v>0</v>
      </c>
      <c r="CA15" s="70">
        <v>0</v>
      </c>
      <c r="CB15" s="70">
        <v>0</v>
      </c>
      <c r="CC15" s="70">
        <v>0</v>
      </c>
      <c r="CD15" s="70">
        <v>0</v>
      </c>
    </row>
    <row r="16" spans="1:82">
      <c r="A16" s="70" t="s">
        <v>1702</v>
      </c>
      <c r="B16" s="70">
        <v>93</v>
      </c>
      <c r="C16" s="70">
        <v>8</v>
      </c>
      <c r="D16" s="70">
        <v>6</v>
      </c>
      <c r="E16" s="70">
        <v>2011</v>
      </c>
      <c r="F16" s="70" t="s">
        <v>178</v>
      </c>
      <c r="G16" s="70" t="s">
        <v>1694</v>
      </c>
      <c r="H16" s="70" t="s">
        <v>1695</v>
      </c>
      <c r="I16" s="148"/>
      <c r="J16" s="71">
        <v>13.080995532575979</v>
      </c>
      <c r="K16" s="71">
        <v>4.0349100671939766</v>
      </c>
      <c r="L16" s="71">
        <v>11.96686625155218</v>
      </c>
      <c r="M16" s="71">
        <v>49.210306514566291</v>
      </c>
      <c r="N16" s="71">
        <v>63.829226457547122</v>
      </c>
      <c r="O16" s="71">
        <v>44.952174375103645</v>
      </c>
      <c r="P16" s="71">
        <v>32.244150622066819</v>
      </c>
      <c r="Q16" s="71">
        <v>2.8460299303468299</v>
      </c>
      <c r="R16" s="71">
        <v>0</v>
      </c>
      <c r="S16" s="71">
        <v>4.4957090787498633</v>
      </c>
      <c r="T16" s="72"/>
      <c r="U16" s="71">
        <v>1004506</v>
      </c>
      <c r="V16" s="71">
        <v>1585</v>
      </c>
      <c r="W16" s="71">
        <v>212</v>
      </c>
      <c r="X16" s="71">
        <v>10018</v>
      </c>
      <c r="Y16" s="71">
        <v>14663</v>
      </c>
      <c r="Z16" s="71">
        <v>23326</v>
      </c>
      <c r="AA16" s="71">
        <v>6516</v>
      </c>
      <c r="AB16" s="71">
        <v>40555</v>
      </c>
      <c r="AC16" s="71">
        <v>0</v>
      </c>
      <c r="AD16" s="71">
        <v>4.4957090787498633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2.4460000000000002</v>
      </c>
      <c r="BM16" s="71">
        <v>0</v>
      </c>
      <c r="BN16" s="72"/>
      <c r="BO16" s="71">
        <v>0</v>
      </c>
      <c r="BP16" s="71">
        <v>0</v>
      </c>
      <c r="BQ16" s="71">
        <v>0</v>
      </c>
      <c r="BR16" s="71">
        <v>0</v>
      </c>
      <c r="BS16" s="71">
        <v>1</v>
      </c>
      <c r="BT16" s="71">
        <v>0</v>
      </c>
      <c r="BU16"/>
      <c r="BV16" s="70">
        <v>2.4460000000000002</v>
      </c>
      <c r="BW16" s="70">
        <v>0</v>
      </c>
      <c r="BX16" s="70">
        <v>0</v>
      </c>
      <c r="BY16" s="70">
        <v>0</v>
      </c>
      <c r="BZ16" s="70">
        <v>0</v>
      </c>
      <c r="CA16" s="70">
        <v>0</v>
      </c>
      <c r="CB16" s="70">
        <v>0</v>
      </c>
      <c r="CC16" s="70">
        <v>0</v>
      </c>
      <c r="CD16" s="70">
        <v>0</v>
      </c>
    </row>
    <row r="17" spans="1:82">
      <c r="A17" s="70" t="s">
        <v>1703</v>
      </c>
      <c r="B17" s="70">
        <v>94</v>
      </c>
      <c r="C17" s="70">
        <v>9</v>
      </c>
      <c r="D17" s="70">
        <v>6</v>
      </c>
      <c r="E17" s="70">
        <v>2012</v>
      </c>
      <c r="F17" s="70" t="s">
        <v>179</v>
      </c>
      <c r="G17" s="70" t="s">
        <v>1694</v>
      </c>
      <c r="H17" s="70" t="s">
        <v>1695</v>
      </c>
      <c r="I17" s="148"/>
      <c r="J17" s="71">
        <v>19.19379016361637</v>
      </c>
      <c r="K17" s="71">
        <v>3.7785280414847371</v>
      </c>
      <c r="L17" s="71">
        <v>11.93496120687227</v>
      </c>
      <c r="M17" s="71">
        <v>55.168697281321023</v>
      </c>
      <c r="N17" s="71">
        <v>67.418912629466661</v>
      </c>
      <c r="O17" s="71">
        <v>45.711201042317398</v>
      </c>
      <c r="P17" s="71">
        <v>33.029773908672752</v>
      </c>
      <c r="Q17" s="71">
        <v>3.0759900321759601</v>
      </c>
      <c r="R17" s="71">
        <v>0</v>
      </c>
      <c r="S17" s="71">
        <v>3.7652025326347021</v>
      </c>
      <c r="T17" s="72"/>
      <c r="U17" s="71">
        <v>1199683</v>
      </c>
      <c r="V17" s="71">
        <v>1585</v>
      </c>
      <c r="W17" s="71">
        <v>212</v>
      </c>
      <c r="X17" s="71">
        <v>10018</v>
      </c>
      <c r="Y17" s="71">
        <v>14748</v>
      </c>
      <c r="Z17" s="71">
        <v>23908</v>
      </c>
      <c r="AA17" s="71">
        <v>6637</v>
      </c>
      <c r="AB17" s="71">
        <v>40343</v>
      </c>
      <c r="AC17" s="71">
        <v>0</v>
      </c>
      <c r="AD17" s="71">
        <v>3.7652025326347021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2.9390000000000001</v>
      </c>
      <c r="BM17" s="71">
        <v>0</v>
      </c>
      <c r="BN17" s="72"/>
      <c r="BO17" s="71">
        <v>0</v>
      </c>
      <c r="BP17" s="71">
        <v>0</v>
      </c>
      <c r="BQ17" s="71">
        <v>0</v>
      </c>
      <c r="BR17" s="71">
        <v>0</v>
      </c>
      <c r="BS17" s="71">
        <v>1</v>
      </c>
      <c r="BT17" s="71">
        <v>0</v>
      </c>
      <c r="BU17"/>
      <c r="BV17" s="70">
        <v>2.9390000000000001</v>
      </c>
      <c r="BW17" s="70">
        <v>0</v>
      </c>
      <c r="BX17" s="70">
        <v>0</v>
      </c>
      <c r="BY17" s="70">
        <v>0</v>
      </c>
      <c r="BZ17" s="70">
        <v>0</v>
      </c>
      <c r="CA17" s="70">
        <v>0</v>
      </c>
      <c r="CB17" s="70">
        <v>0</v>
      </c>
      <c r="CC17" s="70">
        <v>0</v>
      </c>
      <c r="CD17" s="70">
        <v>0</v>
      </c>
    </row>
    <row r="18" spans="1:82">
      <c r="A18" s="70" t="s">
        <v>1704</v>
      </c>
      <c r="B18" s="70">
        <v>95</v>
      </c>
      <c r="C18" s="70">
        <v>10</v>
      </c>
      <c r="D18" s="70">
        <v>6</v>
      </c>
      <c r="E18" s="70">
        <v>2013</v>
      </c>
      <c r="F18" s="70" t="s">
        <v>180</v>
      </c>
      <c r="G18" s="70" t="s">
        <v>1694</v>
      </c>
      <c r="H18" s="70" t="s">
        <v>1695</v>
      </c>
      <c r="I18" s="148"/>
      <c r="J18" s="71">
        <v>20.727931636191471</v>
      </c>
      <c r="K18" s="71">
        <v>3.4098335721524009</v>
      </c>
      <c r="L18" s="71">
        <v>8.4416006482344752</v>
      </c>
      <c r="M18" s="71">
        <v>54.097854303626477</v>
      </c>
      <c r="N18" s="71">
        <v>66.923839963246692</v>
      </c>
      <c r="O18" s="71">
        <v>44.901412339981718</v>
      </c>
      <c r="P18" s="71">
        <v>33.468938263245121</v>
      </c>
      <c r="Q18" s="71">
        <v>3.1112911834494099</v>
      </c>
      <c r="R18" s="71">
        <v>0</v>
      </c>
      <c r="S18" s="71">
        <v>5.2220324545198196</v>
      </c>
      <c r="T18" s="72"/>
      <c r="U18" s="71">
        <v>1333344</v>
      </c>
      <c r="V18" s="71">
        <v>1585</v>
      </c>
      <c r="W18" s="71">
        <v>212</v>
      </c>
      <c r="X18" s="71">
        <v>10018</v>
      </c>
      <c r="Y18" s="71">
        <v>14903</v>
      </c>
      <c r="Z18" s="71">
        <v>24533</v>
      </c>
      <c r="AA18" s="71">
        <v>6700</v>
      </c>
      <c r="AB18" s="71">
        <v>40221</v>
      </c>
      <c r="AC18" s="71">
        <v>0</v>
      </c>
      <c r="AD18" s="71">
        <v>5.2220324545198196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6.1139999999999999</v>
      </c>
      <c r="BM18" s="71">
        <v>0</v>
      </c>
      <c r="BN18" s="72"/>
      <c r="BO18" s="71">
        <v>0</v>
      </c>
      <c r="BP18" s="71">
        <v>0</v>
      </c>
      <c r="BQ18" s="71">
        <v>0</v>
      </c>
      <c r="BR18" s="71">
        <v>0</v>
      </c>
      <c r="BS18" s="71">
        <v>1</v>
      </c>
      <c r="BT18" s="71">
        <v>0</v>
      </c>
      <c r="BU18"/>
      <c r="BV18" s="70">
        <v>6.1139999999999999</v>
      </c>
      <c r="BW18" s="70">
        <v>0</v>
      </c>
      <c r="BX18" s="70">
        <v>0</v>
      </c>
      <c r="BY18" s="70">
        <v>0</v>
      </c>
      <c r="BZ18" s="70">
        <v>0</v>
      </c>
      <c r="CA18" s="70">
        <v>0</v>
      </c>
      <c r="CB18" s="70">
        <v>0</v>
      </c>
      <c r="CC18" s="70">
        <v>0</v>
      </c>
      <c r="CD18" s="70">
        <v>0</v>
      </c>
    </row>
    <row r="19" spans="1:82">
      <c r="A19" s="70" t="s">
        <v>1705</v>
      </c>
      <c r="B19" s="70">
        <v>96</v>
      </c>
      <c r="C19" s="70">
        <v>11</v>
      </c>
      <c r="D19" s="70">
        <v>6</v>
      </c>
      <c r="E19" s="70">
        <v>2014</v>
      </c>
      <c r="F19" s="70" t="s">
        <v>181</v>
      </c>
      <c r="G19" s="70" t="s">
        <v>1694</v>
      </c>
      <c r="H19" s="70" t="s">
        <v>1695</v>
      </c>
      <c r="I19" s="148"/>
      <c r="J19" s="71">
        <v>18.133789306120509</v>
      </c>
      <c r="K19" s="71">
        <v>3.1468731982752689</v>
      </c>
      <c r="L19" s="71">
        <v>9.438734313606183</v>
      </c>
      <c r="M19" s="71">
        <v>46.554248072093692</v>
      </c>
      <c r="N19" s="71">
        <v>58.674160311850407</v>
      </c>
      <c r="O19" s="71">
        <v>43.218031336847901</v>
      </c>
      <c r="P19" s="71">
        <v>33.462136846548454</v>
      </c>
      <c r="Q19" s="71">
        <v>2.9836142234738401</v>
      </c>
      <c r="R19" s="71">
        <v>0</v>
      </c>
      <c r="S19" s="71">
        <v>5.6486644444251342</v>
      </c>
      <c r="T19" s="72"/>
      <c r="U19" s="71">
        <v>1288656</v>
      </c>
      <c r="V19" s="71">
        <v>1480</v>
      </c>
      <c r="W19" s="71">
        <v>190</v>
      </c>
      <c r="X19" s="71">
        <v>8822</v>
      </c>
      <c r="Y19" s="71">
        <v>15123</v>
      </c>
      <c r="Z19" s="71">
        <v>24870</v>
      </c>
      <c r="AA19" s="71">
        <v>6664</v>
      </c>
      <c r="AB19" s="71">
        <v>40201</v>
      </c>
      <c r="AC19" s="71">
        <v>0</v>
      </c>
      <c r="AD19" s="71">
        <v>5.6486644444251342</v>
      </c>
      <c r="AE19" s="72"/>
      <c r="AF19" s="71"/>
      <c r="AG19" s="71"/>
      <c r="AH19" s="71"/>
      <c r="AI19" s="71"/>
      <c r="AJ19" s="71"/>
      <c r="AK19" s="71"/>
      <c r="AL19" s="71"/>
      <c r="AM19" s="71"/>
      <c r="AN19" s="71"/>
      <c r="AO19" s="71"/>
      <c r="AP19" s="71"/>
      <c r="AQ19" s="72"/>
      <c r="AR19" s="71">
        <v>1086</v>
      </c>
      <c r="AS19" s="71">
        <v>128</v>
      </c>
      <c r="AT19" s="71">
        <v>0</v>
      </c>
      <c r="AU19" s="71">
        <v>0</v>
      </c>
      <c r="AV19" s="71">
        <v>0</v>
      </c>
      <c r="AW19" s="71">
        <v>0</v>
      </c>
      <c r="AX19" s="71"/>
      <c r="AY19" s="72"/>
      <c r="AZ19" s="71">
        <v>4443.5</v>
      </c>
      <c r="BA19" s="71">
        <v>9796.4</v>
      </c>
      <c r="BB19" s="71">
        <v>0</v>
      </c>
      <c r="BC19" s="71">
        <v>0</v>
      </c>
      <c r="BD19" s="71">
        <v>0</v>
      </c>
      <c r="BE19" s="71">
        <v>0</v>
      </c>
      <c r="BF19" s="71"/>
      <c r="BG19" s="72"/>
      <c r="BH19" s="71">
        <v>0</v>
      </c>
      <c r="BI19" s="71">
        <v>0</v>
      </c>
      <c r="BJ19" s="71">
        <v>0</v>
      </c>
      <c r="BK19" s="71">
        <v>0</v>
      </c>
      <c r="BL19" s="71">
        <v>8.0939999999999994</v>
      </c>
      <c r="BM19" s="71">
        <v>0</v>
      </c>
      <c r="BN19" s="72"/>
      <c r="BO19" s="71">
        <v>0</v>
      </c>
      <c r="BP19" s="71">
        <v>0</v>
      </c>
      <c r="BQ19" s="71">
        <v>0</v>
      </c>
      <c r="BR19" s="71">
        <v>0</v>
      </c>
      <c r="BS19" s="71">
        <v>1</v>
      </c>
      <c r="BT19" s="71">
        <v>0</v>
      </c>
      <c r="BU19"/>
      <c r="BV19" s="70">
        <v>8.0939999999999994</v>
      </c>
      <c r="BW19" s="70">
        <v>0</v>
      </c>
      <c r="BX19" s="70">
        <v>0</v>
      </c>
      <c r="BY19" s="70">
        <v>0</v>
      </c>
      <c r="BZ19" s="70">
        <v>0</v>
      </c>
      <c r="CA19" s="70">
        <v>0</v>
      </c>
      <c r="CB19" s="70">
        <v>0</v>
      </c>
      <c r="CC19" s="70">
        <v>0</v>
      </c>
      <c r="CD19" s="70">
        <v>0</v>
      </c>
    </row>
    <row r="20" spans="1:82">
      <c r="A20" s="70" t="s">
        <v>1706</v>
      </c>
      <c r="B20" s="70">
        <v>97</v>
      </c>
      <c r="C20" s="70">
        <v>12</v>
      </c>
      <c r="D20" s="70">
        <v>6</v>
      </c>
      <c r="E20" s="70">
        <v>2015</v>
      </c>
      <c r="F20" s="70" t="s">
        <v>182</v>
      </c>
      <c r="G20" s="70" t="s">
        <v>1694</v>
      </c>
      <c r="H20" s="70" t="s">
        <v>1695</v>
      </c>
      <c r="I20" s="148"/>
      <c r="J20" s="71">
        <v>22.19808702170776</v>
      </c>
      <c r="K20" s="71">
        <v>3.5197100784736088</v>
      </c>
      <c r="L20" s="71">
        <v>12.20617354553641</v>
      </c>
      <c r="M20" s="71">
        <v>44.562227304573838</v>
      </c>
      <c r="N20" s="71">
        <v>51.212633843334189</v>
      </c>
      <c r="O20" s="71">
        <v>43.124490002768063</v>
      </c>
      <c r="P20" s="71">
        <v>33.39811855842084</v>
      </c>
      <c r="Q20" s="71">
        <v>2.9257791647776998</v>
      </c>
      <c r="R20" s="71">
        <v>0</v>
      </c>
      <c r="S20" s="71">
        <v>5.0175088692454723</v>
      </c>
      <c r="T20" s="72"/>
      <c r="U20" s="71">
        <v>1712006</v>
      </c>
      <c r="V20" s="71">
        <v>1480</v>
      </c>
      <c r="W20" s="71">
        <v>190</v>
      </c>
      <c r="X20" s="71">
        <v>8822</v>
      </c>
      <c r="Y20" s="71">
        <v>15356</v>
      </c>
      <c r="Z20" s="71">
        <v>25055</v>
      </c>
      <c r="AA20" s="71">
        <v>6646</v>
      </c>
      <c r="AB20" s="71">
        <v>40270</v>
      </c>
      <c r="AC20" s="71">
        <v>0</v>
      </c>
      <c r="AD20" s="71">
        <v>5.0175088692454723</v>
      </c>
      <c r="AE20" s="72"/>
      <c r="AF20" s="71">
        <v>12526621.7697045</v>
      </c>
      <c r="AG20" s="71">
        <v>2669502.0808635768</v>
      </c>
      <c r="AH20" s="71">
        <v>1815274.1955861109</v>
      </c>
      <c r="AI20" s="71">
        <v>54463198.995333754</v>
      </c>
      <c r="AJ20" s="71">
        <v>66437878.760033563</v>
      </c>
      <c r="AK20" s="71">
        <v>0</v>
      </c>
      <c r="AL20" s="71">
        <v>0</v>
      </c>
      <c r="AM20" s="71">
        <v>5518834.573703439</v>
      </c>
      <c r="AN20" s="71">
        <v>0</v>
      </c>
      <c r="AO20" s="71">
        <v>0</v>
      </c>
      <c r="AP20" s="71">
        <v>143431310.37522492</v>
      </c>
      <c r="AQ20" s="72"/>
      <c r="AR20" s="71">
        <v>1298</v>
      </c>
      <c r="AS20" s="71">
        <v>202</v>
      </c>
      <c r="AT20" s="71">
        <v>0</v>
      </c>
      <c r="AU20" s="71">
        <v>0</v>
      </c>
      <c r="AV20" s="71">
        <v>0</v>
      </c>
      <c r="AW20" s="71">
        <v>0</v>
      </c>
      <c r="AX20" s="71"/>
      <c r="AY20" s="72"/>
      <c r="AZ20" s="71">
        <v>5419.9</v>
      </c>
      <c r="BA20" s="71">
        <v>13080.7</v>
      </c>
      <c r="BB20" s="71">
        <v>0</v>
      </c>
      <c r="BC20" s="71">
        <v>0</v>
      </c>
      <c r="BD20" s="71">
        <v>0</v>
      </c>
      <c r="BE20" s="71">
        <v>0</v>
      </c>
      <c r="BF20" s="71"/>
      <c r="BG20" s="72"/>
      <c r="BH20" s="71">
        <v>0</v>
      </c>
      <c r="BI20" s="71">
        <v>0</v>
      </c>
      <c r="BJ20" s="71">
        <v>0</v>
      </c>
      <c r="BK20" s="71">
        <v>0</v>
      </c>
      <c r="BL20" s="71">
        <v>8.048</v>
      </c>
      <c r="BM20" s="71">
        <v>0</v>
      </c>
      <c r="BN20" s="72"/>
      <c r="BO20" s="71">
        <v>0</v>
      </c>
      <c r="BP20" s="71">
        <v>0</v>
      </c>
      <c r="BQ20" s="71">
        <v>0</v>
      </c>
      <c r="BR20" s="71">
        <v>0</v>
      </c>
      <c r="BS20" s="71">
        <v>1</v>
      </c>
      <c r="BT20" s="71">
        <v>0</v>
      </c>
      <c r="BU20"/>
      <c r="BV20" s="70">
        <v>8.048</v>
      </c>
      <c r="BW20" s="70">
        <v>0</v>
      </c>
      <c r="BX20" s="70">
        <v>0</v>
      </c>
      <c r="BY20" s="70">
        <v>0</v>
      </c>
      <c r="BZ20" s="70">
        <v>0</v>
      </c>
      <c r="CA20" s="70">
        <v>0</v>
      </c>
      <c r="CB20" s="70">
        <v>0</v>
      </c>
      <c r="CC20" s="70">
        <v>0</v>
      </c>
      <c r="CD20" s="70">
        <v>0</v>
      </c>
    </row>
    <row r="21" spans="1:82">
      <c r="A21" s="70" t="s">
        <v>1707</v>
      </c>
      <c r="B21" s="70">
        <v>98</v>
      </c>
      <c r="C21" s="70">
        <v>13</v>
      </c>
      <c r="D21" s="70">
        <v>6</v>
      </c>
      <c r="E21" s="70">
        <v>2016</v>
      </c>
      <c r="F21" s="70" t="s">
        <v>155</v>
      </c>
      <c r="G21" s="70" t="s">
        <v>1694</v>
      </c>
      <c r="H21" s="70" t="s">
        <v>1695</v>
      </c>
      <c r="I21" s="148"/>
      <c r="J21" s="71">
        <v>19.842926911160873</v>
      </c>
      <c r="K21" s="71">
        <v>3.5571752921704074</v>
      </c>
      <c r="L21" s="71">
        <v>10.655016057307567</v>
      </c>
      <c r="M21" s="71">
        <v>36.685492095517773</v>
      </c>
      <c r="N21" s="71">
        <v>51.572563215706829</v>
      </c>
      <c r="O21" s="71">
        <v>43.066688497620021</v>
      </c>
      <c r="P21" s="71">
        <v>32.383381690514689</v>
      </c>
      <c r="Q21" s="71">
        <v>2.8442104975163929</v>
      </c>
      <c r="R21" s="71">
        <v>0</v>
      </c>
      <c r="S21" s="71">
        <v>5.3647086170626617</v>
      </c>
      <c r="T21" s="72"/>
      <c r="U21" s="71">
        <v>1510655</v>
      </c>
      <c r="V21" s="71">
        <v>1480</v>
      </c>
      <c r="W21" s="71">
        <v>190</v>
      </c>
      <c r="X21" s="71">
        <v>8822</v>
      </c>
      <c r="Y21" s="71">
        <v>15544</v>
      </c>
      <c r="Z21" s="71">
        <v>25329</v>
      </c>
      <c r="AA21" s="71">
        <v>6665</v>
      </c>
      <c r="AB21" s="71">
        <v>40268</v>
      </c>
      <c r="AC21" s="71">
        <v>0</v>
      </c>
      <c r="AD21" s="71">
        <v>5.3647086170626617</v>
      </c>
      <c r="AE21" s="72"/>
      <c r="AF21" s="71">
        <v>11146842.86619707</v>
      </c>
      <c r="AG21" s="71">
        <v>2582617.4177045869</v>
      </c>
      <c r="AH21" s="71">
        <v>1233147.2673170341</v>
      </c>
      <c r="AI21" s="71">
        <v>51231938.359880321</v>
      </c>
      <c r="AJ21" s="71">
        <v>61423107.593399622</v>
      </c>
      <c r="AK21" s="71">
        <v>0</v>
      </c>
      <c r="AL21" s="71">
        <v>0</v>
      </c>
      <c r="AM21" s="71">
        <v>5522847.8621114092</v>
      </c>
      <c r="AN21" s="71">
        <v>0</v>
      </c>
      <c r="AO21" s="71">
        <v>0</v>
      </c>
      <c r="AP21" s="71">
        <v>133140501.36661004</v>
      </c>
      <c r="AQ21" s="72"/>
      <c r="AR21" s="71">
        <v>1458</v>
      </c>
      <c r="AS21" s="71">
        <v>253</v>
      </c>
      <c r="AT21" s="71">
        <v>0</v>
      </c>
      <c r="AU21" s="71">
        <v>0</v>
      </c>
      <c r="AV21" s="71">
        <v>0</v>
      </c>
      <c r="AW21" s="71">
        <v>0</v>
      </c>
      <c r="AX21" s="71"/>
      <c r="AY21" s="72"/>
      <c r="AZ21" s="71">
        <v>6200.4</v>
      </c>
      <c r="BA21" s="71">
        <v>16772.900000000001</v>
      </c>
      <c r="BB21" s="71">
        <v>0</v>
      </c>
      <c r="BC21" s="71">
        <v>0</v>
      </c>
      <c r="BD21" s="71">
        <v>0</v>
      </c>
      <c r="BE21" s="71">
        <v>0</v>
      </c>
      <c r="BF21" s="71"/>
      <c r="BG21" s="72"/>
      <c r="BH21" s="71">
        <v>0</v>
      </c>
      <c r="BI21" s="71">
        <v>0</v>
      </c>
      <c r="BJ21" s="71">
        <v>0</v>
      </c>
      <c r="BK21" s="71">
        <v>0</v>
      </c>
      <c r="BL21" s="71">
        <v>8.8789999999999996</v>
      </c>
      <c r="BM21" s="71">
        <v>0</v>
      </c>
      <c r="BN21" s="72"/>
      <c r="BO21" s="71">
        <v>0</v>
      </c>
      <c r="BP21" s="71">
        <v>0</v>
      </c>
      <c r="BQ21" s="71">
        <v>0</v>
      </c>
      <c r="BR21" s="71">
        <v>0</v>
      </c>
      <c r="BS21" s="71">
        <v>1</v>
      </c>
      <c r="BT21" s="71">
        <v>0</v>
      </c>
      <c r="BU21"/>
      <c r="BV21" s="70">
        <v>8.8789999999999996</v>
      </c>
      <c r="BW21" s="70">
        <v>0</v>
      </c>
      <c r="BX21" s="70">
        <v>0</v>
      </c>
      <c r="BY21" s="70">
        <v>0</v>
      </c>
      <c r="BZ21" s="70">
        <v>0</v>
      </c>
      <c r="CA21" s="70">
        <v>0</v>
      </c>
      <c r="CB21" s="70">
        <v>0</v>
      </c>
      <c r="CC21" s="70">
        <v>0</v>
      </c>
      <c r="CD21" s="70">
        <v>0</v>
      </c>
    </row>
    <row r="22" spans="1:82">
      <c r="A22" s="70" t="s">
        <v>1708</v>
      </c>
      <c r="B22" s="70">
        <v>99</v>
      </c>
      <c r="C22" s="70">
        <v>14</v>
      </c>
      <c r="D22" s="70">
        <v>6</v>
      </c>
      <c r="E22" s="70">
        <v>2017</v>
      </c>
      <c r="F22" s="70" t="s">
        <v>156</v>
      </c>
      <c r="G22" s="70" t="s">
        <v>1694</v>
      </c>
      <c r="H22" s="70" t="s">
        <v>1695</v>
      </c>
      <c r="I22" s="148"/>
      <c r="J22" s="71">
        <v>20.256333989895122</v>
      </c>
      <c r="K22" s="71">
        <v>3.6388390614882464</v>
      </c>
      <c r="L22" s="71">
        <v>11.347891254124463</v>
      </c>
      <c r="M22" s="71">
        <v>35.623029438411969</v>
      </c>
      <c r="N22" s="71">
        <v>56.438504480963537</v>
      </c>
      <c r="O22" s="71">
        <v>42.800477523114765</v>
      </c>
      <c r="P22" s="71">
        <v>31.796836981610952</v>
      </c>
      <c r="Q22" s="71">
        <v>2.7489805027621101</v>
      </c>
      <c r="R22" s="71">
        <v>0</v>
      </c>
      <c r="S22" s="71">
        <v>6.1864171741029539</v>
      </c>
      <c r="T22" s="72"/>
      <c r="U22" s="71">
        <v>1679435</v>
      </c>
      <c r="V22" s="71">
        <v>1480</v>
      </c>
      <c r="W22" s="71">
        <v>190</v>
      </c>
      <c r="X22" s="71">
        <v>8822</v>
      </c>
      <c r="Y22" s="71">
        <v>15727</v>
      </c>
      <c r="Z22" s="71">
        <v>25590</v>
      </c>
      <c r="AA22" s="71">
        <v>6586</v>
      </c>
      <c r="AB22" s="71">
        <v>40247</v>
      </c>
      <c r="AC22" s="71">
        <v>0</v>
      </c>
      <c r="AD22" s="71">
        <v>6.1864171741029539</v>
      </c>
      <c r="AE22" s="72"/>
      <c r="AF22" s="71">
        <v>12006442.369950119</v>
      </c>
      <c r="AG22" s="71">
        <v>2621691.295096755</v>
      </c>
      <c r="AH22" s="71">
        <v>1840556.9938557169</v>
      </c>
      <c r="AI22" s="71">
        <v>52340704.67694027</v>
      </c>
      <c r="AJ22" s="71">
        <v>70773394.698036015</v>
      </c>
      <c r="AK22" s="71">
        <v>0</v>
      </c>
      <c r="AL22" s="71">
        <v>0</v>
      </c>
      <c r="AM22" s="71">
        <v>5528604.9069144949</v>
      </c>
      <c r="AN22" s="71">
        <v>0</v>
      </c>
      <c r="AO22" s="71">
        <v>0</v>
      </c>
      <c r="AP22" s="71">
        <v>145111394.94079337</v>
      </c>
      <c r="AQ22" s="72"/>
      <c r="AR22" s="71">
        <v>1566</v>
      </c>
      <c r="AS22" s="71">
        <v>290</v>
      </c>
      <c r="AT22" s="71">
        <v>1</v>
      </c>
      <c r="AU22" s="71">
        <v>0</v>
      </c>
      <c r="AV22" s="71">
        <v>0</v>
      </c>
      <c r="AW22" s="71">
        <v>0</v>
      </c>
      <c r="AX22" s="71"/>
      <c r="AY22" s="72"/>
      <c r="AZ22" s="71">
        <v>6754.4000000000005</v>
      </c>
      <c r="BA22" s="71">
        <v>19385</v>
      </c>
      <c r="BB22" s="71">
        <v>19.8</v>
      </c>
      <c r="BC22" s="71">
        <v>0</v>
      </c>
      <c r="BD22" s="71">
        <v>0</v>
      </c>
      <c r="BE22" s="71">
        <v>0</v>
      </c>
      <c r="BF22" s="71"/>
      <c r="BG22" s="72"/>
      <c r="BH22" s="71">
        <v>0</v>
      </c>
      <c r="BI22" s="71">
        <v>0</v>
      </c>
      <c r="BJ22" s="71">
        <v>0</v>
      </c>
      <c r="BK22" s="71">
        <v>0</v>
      </c>
      <c r="BL22" s="71">
        <v>7.4119999999999999</v>
      </c>
      <c r="BM22" s="71">
        <v>0</v>
      </c>
      <c r="BN22" s="72"/>
      <c r="BO22" s="71">
        <v>0</v>
      </c>
      <c r="BP22" s="71">
        <v>0</v>
      </c>
      <c r="BQ22" s="71">
        <v>0</v>
      </c>
      <c r="BR22" s="71">
        <v>0</v>
      </c>
      <c r="BS22" s="71">
        <v>1</v>
      </c>
      <c r="BT22" s="71">
        <v>0</v>
      </c>
      <c r="BU22"/>
      <c r="BV22" s="70">
        <v>7.4119999999999999</v>
      </c>
      <c r="BW22" s="70">
        <v>0</v>
      </c>
      <c r="BX22" s="70">
        <v>0</v>
      </c>
      <c r="BY22" s="70">
        <v>0</v>
      </c>
      <c r="BZ22" s="70">
        <v>0</v>
      </c>
      <c r="CA22" s="70">
        <v>0</v>
      </c>
      <c r="CB22" s="70">
        <v>0</v>
      </c>
      <c r="CC22" s="70">
        <v>0</v>
      </c>
      <c r="CD22" s="70">
        <v>0</v>
      </c>
    </row>
    <row r="23" spans="1:82">
      <c r="A23" s="70" t="s">
        <v>1709</v>
      </c>
      <c r="B23" s="70">
        <v>100</v>
      </c>
      <c r="C23" s="70">
        <v>15</v>
      </c>
      <c r="D23" s="70">
        <v>6</v>
      </c>
      <c r="E23" s="70">
        <v>2018</v>
      </c>
      <c r="F23" s="70" t="s">
        <v>183</v>
      </c>
      <c r="G23" s="70" t="s">
        <v>1694</v>
      </c>
      <c r="H23" s="70" t="s">
        <v>1695</v>
      </c>
      <c r="I23" s="148"/>
      <c r="J23" s="71">
        <v>20.133293092677476</v>
      </c>
      <c r="K23" s="71">
        <v>3.3759658078535097</v>
      </c>
      <c r="L23" s="71">
        <v>10.511698323473825</v>
      </c>
      <c r="M23" s="71">
        <v>37.984825133398992</v>
      </c>
      <c r="N23" s="71">
        <v>53.185030954932152</v>
      </c>
      <c r="O23" s="71">
        <v>42.306522298587289</v>
      </c>
      <c r="P23" s="71">
        <v>30.949756465404771</v>
      </c>
      <c r="Q23" s="71">
        <v>2.5425855118800702</v>
      </c>
      <c r="R23" s="71">
        <v>0</v>
      </c>
      <c r="S23" s="71">
        <v>5.6233052909952264</v>
      </c>
      <c r="T23" s="72"/>
      <c r="U23" s="71">
        <v>1776433</v>
      </c>
      <c r="V23" s="71">
        <v>1480</v>
      </c>
      <c r="W23" s="71">
        <v>190</v>
      </c>
      <c r="X23" s="71">
        <v>8822</v>
      </c>
      <c r="Y23" s="71">
        <v>15881</v>
      </c>
      <c r="Z23" s="71">
        <v>25779</v>
      </c>
      <c r="AA23" s="71">
        <v>6475</v>
      </c>
      <c r="AB23" s="71">
        <v>40116</v>
      </c>
      <c r="AC23" s="71">
        <v>0</v>
      </c>
      <c r="AD23" s="71">
        <v>5.6233052909952264</v>
      </c>
      <c r="AE23" s="72"/>
      <c r="AF23" s="71">
        <v>11429078.77961378</v>
      </c>
      <c r="AG23" s="71">
        <v>2314048.0332622281</v>
      </c>
      <c r="AH23" s="71">
        <v>1728945.9142265359</v>
      </c>
      <c r="AI23" s="71">
        <v>49809055.844348073</v>
      </c>
      <c r="AJ23" s="71">
        <v>69020811.942235917</v>
      </c>
      <c r="AK23" s="71">
        <v>0</v>
      </c>
      <c r="AL23" s="71">
        <v>0</v>
      </c>
      <c r="AM23" s="71">
        <v>5522011.9573085057</v>
      </c>
      <c r="AN23" s="71">
        <v>0</v>
      </c>
      <c r="AO23" s="71">
        <v>0</v>
      </c>
      <c r="AP23" s="71">
        <v>139823952.47099504</v>
      </c>
      <c r="AQ23" s="72"/>
      <c r="AR23" s="71">
        <v>1677</v>
      </c>
      <c r="AS23" s="71">
        <v>318</v>
      </c>
      <c r="AT23" s="71">
        <v>1</v>
      </c>
      <c r="AU23" s="71">
        <v>0</v>
      </c>
      <c r="AV23" s="71">
        <v>0</v>
      </c>
      <c r="AW23" s="71">
        <v>0</v>
      </c>
      <c r="AX23" s="71"/>
      <c r="AY23" s="72"/>
      <c r="AZ23" s="71">
        <v>7308.4999999999991</v>
      </c>
      <c r="BA23" s="71">
        <v>26028</v>
      </c>
      <c r="BB23" s="71">
        <v>20</v>
      </c>
      <c r="BC23" s="71">
        <v>0</v>
      </c>
      <c r="BD23" s="71">
        <v>0</v>
      </c>
      <c r="BE23" s="71">
        <v>0</v>
      </c>
      <c r="BF23" s="71"/>
      <c r="BG23" s="72"/>
      <c r="BH23" s="71">
        <v>0</v>
      </c>
      <c r="BI23" s="71">
        <v>0</v>
      </c>
      <c r="BJ23" s="71">
        <v>0</v>
      </c>
      <c r="BK23" s="71">
        <v>0</v>
      </c>
      <c r="BL23" s="71">
        <v>8.5350000000000001</v>
      </c>
      <c r="BM23" s="71">
        <v>0</v>
      </c>
      <c r="BN23" s="72"/>
      <c r="BO23" s="71">
        <v>0</v>
      </c>
      <c r="BP23" s="71">
        <v>0</v>
      </c>
      <c r="BQ23" s="71">
        <v>0</v>
      </c>
      <c r="BR23" s="71">
        <v>0</v>
      </c>
      <c r="BS23" s="71">
        <v>1</v>
      </c>
      <c r="BT23" s="71">
        <v>0</v>
      </c>
      <c r="BU23"/>
      <c r="BV23" s="70">
        <v>8.5350000000000001</v>
      </c>
      <c r="BW23" s="70">
        <v>0</v>
      </c>
      <c r="BX23" s="70">
        <v>0</v>
      </c>
      <c r="BY23" s="70">
        <v>0</v>
      </c>
      <c r="BZ23" s="70">
        <v>0</v>
      </c>
      <c r="CA23" s="70">
        <v>0</v>
      </c>
      <c r="CB23" s="70">
        <v>0</v>
      </c>
      <c r="CC23" s="70">
        <v>0</v>
      </c>
      <c r="CD23" s="70">
        <v>0</v>
      </c>
    </row>
    <row r="24" spans="1:82">
      <c r="A24" s="70" t="s">
        <v>1710</v>
      </c>
      <c r="B24" s="70">
        <v>101</v>
      </c>
      <c r="C24" s="70">
        <v>16</v>
      </c>
      <c r="D24" s="70">
        <v>6</v>
      </c>
      <c r="E24" s="70">
        <v>2019</v>
      </c>
      <c r="F24" s="70" t="s">
        <v>158</v>
      </c>
      <c r="G24" s="70" t="s">
        <v>1694</v>
      </c>
      <c r="H24" s="70" t="s">
        <v>1695</v>
      </c>
      <c r="I24" s="148"/>
      <c r="J24" s="71">
        <v>19.351961399955485</v>
      </c>
      <c r="K24" s="71">
        <v>3.1436562784624509</v>
      </c>
      <c r="L24" s="71">
        <v>10.625952281029855</v>
      </c>
      <c r="M24" s="71">
        <v>36.319013997282156</v>
      </c>
      <c r="N24" s="71">
        <v>46.826547347305358</v>
      </c>
      <c r="O24" s="71">
        <v>41.31027414667502</v>
      </c>
      <c r="P24" s="71">
        <v>30.658227967016067</v>
      </c>
      <c r="Q24" s="71">
        <v>2.4545239823615801</v>
      </c>
      <c r="R24" s="71">
        <v>0</v>
      </c>
      <c r="S24" s="71">
        <v>5.8314625851433464</v>
      </c>
      <c r="T24" s="72"/>
      <c r="U24" s="71">
        <v>1756542</v>
      </c>
      <c r="V24" s="71">
        <v>1480</v>
      </c>
      <c r="W24" s="71">
        <v>190</v>
      </c>
      <c r="X24" s="71">
        <v>8822</v>
      </c>
      <c r="Y24" s="71">
        <v>16014</v>
      </c>
      <c r="Z24" s="71">
        <v>25863</v>
      </c>
      <c r="AA24" s="71">
        <v>6366</v>
      </c>
      <c r="AB24" s="71">
        <v>39775</v>
      </c>
      <c r="AC24" s="71">
        <v>0</v>
      </c>
      <c r="AD24" s="71">
        <v>5.8314625851433464</v>
      </c>
      <c r="AE24" s="72"/>
      <c r="AF24" s="71">
        <v>11436308.01421069</v>
      </c>
      <c r="AG24" s="71">
        <v>2257105.2739905892</v>
      </c>
      <c r="AH24" s="71">
        <v>1875842.184274297</v>
      </c>
      <c r="AI24" s="71">
        <v>49730746.337321833</v>
      </c>
      <c r="AJ24" s="71">
        <v>62282968.016881958</v>
      </c>
      <c r="AK24" s="71">
        <v>0</v>
      </c>
      <c r="AL24" s="71">
        <v>0</v>
      </c>
      <c r="AM24" s="71">
        <v>5417055.5739603117</v>
      </c>
      <c r="AN24" s="71">
        <v>0</v>
      </c>
      <c r="AO24" s="71">
        <v>0</v>
      </c>
      <c r="AP24" s="71">
        <v>133000025.40063968</v>
      </c>
      <c r="AQ24" s="72"/>
      <c r="AR24" s="71">
        <v>1779</v>
      </c>
      <c r="AS24" s="71">
        <v>341</v>
      </c>
      <c r="AT24" s="71">
        <v>1</v>
      </c>
      <c r="AU24" s="71">
        <v>0</v>
      </c>
      <c r="AV24" s="71">
        <v>0</v>
      </c>
      <c r="AW24" s="71">
        <v>0</v>
      </c>
      <c r="AX24" s="71"/>
      <c r="AY24" s="72"/>
      <c r="AZ24" s="71">
        <v>7810.4000000000005</v>
      </c>
      <c r="BA24" s="71">
        <v>32844.100000000013</v>
      </c>
      <c r="BB24" s="71">
        <v>19.8</v>
      </c>
      <c r="BC24" s="71">
        <v>0</v>
      </c>
      <c r="BD24" s="71">
        <v>0</v>
      </c>
      <c r="BE24" s="71">
        <v>0</v>
      </c>
      <c r="BF24" s="71"/>
      <c r="BG24" s="72"/>
      <c r="BH24" s="71">
        <v>0</v>
      </c>
      <c r="BI24" s="71">
        <v>0</v>
      </c>
      <c r="BJ24" s="71">
        <v>0</v>
      </c>
      <c r="BK24" s="71">
        <v>0</v>
      </c>
      <c r="BL24" s="71">
        <v>8.702</v>
      </c>
      <c r="BM24" s="71">
        <v>0</v>
      </c>
      <c r="BN24" s="72"/>
      <c r="BO24" s="71">
        <v>0</v>
      </c>
      <c r="BP24" s="71">
        <v>0</v>
      </c>
      <c r="BQ24" s="71">
        <v>0</v>
      </c>
      <c r="BR24" s="71">
        <v>0</v>
      </c>
      <c r="BS24" s="71">
        <v>1</v>
      </c>
      <c r="BT24" s="71">
        <v>0</v>
      </c>
      <c r="BU24"/>
      <c r="BV24" s="70">
        <v>8.702</v>
      </c>
      <c r="BW24" s="70">
        <v>0</v>
      </c>
      <c r="BX24" s="70">
        <v>0</v>
      </c>
      <c r="BY24" s="70">
        <v>0</v>
      </c>
      <c r="BZ24" s="70">
        <v>0</v>
      </c>
      <c r="CA24" s="70">
        <v>0</v>
      </c>
      <c r="CB24" s="70">
        <v>0</v>
      </c>
      <c r="CC24" s="70">
        <v>0</v>
      </c>
      <c r="CD24" s="70">
        <v>0</v>
      </c>
    </row>
    <row r="25" spans="1:82">
      <c r="A25" s="70" t="s">
        <v>1711</v>
      </c>
      <c r="B25" s="70">
        <v>102</v>
      </c>
      <c r="C25" s="70">
        <v>17</v>
      </c>
      <c r="D25" s="70">
        <v>6</v>
      </c>
      <c r="E25" s="70">
        <v>2020</v>
      </c>
      <c r="F25" s="70" t="s">
        <v>159</v>
      </c>
      <c r="G25" s="70" t="s">
        <v>1694</v>
      </c>
      <c r="H25" s="70" t="s">
        <v>1695</v>
      </c>
      <c r="I25" s="148"/>
      <c r="J25" s="71">
        <v>17.908822036558981</v>
      </c>
      <c r="K25" s="71">
        <v>3.3335553024557143</v>
      </c>
      <c r="L25" s="71">
        <v>18.298907353900081</v>
      </c>
      <c r="M25" s="71">
        <v>32.386222113247662</v>
      </c>
      <c r="N25" s="71">
        <v>48.931082690034494</v>
      </c>
      <c r="O25" s="71">
        <v>36.43154502286945</v>
      </c>
      <c r="P25" s="71">
        <v>28.934707752925334</v>
      </c>
      <c r="Q25" s="71">
        <v>2.3341371179164399</v>
      </c>
      <c r="R25" s="71">
        <v>0</v>
      </c>
      <c r="S25" s="71">
        <v>5.3333759600882651</v>
      </c>
      <c r="T25" s="72"/>
      <c r="U25" s="71">
        <v>1747177</v>
      </c>
      <c r="V25" s="71">
        <v>1507</v>
      </c>
      <c r="W25" s="71">
        <v>450</v>
      </c>
      <c r="X25" s="71">
        <v>9233</v>
      </c>
      <c r="Y25" s="71">
        <v>16262</v>
      </c>
      <c r="Z25" s="71">
        <v>26033</v>
      </c>
      <c r="AA25" s="71">
        <v>6386</v>
      </c>
      <c r="AB25" s="71">
        <v>39588</v>
      </c>
      <c r="AC25" s="71">
        <v>0</v>
      </c>
      <c r="AD25" s="71">
        <v>5.3333759600882651</v>
      </c>
      <c r="AE25" s="72"/>
      <c r="AF25" s="71">
        <v>10981961.520023329</v>
      </c>
      <c r="AG25" s="71">
        <v>2330069.3522115238</v>
      </c>
      <c r="AH25" s="71">
        <v>3483280.846163108</v>
      </c>
      <c r="AI25" s="71">
        <v>46828080.236122631</v>
      </c>
      <c r="AJ25" s="71">
        <v>67203190.988373995</v>
      </c>
      <c r="AK25" s="71"/>
      <c r="AL25" s="71"/>
      <c r="AM25" s="71">
        <v>5166673.8318535937</v>
      </c>
      <c r="AN25" s="71"/>
      <c r="AO25" s="71"/>
      <c r="AP25" s="71">
        <v>135993256.77474818</v>
      </c>
      <c r="AQ25" s="72"/>
      <c r="AR25" s="71">
        <v>1841</v>
      </c>
      <c r="AS25" s="71">
        <v>370</v>
      </c>
      <c r="AT25" s="71">
        <v>1</v>
      </c>
      <c r="AU25" s="71">
        <v>0</v>
      </c>
      <c r="AV25" s="71">
        <v>0</v>
      </c>
      <c r="AW25" s="71">
        <v>0</v>
      </c>
      <c r="AX25" s="71"/>
      <c r="AY25" s="72"/>
      <c r="AZ25" s="71">
        <v>8130.7999999999975</v>
      </c>
      <c r="BA25" s="71">
        <v>36125.100000000013</v>
      </c>
      <c r="BB25" s="71">
        <v>19.8</v>
      </c>
      <c r="BC25" s="71">
        <v>0</v>
      </c>
      <c r="BD25" s="71">
        <v>0</v>
      </c>
      <c r="BE25" s="71">
        <v>0</v>
      </c>
      <c r="BF25" s="71"/>
      <c r="BG25" s="72"/>
      <c r="BH25" s="71">
        <v>0</v>
      </c>
      <c r="BI25" s="71">
        <v>0</v>
      </c>
      <c r="BJ25" s="71">
        <v>0</v>
      </c>
      <c r="BK25" s="71">
        <v>0</v>
      </c>
      <c r="BL25" s="71">
        <v>9.1159999999999997</v>
      </c>
      <c r="BM25" s="71">
        <v>0</v>
      </c>
      <c r="BN25" s="72"/>
      <c r="BO25" s="71">
        <v>0</v>
      </c>
      <c r="BP25" s="71">
        <v>0</v>
      </c>
      <c r="BQ25" s="71">
        <v>0</v>
      </c>
      <c r="BR25" s="71">
        <v>0</v>
      </c>
      <c r="BS25" s="71">
        <v>1</v>
      </c>
      <c r="BT25" s="71">
        <v>0</v>
      </c>
      <c r="BU25"/>
      <c r="BV25" s="70">
        <v>9.1159999999999997</v>
      </c>
      <c r="BW25" s="70">
        <v>0</v>
      </c>
      <c r="BX25" s="70">
        <v>0</v>
      </c>
      <c r="BY25" s="70">
        <v>0</v>
      </c>
      <c r="BZ25" s="70">
        <v>0</v>
      </c>
      <c r="CA25" s="70">
        <v>0</v>
      </c>
      <c r="CB25" s="70">
        <v>0</v>
      </c>
      <c r="CC25" s="70">
        <v>0</v>
      </c>
      <c r="CD25" s="70">
        <v>0</v>
      </c>
    </row>
    <row r="26" spans="1:82">
      <c r="A26" s="70" t="s">
        <v>1712</v>
      </c>
      <c r="B26" s="70">
        <v>102</v>
      </c>
      <c r="C26" s="70">
        <v>18</v>
      </c>
      <c r="D26" s="70">
        <v>6</v>
      </c>
      <c r="E26" s="70">
        <v>2021</v>
      </c>
      <c r="F26" s="70" t="s">
        <v>160</v>
      </c>
      <c r="G26" s="1064" t="s">
        <v>1694</v>
      </c>
      <c r="H26" s="70" t="s">
        <v>1695</v>
      </c>
      <c r="I26" s="148"/>
      <c r="J26" s="71">
        <v>19.89769006407224</v>
      </c>
      <c r="K26" s="71">
        <v>3.5665531801095622</v>
      </c>
      <c r="L26" s="71">
        <v>18.249739484989487</v>
      </c>
      <c r="M26" s="71">
        <v>36.696708074136865</v>
      </c>
      <c r="N26" s="71">
        <v>47.404615353703193</v>
      </c>
      <c r="O26" s="71">
        <v>35.412279810137463</v>
      </c>
      <c r="P26" s="71">
        <v>29.557085584255365</v>
      </c>
      <c r="Q26" s="71">
        <v>2.2948468691488202</v>
      </c>
      <c r="R26" s="71">
        <v>0</v>
      </c>
      <c r="S26" s="71">
        <v>5.6356716925602059</v>
      </c>
      <c r="T26" s="72"/>
      <c r="U26" s="71">
        <v>2046222</v>
      </c>
      <c r="V26" s="71">
        <v>1507</v>
      </c>
      <c r="W26" s="71">
        <v>450</v>
      </c>
      <c r="X26" s="71">
        <v>9233</v>
      </c>
      <c r="Y26" s="71">
        <v>16413</v>
      </c>
      <c r="Z26" s="71">
        <v>26055</v>
      </c>
      <c r="AA26" s="71">
        <v>6361</v>
      </c>
      <c r="AB26" s="71">
        <v>39304</v>
      </c>
      <c r="AC26" s="71">
        <v>0</v>
      </c>
      <c r="AD26" s="71">
        <v>5.6356716925602059</v>
      </c>
      <c r="AE26" s="72"/>
      <c r="AF26" s="71">
        <v>12791521.140386188</v>
      </c>
      <c r="AG26" s="71">
        <v>2478339.3919598991</v>
      </c>
      <c r="AH26" s="71">
        <v>2919587.8244226808</v>
      </c>
      <c r="AI26" s="71">
        <v>53988908.785634808</v>
      </c>
      <c r="AJ26" s="71">
        <v>63384461.07359305</v>
      </c>
      <c r="AK26" s="71">
        <v>0</v>
      </c>
      <c r="AL26" s="71">
        <v>0</v>
      </c>
      <c r="AM26" s="71">
        <v>5159195.8463978861</v>
      </c>
      <c r="AN26" s="71">
        <v>0</v>
      </c>
      <c r="AO26" s="71">
        <v>0</v>
      </c>
      <c r="AP26" s="71">
        <v>140722014.0623945</v>
      </c>
      <c r="AQ26" s="72"/>
      <c r="AR26" s="71">
        <v>1887</v>
      </c>
      <c r="AS26" s="71">
        <v>384</v>
      </c>
      <c r="AT26" s="71">
        <v>1</v>
      </c>
      <c r="AU26" s="71">
        <v>0</v>
      </c>
      <c r="AV26" s="71">
        <v>0</v>
      </c>
      <c r="AW26" s="71">
        <v>0</v>
      </c>
      <c r="AX26" s="71"/>
      <c r="AY26" s="72"/>
      <c r="AZ26" s="71">
        <v>8389.5999999999949</v>
      </c>
      <c r="BA26" s="71">
        <v>38243.600000000013</v>
      </c>
      <c r="BB26" s="71">
        <v>19.8</v>
      </c>
      <c r="BC26" s="71">
        <v>0</v>
      </c>
      <c r="BD26" s="71">
        <v>0</v>
      </c>
      <c r="BE26" s="71">
        <v>0</v>
      </c>
      <c r="BF26" s="71"/>
      <c r="BG26" s="72"/>
      <c r="BH26" s="71">
        <v>0</v>
      </c>
      <c r="BI26" s="71">
        <v>0</v>
      </c>
      <c r="BJ26" s="71">
        <v>0</v>
      </c>
      <c r="BK26" s="71">
        <v>0</v>
      </c>
      <c r="BL26" s="71">
        <v>4.7069999999999999</v>
      </c>
      <c r="BM26" s="71">
        <v>0</v>
      </c>
      <c r="BN26" s="72"/>
      <c r="BO26" s="71">
        <v>0</v>
      </c>
      <c r="BP26" s="71">
        <v>0</v>
      </c>
      <c r="BQ26" s="71">
        <v>0</v>
      </c>
      <c r="BR26" s="71">
        <v>0</v>
      </c>
      <c r="BS26" s="71">
        <v>1</v>
      </c>
      <c r="BT26" s="71">
        <v>0</v>
      </c>
      <c r="BU26"/>
      <c r="BV26" s="70">
        <v>4.7069999999999999</v>
      </c>
      <c r="BW26" s="70">
        <v>0</v>
      </c>
      <c r="BX26" s="70">
        <v>0</v>
      </c>
      <c r="BY26" s="70">
        <v>0</v>
      </c>
      <c r="BZ26" s="70">
        <v>0</v>
      </c>
      <c r="CA26" s="70">
        <v>0</v>
      </c>
      <c r="CB26" s="70">
        <v>0</v>
      </c>
      <c r="CC26" s="70">
        <v>0</v>
      </c>
      <c r="CD26" s="70">
        <v>0</v>
      </c>
    </row>
    <row r="27" spans="1:82">
      <c r="A27" s="70" t="s">
        <v>1713</v>
      </c>
      <c r="B27" s="70">
        <v>102</v>
      </c>
      <c r="C27" s="70">
        <v>19</v>
      </c>
      <c r="D27" s="70">
        <v>6</v>
      </c>
      <c r="E27" s="70">
        <v>2022</v>
      </c>
      <c r="F27" s="70" t="s">
        <v>161</v>
      </c>
      <c r="G27" s="1064" t="s">
        <v>1694</v>
      </c>
      <c r="H27" s="70" t="s">
        <v>1695</v>
      </c>
      <c r="I27" s="148"/>
      <c r="J27" s="71">
        <v>16.161640269276365</v>
      </c>
      <c r="K27" s="71">
        <v>3.2575743666316335</v>
      </c>
      <c r="L27" s="71">
        <v>18.50792494351467</v>
      </c>
      <c r="M27" s="71">
        <v>33.889811358714212</v>
      </c>
      <c r="N27" s="71">
        <v>49.183608473000376</v>
      </c>
      <c r="O27" s="71">
        <v>37.234659043547957</v>
      </c>
      <c r="P27" s="71">
        <v>29.076655914143366</v>
      </c>
      <c r="Q27" s="71">
        <v>2.2911554005332122</v>
      </c>
      <c r="R27" s="71">
        <v>0</v>
      </c>
      <c r="S27" s="71">
        <v>4.9653887437540112</v>
      </c>
      <c r="T27" s="72"/>
      <c r="U27" s="71">
        <v>1871173</v>
      </c>
      <c r="V27" s="71">
        <v>1507</v>
      </c>
      <c r="W27" s="71">
        <v>450</v>
      </c>
      <c r="X27" s="71">
        <v>9233</v>
      </c>
      <c r="Y27" s="71">
        <v>16541</v>
      </c>
      <c r="Z27" s="71">
        <v>26029</v>
      </c>
      <c r="AA27" s="71">
        <v>6353</v>
      </c>
      <c r="AB27" s="71">
        <v>38919</v>
      </c>
      <c r="AC27" s="71">
        <v>0</v>
      </c>
      <c r="AD27" s="71">
        <v>4.9653887437540112</v>
      </c>
      <c r="AE27" s="72"/>
      <c r="AF27" s="71">
        <v>10519307.737529017</v>
      </c>
      <c r="AG27" s="71">
        <v>2434768.3676176448</v>
      </c>
      <c r="AH27" s="71">
        <v>4156280.6249803239</v>
      </c>
      <c r="AI27" s="71">
        <v>51527645.27074106</v>
      </c>
      <c r="AJ27" s="71">
        <v>71734320.835182786</v>
      </c>
      <c r="AK27" s="71">
        <v>0</v>
      </c>
      <c r="AL27" s="71">
        <v>0</v>
      </c>
      <c r="AM27" s="71">
        <v>5025505.1710305298</v>
      </c>
      <c r="AN27" s="71">
        <v>0</v>
      </c>
      <c r="AO27" s="71">
        <v>0</v>
      </c>
      <c r="AP27" s="71">
        <v>145397828.00708136</v>
      </c>
      <c r="AQ27" s="72"/>
      <c r="AR27" s="71">
        <v>1965</v>
      </c>
      <c r="AS27" s="71">
        <v>387</v>
      </c>
      <c r="AT27" s="71">
        <v>1</v>
      </c>
      <c r="AU27" s="71">
        <v>0</v>
      </c>
      <c r="AV27" s="71">
        <v>0</v>
      </c>
      <c r="AW27" s="71">
        <v>0</v>
      </c>
      <c r="AX27" s="71"/>
      <c r="AY27" s="72"/>
      <c r="AZ27" s="71">
        <v>8834.8999999999942</v>
      </c>
      <c r="BA27" s="71">
        <v>38392.100000000006</v>
      </c>
      <c r="BB27" s="71">
        <v>19.8</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1714</v>
      </c>
      <c r="B28" s="70">
        <v>102</v>
      </c>
      <c r="C28" s="70">
        <v>20</v>
      </c>
      <c r="D28" s="70">
        <v>6</v>
      </c>
      <c r="E28" s="70">
        <v>2023</v>
      </c>
      <c r="F28" s="70" t="s">
        <v>1539</v>
      </c>
      <c r="G28" s="70" t="s">
        <v>1694</v>
      </c>
      <c r="H28" s="70" t="s">
        <v>1695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2032</v>
      </c>
      <c r="AS28" s="71">
        <v>389</v>
      </c>
      <c r="AT28" s="71">
        <v>1</v>
      </c>
      <c r="AU28" s="71">
        <v>0</v>
      </c>
      <c r="AV28" s="71">
        <v>0</v>
      </c>
      <c r="AW28" s="71">
        <v>0</v>
      </c>
      <c r="AX28" s="71"/>
      <c r="AY28" s="72"/>
      <c r="AZ28" s="71">
        <v>9216.3999999999887</v>
      </c>
      <c r="BA28" s="71">
        <v>62441.599999999969</v>
      </c>
      <c r="BB28" s="71">
        <v>19.8</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1715</v>
      </c>
      <c r="B29" s="70">
        <v>102</v>
      </c>
      <c r="C29" s="70">
        <v>21</v>
      </c>
      <c r="D29" s="70">
        <v>6</v>
      </c>
      <c r="E29" s="70">
        <v>2024</v>
      </c>
      <c r="F29" s="70" t="s">
        <v>1554</v>
      </c>
      <c r="G29" s="70" t="s">
        <v>1694</v>
      </c>
      <c r="H29" s="70" t="s">
        <v>1695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1716</v>
      </c>
      <c r="B30" s="70">
        <v>256</v>
      </c>
      <c r="C30" s="70">
        <v>1</v>
      </c>
      <c r="D30" s="70">
        <v>16</v>
      </c>
      <c r="E30" s="70">
        <v>1990</v>
      </c>
      <c r="F30" s="70" t="s">
        <v>787</v>
      </c>
      <c r="G30" s="70" t="s">
        <v>1717</v>
      </c>
      <c r="H30" s="70" t="s">
        <v>1718</v>
      </c>
      <c r="I30" s="148"/>
      <c r="J30" s="71">
        <v>124.5702428110698</v>
      </c>
      <c r="K30" s="71">
        <v>5.7331268217558424</v>
      </c>
      <c r="L30" s="71">
        <v>2.6373697448105959</v>
      </c>
      <c r="M30" s="71">
        <v>27.836617675691539</v>
      </c>
      <c r="N30" s="71">
        <v>29.496294989154919</v>
      </c>
      <c r="O30" s="71">
        <v>30.2641529268321</v>
      </c>
      <c r="P30" s="71">
        <v>22.255984782132099</v>
      </c>
      <c r="Q30" s="71">
        <v>1.94357097014186</v>
      </c>
      <c r="R30" s="71">
        <v>0</v>
      </c>
      <c r="S30" s="71">
        <v>1.8945390417666239</v>
      </c>
      <c r="T30" s="72"/>
      <c r="U30" s="71">
        <v>5256017</v>
      </c>
      <c r="V30" s="71">
        <v>2028</v>
      </c>
      <c r="W30" s="71">
        <v>28</v>
      </c>
      <c r="X30" s="71">
        <v>9954</v>
      </c>
      <c r="Y30" s="71">
        <v>9728</v>
      </c>
      <c r="Z30" s="71">
        <v>12448</v>
      </c>
      <c r="AA30" s="71">
        <v>5404</v>
      </c>
      <c r="AB30" s="71">
        <v>31557</v>
      </c>
      <c r="AC30" s="71">
        <v>0</v>
      </c>
      <c r="AD30" s="71">
        <v>1.8945390417666239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1719</v>
      </c>
      <c r="B31" s="70">
        <v>257</v>
      </c>
      <c r="C31" s="70">
        <v>2</v>
      </c>
      <c r="D31" s="70">
        <v>16</v>
      </c>
      <c r="E31" s="70">
        <v>2005</v>
      </c>
      <c r="F31" s="70" t="s">
        <v>789</v>
      </c>
      <c r="G31" s="70" t="s">
        <v>1717</v>
      </c>
      <c r="H31" s="70" t="s">
        <v>1718</v>
      </c>
      <c r="I31" s="148"/>
      <c r="J31" s="71">
        <v>80.621583561189269</v>
      </c>
      <c r="K31" s="71">
        <v>3.3122570724083782</v>
      </c>
      <c r="L31" s="71">
        <v>0.58412785648949894</v>
      </c>
      <c r="M31" s="71">
        <v>74.123924783423476</v>
      </c>
      <c r="N31" s="71">
        <v>49.505635786361523</v>
      </c>
      <c r="O31" s="71">
        <v>46.444488612137143</v>
      </c>
      <c r="P31" s="71">
        <v>25.33943541698444</v>
      </c>
      <c r="Q31" s="71">
        <v>2.1204440953216399</v>
      </c>
      <c r="R31" s="71">
        <v>6.6933310225941174</v>
      </c>
      <c r="S31" s="71">
        <v>4.1855448000000006</v>
      </c>
      <c r="T31" s="72"/>
      <c r="U31" s="71">
        <v>3558967</v>
      </c>
      <c r="V31" s="71">
        <v>1503</v>
      </c>
      <c r="W31" s="71">
        <v>7</v>
      </c>
      <c r="X31" s="71">
        <v>12467</v>
      </c>
      <c r="Y31" s="71">
        <v>13368</v>
      </c>
      <c r="Z31" s="71">
        <v>22106</v>
      </c>
      <c r="AA31" s="71">
        <v>5039</v>
      </c>
      <c r="AB31" s="71">
        <v>35992</v>
      </c>
      <c r="AC31" s="71">
        <v>1183577</v>
      </c>
      <c r="AD31" s="71">
        <v>4.1855448000000006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1720</v>
      </c>
      <c r="B32" s="70">
        <v>258</v>
      </c>
      <c r="C32" s="70">
        <v>3</v>
      </c>
      <c r="D32" s="70">
        <v>16</v>
      </c>
      <c r="E32" s="70">
        <v>2006</v>
      </c>
      <c r="F32" s="70" t="s">
        <v>790</v>
      </c>
      <c r="G32" s="70" t="s">
        <v>1717</v>
      </c>
      <c r="H32" s="70" t="s">
        <v>1718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1721</v>
      </c>
      <c r="B33" s="70">
        <v>259</v>
      </c>
      <c r="C33" s="70">
        <v>4</v>
      </c>
      <c r="D33" s="70">
        <v>16</v>
      </c>
      <c r="E33" s="70">
        <v>2007</v>
      </c>
      <c r="F33" s="70" t="s">
        <v>791</v>
      </c>
      <c r="G33" s="70" t="s">
        <v>1717</v>
      </c>
      <c r="H33" s="70" t="s">
        <v>1718</v>
      </c>
      <c r="I33" s="148"/>
      <c r="J33" s="71">
        <v>75.547932551979173</v>
      </c>
      <c r="K33" s="71">
        <v>2.916777183385558</v>
      </c>
      <c r="L33" s="71">
        <v>1.3643834811636799</v>
      </c>
      <c r="M33" s="71">
        <v>72.589330092932073</v>
      </c>
      <c r="N33" s="71">
        <v>52.626736256587222</v>
      </c>
      <c r="O33" s="71">
        <v>45.78900421096791</v>
      </c>
      <c r="P33" s="71">
        <v>25.149519446159839</v>
      </c>
      <c r="Q33" s="71">
        <v>2.2767771055496602</v>
      </c>
      <c r="R33" s="71">
        <v>7.8523699208964004</v>
      </c>
      <c r="S33" s="71">
        <v>5.5125686140000001</v>
      </c>
      <c r="T33" s="72"/>
      <c r="U33" s="71">
        <v>3708606</v>
      </c>
      <c r="V33" s="71">
        <v>1232</v>
      </c>
      <c r="W33" s="71">
        <v>16</v>
      </c>
      <c r="X33" s="71">
        <v>14756</v>
      </c>
      <c r="Y33" s="71">
        <v>13962</v>
      </c>
      <c r="Z33" s="71">
        <v>22656</v>
      </c>
      <c r="AA33" s="71">
        <v>4925</v>
      </c>
      <c r="AB33" s="71">
        <v>36602</v>
      </c>
      <c r="AC33" s="71">
        <v>1428369.5</v>
      </c>
      <c r="AD33" s="71">
        <v>5.5125686140000001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1722</v>
      </c>
      <c r="B34" s="70">
        <v>260</v>
      </c>
      <c r="C34" s="70">
        <v>5</v>
      </c>
      <c r="D34" s="70">
        <v>16</v>
      </c>
      <c r="E34" s="70">
        <v>2008</v>
      </c>
      <c r="F34" s="70" t="s">
        <v>792</v>
      </c>
      <c r="G34" s="70" t="s">
        <v>1717</v>
      </c>
      <c r="H34" s="70" t="s">
        <v>1718</v>
      </c>
      <c r="I34" s="148"/>
      <c r="J34" s="71">
        <v>81.185475447642403</v>
      </c>
      <c r="K34" s="71">
        <v>2.1888852882503169</v>
      </c>
      <c r="L34" s="71">
        <v>1.2193711881442799</v>
      </c>
      <c r="M34" s="71">
        <v>74.8559053295062</v>
      </c>
      <c r="N34" s="71">
        <v>52.191640797675362</v>
      </c>
      <c r="O34" s="71">
        <v>44.736230787865708</v>
      </c>
      <c r="P34" s="71">
        <v>24.493473985167981</v>
      </c>
      <c r="Q34" s="71">
        <v>2.2662496900598099</v>
      </c>
      <c r="R34" s="71">
        <v>8.5273151286696436</v>
      </c>
      <c r="S34" s="71">
        <v>3.3223583925</v>
      </c>
      <c r="T34" s="72"/>
      <c r="U34" s="71">
        <v>4177692</v>
      </c>
      <c r="V34" s="71">
        <v>1232</v>
      </c>
      <c r="W34" s="71">
        <v>16</v>
      </c>
      <c r="X34" s="71">
        <v>14756</v>
      </c>
      <c r="Y34" s="71">
        <v>14237</v>
      </c>
      <c r="Z34" s="71">
        <v>22912</v>
      </c>
      <c r="AA34" s="71">
        <v>4802</v>
      </c>
      <c r="AB34" s="71">
        <v>37032</v>
      </c>
      <c r="AC34" s="71">
        <v>1610692.5</v>
      </c>
      <c r="AD34" s="71">
        <v>3.3223583925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1723</v>
      </c>
      <c r="B35" s="70">
        <v>261</v>
      </c>
      <c r="C35" s="70">
        <v>6</v>
      </c>
      <c r="D35" s="70">
        <v>16</v>
      </c>
      <c r="E35" s="70">
        <v>2009</v>
      </c>
      <c r="F35" s="70" t="s">
        <v>176</v>
      </c>
      <c r="G35" s="70" t="s">
        <v>1717</v>
      </c>
      <c r="H35" s="70" t="s">
        <v>1718</v>
      </c>
      <c r="I35" s="148"/>
      <c r="J35" s="71">
        <v>76.401995763622637</v>
      </c>
      <c r="K35" s="71">
        <v>2.3458240677691768</v>
      </c>
      <c r="L35" s="71">
        <v>1.9597165482767991</v>
      </c>
      <c r="M35" s="71">
        <v>73.281316261367508</v>
      </c>
      <c r="N35" s="71">
        <v>45.804808438107443</v>
      </c>
      <c r="O35" s="71">
        <v>46.146138323759651</v>
      </c>
      <c r="P35" s="71">
        <v>23.590233258543361</v>
      </c>
      <c r="Q35" s="71">
        <v>2.1806126893284099</v>
      </c>
      <c r="R35" s="71">
        <v>10.70330622495614</v>
      </c>
      <c r="S35" s="71">
        <v>2.759158636800001</v>
      </c>
      <c r="T35" s="72"/>
      <c r="U35" s="71">
        <v>3430997</v>
      </c>
      <c r="V35" s="71">
        <v>1453</v>
      </c>
      <c r="W35" s="71">
        <v>40</v>
      </c>
      <c r="X35" s="71">
        <v>15648</v>
      </c>
      <c r="Y35" s="71">
        <v>14476</v>
      </c>
      <c r="Z35" s="71">
        <v>23328</v>
      </c>
      <c r="AA35" s="71">
        <v>4748</v>
      </c>
      <c r="AB35" s="71">
        <v>37405</v>
      </c>
      <c r="AC35" s="71">
        <v>1972337.5</v>
      </c>
      <c r="AD35" s="71">
        <v>2.759158636800001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16.62</v>
      </c>
      <c r="BK35" s="71">
        <v>284.8</v>
      </c>
      <c r="BL35" s="71">
        <v>295.41000000000003</v>
      </c>
      <c r="BM35" s="71">
        <v>0</v>
      </c>
      <c r="BN35" s="72"/>
      <c r="BO35" s="71">
        <v>0</v>
      </c>
      <c r="BP35" s="71">
        <v>0</v>
      </c>
      <c r="BQ35" s="71">
        <v>3</v>
      </c>
      <c r="BR35" s="71">
        <v>2</v>
      </c>
      <c r="BS35" s="71">
        <v>3</v>
      </c>
      <c r="BT35" s="71">
        <v>0</v>
      </c>
      <c r="BU35"/>
      <c r="BV35" s="70">
        <v>501.02</v>
      </c>
      <c r="BW35" s="70">
        <v>0</v>
      </c>
      <c r="BX35" s="70">
        <v>0</v>
      </c>
      <c r="BY35" s="70">
        <v>0</v>
      </c>
      <c r="BZ35" s="70">
        <v>0</v>
      </c>
      <c r="CA35" s="70">
        <v>0</v>
      </c>
      <c r="CB35" s="70">
        <v>0</v>
      </c>
      <c r="CC35" s="70">
        <v>95.81</v>
      </c>
      <c r="CD35" s="70">
        <v>0</v>
      </c>
    </row>
    <row r="36" spans="1:82">
      <c r="A36" s="70" t="s">
        <v>1724</v>
      </c>
      <c r="B36" s="70">
        <v>262</v>
      </c>
      <c r="C36" s="70">
        <v>7</v>
      </c>
      <c r="D36" s="70">
        <v>16</v>
      </c>
      <c r="E36" s="70">
        <v>2010</v>
      </c>
      <c r="F36" s="70" t="s">
        <v>177</v>
      </c>
      <c r="G36" s="70" t="s">
        <v>1717</v>
      </c>
      <c r="H36" s="70" t="s">
        <v>1718</v>
      </c>
      <c r="I36" s="148"/>
      <c r="J36" s="71">
        <v>65.442769616150528</v>
      </c>
      <c r="K36" s="71">
        <v>2.5119376252835059</v>
      </c>
      <c r="L36" s="71">
        <v>1.88211298425164</v>
      </c>
      <c r="M36" s="71">
        <v>70.107954570122558</v>
      </c>
      <c r="N36" s="71">
        <v>51.943471022004267</v>
      </c>
      <c r="O36" s="71">
        <v>46.775427829515991</v>
      </c>
      <c r="P36" s="71">
        <v>24.296372457994121</v>
      </c>
      <c r="Q36" s="71">
        <v>2.30226815897971</v>
      </c>
      <c r="R36" s="71">
        <v>27.953646787720992</v>
      </c>
      <c r="S36" s="71">
        <v>3.1783649535</v>
      </c>
      <c r="T36" s="72"/>
      <c r="U36" s="71">
        <v>3209964</v>
      </c>
      <c r="V36" s="71">
        <v>1453</v>
      </c>
      <c r="W36" s="71">
        <v>40</v>
      </c>
      <c r="X36" s="71">
        <v>15648</v>
      </c>
      <c r="Y36" s="71">
        <v>14755</v>
      </c>
      <c r="Z36" s="71">
        <v>23756</v>
      </c>
      <c r="AA36" s="71">
        <v>4768</v>
      </c>
      <c r="AB36" s="71">
        <v>37842</v>
      </c>
      <c r="AC36" s="71">
        <v>4881505.25</v>
      </c>
      <c r="AD36" s="71">
        <v>3.1783649535</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16.669</v>
      </c>
      <c r="BK36" s="71">
        <v>257.82400000000001</v>
      </c>
      <c r="BL36" s="71">
        <v>243.554</v>
      </c>
      <c r="BM36" s="71">
        <v>0</v>
      </c>
      <c r="BN36" s="72"/>
      <c r="BO36" s="71">
        <v>0</v>
      </c>
      <c r="BP36" s="71">
        <v>0</v>
      </c>
      <c r="BQ36" s="71">
        <v>3</v>
      </c>
      <c r="BR36" s="71">
        <v>2</v>
      </c>
      <c r="BS36" s="71">
        <v>4</v>
      </c>
      <c r="BT36" s="71">
        <v>0</v>
      </c>
      <c r="BU36"/>
      <c r="BV36" s="70">
        <v>475.56799999999998</v>
      </c>
      <c r="BW36" s="70">
        <v>0</v>
      </c>
      <c r="BX36" s="70">
        <v>0</v>
      </c>
      <c r="BY36" s="70">
        <v>0</v>
      </c>
      <c r="BZ36" s="70">
        <v>8.9</v>
      </c>
      <c r="CA36" s="70">
        <v>0</v>
      </c>
      <c r="CB36" s="70">
        <v>0</v>
      </c>
      <c r="CC36" s="70">
        <v>33.579000000000001</v>
      </c>
      <c r="CD36" s="70">
        <v>0</v>
      </c>
    </row>
    <row r="37" spans="1:82">
      <c r="A37" s="70" t="s">
        <v>1725</v>
      </c>
      <c r="B37" s="70">
        <v>263</v>
      </c>
      <c r="C37" s="70">
        <v>8</v>
      </c>
      <c r="D37" s="70">
        <v>16</v>
      </c>
      <c r="E37" s="70">
        <v>2011</v>
      </c>
      <c r="F37" s="70" t="s">
        <v>178</v>
      </c>
      <c r="G37" s="70" t="s">
        <v>1717</v>
      </c>
      <c r="H37" s="70" t="s">
        <v>1718</v>
      </c>
      <c r="I37" s="148"/>
      <c r="J37" s="71">
        <v>55.772174642371887</v>
      </c>
      <c r="K37" s="71">
        <v>3.607223551983783</v>
      </c>
      <c r="L37" s="71">
        <v>2.0053503806739741</v>
      </c>
      <c r="M37" s="71">
        <v>85.352497434004462</v>
      </c>
      <c r="N37" s="71">
        <v>56.653864035681337</v>
      </c>
      <c r="O37" s="71">
        <v>46.725131608452507</v>
      </c>
      <c r="P37" s="71">
        <v>23.896102417734905</v>
      </c>
      <c r="Q37" s="71">
        <v>2.6764120203074202</v>
      </c>
      <c r="R37" s="71">
        <v>22.657173456949089</v>
      </c>
      <c r="S37" s="71">
        <v>3.7957908005360008</v>
      </c>
      <c r="T37" s="72"/>
      <c r="U37" s="71">
        <v>2537406</v>
      </c>
      <c r="V37" s="71">
        <v>1453</v>
      </c>
      <c r="W37" s="71">
        <v>40</v>
      </c>
      <c r="X37" s="71">
        <v>15648</v>
      </c>
      <c r="Y37" s="71">
        <v>15054</v>
      </c>
      <c r="Z37" s="71">
        <v>24246</v>
      </c>
      <c r="AA37" s="71">
        <v>4829</v>
      </c>
      <c r="AB37" s="71">
        <v>38138</v>
      </c>
      <c r="AC37" s="71">
        <v>3950046</v>
      </c>
      <c r="AD37" s="71">
        <v>3.7957908005360008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16.934000000000001</v>
      </c>
      <c r="BK37" s="71">
        <v>310.38499999999999</v>
      </c>
      <c r="BL37" s="71">
        <v>145.11099999999999</v>
      </c>
      <c r="BM37" s="71">
        <v>0</v>
      </c>
      <c r="BN37" s="72"/>
      <c r="BO37" s="71">
        <v>0</v>
      </c>
      <c r="BP37" s="71">
        <v>0</v>
      </c>
      <c r="BQ37" s="71">
        <v>3</v>
      </c>
      <c r="BR37" s="71">
        <v>2</v>
      </c>
      <c r="BS37" s="71">
        <v>4</v>
      </c>
      <c r="BT37" s="71">
        <v>0</v>
      </c>
      <c r="BU37"/>
      <c r="BV37" s="70">
        <v>462.43</v>
      </c>
      <c r="BW37" s="70">
        <v>0</v>
      </c>
      <c r="BX37" s="70">
        <v>0</v>
      </c>
      <c r="BY37" s="70">
        <v>0</v>
      </c>
      <c r="BZ37" s="70">
        <v>10</v>
      </c>
      <c r="CA37" s="70">
        <v>0</v>
      </c>
      <c r="CB37" s="70">
        <v>0</v>
      </c>
      <c r="CC37" s="70">
        <v>0</v>
      </c>
      <c r="CD37" s="70">
        <v>0</v>
      </c>
    </row>
    <row r="38" spans="1:82">
      <c r="A38" s="70" t="s">
        <v>1726</v>
      </c>
      <c r="B38" s="70">
        <v>264</v>
      </c>
      <c r="C38" s="70">
        <v>9</v>
      </c>
      <c r="D38" s="70">
        <v>16</v>
      </c>
      <c r="E38" s="70">
        <v>2012</v>
      </c>
      <c r="F38" s="70" t="s">
        <v>179</v>
      </c>
      <c r="G38" s="70" t="s">
        <v>1717</v>
      </c>
      <c r="H38" s="70" t="s">
        <v>1718</v>
      </c>
      <c r="I38" s="148"/>
      <c r="J38" s="71">
        <v>95.262701193989116</v>
      </c>
      <c r="K38" s="71">
        <v>3.4180452927902758</v>
      </c>
      <c r="L38" s="71">
        <v>2.0093633417341348</v>
      </c>
      <c r="M38" s="71">
        <v>93.308826602132427</v>
      </c>
      <c r="N38" s="71">
        <v>62.692884221373333</v>
      </c>
      <c r="O38" s="71">
        <v>47.227387357632679</v>
      </c>
      <c r="P38" s="71">
        <v>24.499860923971063</v>
      </c>
      <c r="Q38" s="71">
        <v>2.9226594431095601</v>
      </c>
      <c r="R38" s="71">
        <v>27.71752898597336</v>
      </c>
      <c r="S38" s="71">
        <v>6.2176284864642772</v>
      </c>
      <c r="T38" s="72"/>
      <c r="U38" s="71">
        <v>4251400</v>
      </c>
      <c r="V38" s="71">
        <v>1453</v>
      </c>
      <c r="W38" s="71">
        <v>40</v>
      </c>
      <c r="X38" s="71">
        <v>15648</v>
      </c>
      <c r="Y38" s="71">
        <v>15255</v>
      </c>
      <c r="Z38" s="71">
        <v>24701</v>
      </c>
      <c r="AA38" s="71">
        <v>4923</v>
      </c>
      <c r="AB38" s="71">
        <v>38332</v>
      </c>
      <c r="AC38" s="71">
        <v>4707107.5</v>
      </c>
      <c r="AD38" s="71">
        <v>6.2176284864642772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18.18</v>
      </c>
      <c r="BK38" s="71">
        <v>307.012</v>
      </c>
      <c r="BL38" s="71">
        <v>280.73500000000001</v>
      </c>
      <c r="BM38" s="71">
        <v>0</v>
      </c>
      <c r="BN38" s="72"/>
      <c r="BO38" s="71">
        <v>0</v>
      </c>
      <c r="BP38" s="71">
        <v>0</v>
      </c>
      <c r="BQ38" s="71">
        <v>3</v>
      </c>
      <c r="BR38" s="71">
        <v>2</v>
      </c>
      <c r="BS38" s="71">
        <v>4</v>
      </c>
      <c r="BT38" s="71">
        <v>0</v>
      </c>
      <c r="BU38"/>
      <c r="BV38" s="70">
        <v>582.06799999999998</v>
      </c>
      <c r="BW38" s="70">
        <v>0</v>
      </c>
      <c r="BX38" s="70">
        <v>0</v>
      </c>
      <c r="BY38" s="70">
        <v>0</v>
      </c>
      <c r="BZ38" s="70">
        <v>9.4</v>
      </c>
      <c r="CA38" s="70">
        <v>0</v>
      </c>
      <c r="CB38" s="70">
        <v>0</v>
      </c>
      <c r="CC38" s="70">
        <v>14.459</v>
      </c>
      <c r="CD38" s="70">
        <v>0</v>
      </c>
    </row>
    <row r="39" spans="1:82">
      <c r="A39" s="70" t="s">
        <v>1727</v>
      </c>
      <c r="B39" s="70">
        <v>265</v>
      </c>
      <c r="C39" s="70">
        <v>10</v>
      </c>
      <c r="D39" s="70">
        <v>16</v>
      </c>
      <c r="E39" s="70">
        <v>2013</v>
      </c>
      <c r="F39" s="70" t="s">
        <v>180</v>
      </c>
      <c r="G39" s="70" t="s">
        <v>1717</v>
      </c>
      <c r="H39" s="70" t="s">
        <v>1718</v>
      </c>
      <c r="I39" s="148"/>
      <c r="J39" s="71">
        <v>64.756158976236478</v>
      </c>
      <c r="K39" s="71">
        <v>3.047511644852372</v>
      </c>
      <c r="L39" s="71">
        <v>1.928092775592827</v>
      </c>
      <c r="M39" s="71">
        <v>91.069186112825975</v>
      </c>
      <c r="N39" s="71">
        <v>62.558021567336489</v>
      </c>
      <c r="O39" s="71">
        <v>45.834837534348104</v>
      </c>
      <c r="P39" s="71">
        <v>24.881907684958797</v>
      </c>
      <c r="Q39" s="71">
        <v>2.9794010895238201</v>
      </c>
      <c r="R39" s="71">
        <v>28.863072423855279</v>
      </c>
      <c r="S39" s="71">
        <v>7.2230749398106084</v>
      </c>
      <c r="T39" s="72"/>
      <c r="U39" s="71">
        <v>2708075</v>
      </c>
      <c r="V39" s="71">
        <v>1453</v>
      </c>
      <c r="W39" s="71">
        <v>40</v>
      </c>
      <c r="X39" s="71">
        <v>15648</v>
      </c>
      <c r="Y39" s="71">
        <v>15401</v>
      </c>
      <c r="Z39" s="71">
        <v>25043</v>
      </c>
      <c r="AA39" s="71">
        <v>4981</v>
      </c>
      <c r="AB39" s="71">
        <v>38516</v>
      </c>
      <c r="AC39" s="71">
        <v>4784683.75</v>
      </c>
      <c r="AD39" s="71">
        <v>7.2230749398106084</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13.04</v>
      </c>
      <c r="BK39" s="71">
        <v>639.08699999999999</v>
      </c>
      <c r="BL39" s="71">
        <v>249.214</v>
      </c>
      <c r="BM39" s="71">
        <v>0</v>
      </c>
      <c r="BN39" s="72"/>
      <c r="BO39" s="71">
        <v>0</v>
      </c>
      <c r="BP39" s="71">
        <v>0</v>
      </c>
      <c r="BQ39" s="71">
        <v>3</v>
      </c>
      <c r="BR39" s="71">
        <v>2</v>
      </c>
      <c r="BS39" s="71">
        <v>4</v>
      </c>
      <c r="BT39" s="71">
        <v>0</v>
      </c>
      <c r="BU39"/>
      <c r="BV39" s="70">
        <v>854.63300000000004</v>
      </c>
      <c r="BW39" s="70">
        <v>0</v>
      </c>
      <c r="BX39" s="70">
        <v>0</v>
      </c>
      <c r="BY39" s="70">
        <v>0</v>
      </c>
      <c r="BZ39" s="70">
        <v>22.806999999999999</v>
      </c>
      <c r="CA39" s="70">
        <v>0</v>
      </c>
      <c r="CB39" s="70">
        <v>0</v>
      </c>
      <c r="CC39" s="70">
        <v>23.901</v>
      </c>
      <c r="CD39" s="70">
        <v>0</v>
      </c>
    </row>
    <row r="40" spans="1:82">
      <c r="A40" s="70" t="s">
        <v>1728</v>
      </c>
      <c r="B40" s="70">
        <v>266</v>
      </c>
      <c r="C40" s="70">
        <v>11</v>
      </c>
      <c r="D40" s="70">
        <v>16</v>
      </c>
      <c r="E40" s="70">
        <v>2014</v>
      </c>
      <c r="F40" s="70" t="s">
        <v>181</v>
      </c>
      <c r="G40" s="70" t="s">
        <v>1717</v>
      </c>
      <c r="H40" s="70" t="s">
        <v>1718</v>
      </c>
      <c r="I40" s="148"/>
      <c r="J40" s="71">
        <v>56.977960331966557</v>
      </c>
      <c r="K40" s="71">
        <v>3.8229100339844062</v>
      </c>
      <c r="L40" s="71">
        <v>3.300764211963676</v>
      </c>
      <c r="M40" s="71">
        <v>76.292359067580946</v>
      </c>
      <c r="N40" s="71">
        <v>61.320790708975252</v>
      </c>
      <c r="O40" s="71">
        <v>43.906183343658981</v>
      </c>
      <c r="P40" s="71">
        <v>24.950984092211776</v>
      </c>
      <c r="Q40" s="71">
        <v>2.8549212291825601</v>
      </c>
      <c r="R40" s="71">
        <v>28.72186484987774</v>
      </c>
      <c r="S40" s="71">
        <v>7.2678279231275784</v>
      </c>
      <c r="T40" s="72"/>
      <c r="U40" s="71">
        <v>2648612</v>
      </c>
      <c r="V40" s="71">
        <v>1578</v>
      </c>
      <c r="W40" s="71">
        <v>58</v>
      </c>
      <c r="X40" s="71">
        <v>13533</v>
      </c>
      <c r="Y40" s="71">
        <v>15547</v>
      </c>
      <c r="Z40" s="71">
        <v>25266</v>
      </c>
      <c r="AA40" s="71">
        <v>4969</v>
      </c>
      <c r="AB40" s="71">
        <v>38467</v>
      </c>
      <c r="AC40" s="71">
        <v>4776246.75</v>
      </c>
      <c r="AD40" s="71">
        <v>7.2678279231275784</v>
      </c>
      <c r="AE40" s="72"/>
      <c r="AF40" s="71"/>
      <c r="AG40" s="71"/>
      <c r="AH40" s="71"/>
      <c r="AI40" s="71"/>
      <c r="AJ40" s="71"/>
      <c r="AK40" s="71"/>
      <c r="AL40" s="71"/>
      <c r="AM40" s="71"/>
      <c r="AN40" s="71"/>
      <c r="AO40" s="71"/>
      <c r="AP40" s="71"/>
      <c r="AQ40" s="72"/>
      <c r="AR40" s="71">
        <v>645</v>
      </c>
      <c r="AS40" s="71">
        <v>111</v>
      </c>
      <c r="AT40" s="71">
        <v>0</v>
      </c>
      <c r="AU40" s="71">
        <v>0</v>
      </c>
      <c r="AV40" s="71">
        <v>0</v>
      </c>
      <c r="AW40" s="71">
        <v>0</v>
      </c>
      <c r="AX40" s="71"/>
      <c r="AY40" s="72"/>
      <c r="AZ40" s="71">
        <v>2694.5</v>
      </c>
      <c r="BA40" s="71">
        <v>4694.3</v>
      </c>
      <c r="BB40" s="71">
        <v>0</v>
      </c>
      <c r="BC40" s="71">
        <v>0</v>
      </c>
      <c r="BD40" s="71">
        <v>0</v>
      </c>
      <c r="BE40" s="71">
        <v>0</v>
      </c>
      <c r="BF40" s="71"/>
      <c r="BG40" s="72"/>
      <c r="BH40" s="71">
        <v>0</v>
      </c>
      <c r="BI40" s="71">
        <v>0</v>
      </c>
      <c r="BJ40" s="71">
        <v>12.154999999999999</v>
      </c>
      <c r="BK40" s="71">
        <v>581.07899999999995</v>
      </c>
      <c r="BL40" s="71">
        <v>299.892</v>
      </c>
      <c r="BM40" s="71">
        <v>0</v>
      </c>
      <c r="BN40" s="72"/>
      <c r="BO40" s="71">
        <v>0</v>
      </c>
      <c r="BP40" s="71">
        <v>0</v>
      </c>
      <c r="BQ40" s="71">
        <v>3</v>
      </c>
      <c r="BR40" s="71">
        <v>2</v>
      </c>
      <c r="BS40" s="71">
        <v>4</v>
      </c>
      <c r="BT40" s="71">
        <v>0</v>
      </c>
      <c r="BU40"/>
      <c r="BV40" s="70">
        <v>848.35199999999998</v>
      </c>
      <c r="BW40" s="70">
        <v>0</v>
      </c>
      <c r="BX40" s="70">
        <v>0</v>
      </c>
      <c r="BY40" s="70">
        <v>0</v>
      </c>
      <c r="BZ40" s="70">
        <v>22</v>
      </c>
      <c r="CA40" s="70">
        <v>0</v>
      </c>
      <c r="CB40" s="70">
        <v>0</v>
      </c>
      <c r="CC40" s="70">
        <v>22.774000000000001</v>
      </c>
      <c r="CD40" s="70">
        <v>0</v>
      </c>
    </row>
    <row r="41" spans="1:82">
      <c r="A41" s="70" t="s">
        <v>1729</v>
      </c>
      <c r="B41" s="70">
        <v>267</v>
      </c>
      <c r="C41" s="70">
        <v>12</v>
      </c>
      <c r="D41" s="70">
        <v>16</v>
      </c>
      <c r="E41" s="70">
        <v>2015</v>
      </c>
      <c r="F41" s="70" t="s">
        <v>182</v>
      </c>
      <c r="G41" s="70" t="s">
        <v>1717</v>
      </c>
      <c r="H41" s="70" t="s">
        <v>1718</v>
      </c>
      <c r="I41" s="148"/>
      <c r="J41" s="71">
        <v>40.305151157638548</v>
      </c>
      <c r="K41" s="71">
        <v>3.657806826576496</v>
      </c>
      <c r="L41" s="71">
        <v>3.3237813202382038</v>
      </c>
      <c r="M41" s="71">
        <v>84.889684316480626</v>
      </c>
      <c r="N41" s="71">
        <v>58.289646393960147</v>
      </c>
      <c r="O41" s="71">
        <v>43.950662631039016</v>
      </c>
      <c r="P41" s="71">
        <v>25.221961637784261</v>
      </c>
      <c r="Q41" s="71">
        <v>2.79056995132721</v>
      </c>
      <c r="R41" s="71">
        <v>27.963890217784321</v>
      </c>
      <c r="S41" s="71">
        <v>8.6560541337759567</v>
      </c>
      <c r="T41" s="72"/>
      <c r="U41" s="71">
        <v>2093322</v>
      </c>
      <c r="V41" s="71">
        <v>1578</v>
      </c>
      <c r="W41" s="71">
        <v>58</v>
      </c>
      <c r="X41" s="71">
        <v>13533</v>
      </c>
      <c r="Y41" s="71">
        <v>15669</v>
      </c>
      <c r="Z41" s="71">
        <v>25535</v>
      </c>
      <c r="AA41" s="71">
        <v>5019</v>
      </c>
      <c r="AB41" s="71">
        <v>38409</v>
      </c>
      <c r="AC41" s="71">
        <v>4779970.75</v>
      </c>
      <c r="AD41" s="71">
        <v>8.6560541337759567</v>
      </c>
      <c r="AE41" s="72"/>
      <c r="AF41" s="71">
        <v>22618412.25132649</v>
      </c>
      <c r="AG41" s="71">
        <v>2865650.0588469398</v>
      </c>
      <c r="AH41" s="71">
        <v>636191.63363231823</v>
      </c>
      <c r="AI41" s="71">
        <v>103793626.939834</v>
      </c>
      <c r="AJ41" s="71">
        <v>85903779.831975028</v>
      </c>
      <c r="AK41" s="71">
        <v>0</v>
      </c>
      <c r="AL41" s="71">
        <v>0</v>
      </c>
      <c r="AM41" s="71">
        <v>5263792.3303048275</v>
      </c>
      <c r="AN41" s="71">
        <v>0</v>
      </c>
      <c r="AO41" s="71">
        <v>0</v>
      </c>
      <c r="AP41" s="71">
        <v>221081453.04591963</v>
      </c>
      <c r="AQ41" s="72"/>
      <c r="AR41" s="71">
        <v>774</v>
      </c>
      <c r="AS41" s="71">
        <v>151</v>
      </c>
      <c r="AT41" s="71">
        <v>0</v>
      </c>
      <c r="AU41" s="71">
        <v>0</v>
      </c>
      <c r="AV41" s="71">
        <v>0</v>
      </c>
      <c r="AW41" s="71">
        <v>0</v>
      </c>
      <c r="AX41" s="71"/>
      <c r="AY41" s="72"/>
      <c r="AZ41" s="71">
        <v>3320.9</v>
      </c>
      <c r="BA41" s="71">
        <v>6811.1</v>
      </c>
      <c r="BB41" s="71">
        <v>0</v>
      </c>
      <c r="BC41" s="71">
        <v>0</v>
      </c>
      <c r="BD41" s="71">
        <v>0</v>
      </c>
      <c r="BE41" s="71">
        <v>0</v>
      </c>
      <c r="BF41" s="71"/>
      <c r="BG41" s="72"/>
      <c r="BH41" s="71">
        <v>0</v>
      </c>
      <c r="BI41" s="71">
        <v>0</v>
      </c>
      <c r="BJ41" s="71">
        <v>10.555999999999999</v>
      </c>
      <c r="BK41" s="71">
        <v>647.55200000000002</v>
      </c>
      <c r="BL41" s="71">
        <v>309.00799999999998</v>
      </c>
      <c r="BM41" s="71">
        <v>0</v>
      </c>
      <c r="BN41" s="72"/>
      <c r="BO41" s="71">
        <v>0</v>
      </c>
      <c r="BP41" s="71">
        <v>0</v>
      </c>
      <c r="BQ41" s="71">
        <v>3</v>
      </c>
      <c r="BR41" s="71">
        <v>3</v>
      </c>
      <c r="BS41" s="71">
        <v>3</v>
      </c>
      <c r="BT41" s="71">
        <v>0</v>
      </c>
      <c r="BU41"/>
      <c r="BV41" s="70">
        <v>921.49400000000003</v>
      </c>
      <c r="BW41" s="70">
        <v>0</v>
      </c>
      <c r="BX41" s="70">
        <v>0</v>
      </c>
      <c r="BY41" s="70">
        <v>0</v>
      </c>
      <c r="BZ41" s="70">
        <v>23.9</v>
      </c>
      <c r="CA41" s="70">
        <v>0</v>
      </c>
      <c r="CB41" s="70">
        <v>0</v>
      </c>
      <c r="CC41" s="70">
        <v>21.722000000000001</v>
      </c>
      <c r="CD41" s="70">
        <v>0</v>
      </c>
    </row>
    <row r="42" spans="1:82">
      <c r="A42" s="70" t="s">
        <v>1730</v>
      </c>
      <c r="B42" s="70">
        <v>268</v>
      </c>
      <c r="C42" s="70">
        <v>13</v>
      </c>
      <c r="D42" s="70">
        <v>16</v>
      </c>
      <c r="E42" s="70">
        <v>2016</v>
      </c>
      <c r="F42" s="70" t="s">
        <v>155</v>
      </c>
      <c r="G42" s="70" t="s">
        <v>1717</v>
      </c>
      <c r="H42" s="70" t="s">
        <v>1718</v>
      </c>
      <c r="I42" s="148"/>
      <c r="J42" s="71">
        <v>46.112858354934268</v>
      </c>
      <c r="K42" s="71">
        <v>3.3981074427416247</v>
      </c>
      <c r="L42" s="71">
        <v>3.300387878828515</v>
      </c>
      <c r="M42" s="71">
        <v>62.094612536513942</v>
      </c>
      <c r="N42" s="71">
        <v>51.527186865977285</v>
      </c>
      <c r="O42" s="71">
        <v>43.918534639880178</v>
      </c>
      <c r="P42" s="71">
        <v>24.818351639182151</v>
      </c>
      <c r="Q42" s="71">
        <v>2.7096564844596549</v>
      </c>
      <c r="R42" s="71">
        <v>28.344294120083198</v>
      </c>
      <c r="S42" s="71">
        <v>9.3965749474602873</v>
      </c>
      <c r="T42" s="72"/>
      <c r="U42" s="71">
        <v>2158153</v>
      </c>
      <c r="V42" s="71">
        <v>1578</v>
      </c>
      <c r="W42" s="71">
        <v>58</v>
      </c>
      <c r="X42" s="71">
        <v>13533</v>
      </c>
      <c r="Y42" s="71">
        <v>15732</v>
      </c>
      <c r="Z42" s="71">
        <v>25830</v>
      </c>
      <c r="AA42" s="71">
        <v>5108</v>
      </c>
      <c r="AB42" s="71">
        <v>38363</v>
      </c>
      <c r="AC42" s="71">
        <v>4840926.4292165805</v>
      </c>
      <c r="AD42" s="71">
        <v>9.3965749474602873</v>
      </c>
      <c r="AE42" s="72"/>
      <c r="AF42" s="71">
        <v>25920577.76232608</v>
      </c>
      <c r="AG42" s="71">
        <v>2554897.711695936</v>
      </c>
      <c r="AH42" s="71">
        <v>570474.56455366116</v>
      </c>
      <c r="AI42" s="71">
        <v>96594929.902326971</v>
      </c>
      <c r="AJ42" s="71">
        <v>74035296.953228235</v>
      </c>
      <c r="AK42" s="71">
        <v>0</v>
      </c>
      <c r="AL42" s="71">
        <v>0</v>
      </c>
      <c r="AM42" s="71">
        <v>5261572.7757569281</v>
      </c>
      <c r="AN42" s="71">
        <v>0</v>
      </c>
      <c r="AO42" s="71">
        <v>0</v>
      </c>
      <c r="AP42" s="71">
        <v>204937749.66988781</v>
      </c>
      <c r="AQ42" s="72"/>
      <c r="AR42" s="71">
        <v>901</v>
      </c>
      <c r="AS42" s="71">
        <v>180</v>
      </c>
      <c r="AT42" s="71">
        <v>0</v>
      </c>
      <c r="AU42" s="71">
        <v>0</v>
      </c>
      <c r="AV42" s="71">
        <v>0</v>
      </c>
      <c r="AW42" s="71">
        <v>0</v>
      </c>
      <c r="AX42" s="71"/>
      <c r="AY42" s="72"/>
      <c r="AZ42" s="71">
        <v>3936.4</v>
      </c>
      <c r="BA42" s="71">
        <v>14559.5</v>
      </c>
      <c r="BB42" s="71">
        <v>0</v>
      </c>
      <c r="BC42" s="71">
        <v>0</v>
      </c>
      <c r="BD42" s="71">
        <v>0</v>
      </c>
      <c r="BE42" s="71">
        <v>0</v>
      </c>
      <c r="BF42" s="71"/>
      <c r="BG42" s="72"/>
      <c r="BH42" s="71">
        <v>0</v>
      </c>
      <c r="BI42" s="71">
        <v>0</v>
      </c>
      <c r="BJ42" s="71">
        <v>13.396000000000001</v>
      </c>
      <c r="BK42" s="71">
        <v>694.04300000000001</v>
      </c>
      <c r="BL42" s="71">
        <v>298.08499999999998</v>
      </c>
      <c r="BM42" s="71">
        <v>0</v>
      </c>
      <c r="BN42" s="72"/>
      <c r="BO42" s="71">
        <v>0</v>
      </c>
      <c r="BP42" s="71">
        <v>0</v>
      </c>
      <c r="BQ42" s="71">
        <v>3</v>
      </c>
      <c r="BR42" s="71">
        <v>2</v>
      </c>
      <c r="BS42" s="71">
        <v>3</v>
      </c>
      <c r="BT42" s="71">
        <v>0</v>
      </c>
      <c r="BU42"/>
      <c r="BV42" s="70">
        <v>965.50199999999995</v>
      </c>
      <c r="BW42" s="70">
        <v>0</v>
      </c>
      <c r="BX42" s="70">
        <v>0</v>
      </c>
      <c r="BY42" s="70">
        <v>0</v>
      </c>
      <c r="BZ42" s="70">
        <v>24</v>
      </c>
      <c r="CA42" s="70">
        <v>0</v>
      </c>
      <c r="CB42" s="70">
        <v>0</v>
      </c>
      <c r="CC42" s="70">
        <v>16.021999999999998</v>
      </c>
      <c r="CD42" s="70">
        <v>0</v>
      </c>
    </row>
    <row r="43" spans="1:82">
      <c r="A43" s="70" t="s">
        <v>1731</v>
      </c>
      <c r="B43" s="70">
        <v>269</v>
      </c>
      <c r="C43" s="70">
        <v>14</v>
      </c>
      <c r="D43" s="70">
        <v>16</v>
      </c>
      <c r="E43" s="70">
        <v>2017</v>
      </c>
      <c r="F43" s="70" t="s">
        <v>156</v>
      </c>
      <c r="G43" s="70" t="s">
        <v>1717</v>
      </c>
      <c r="H43" s="70" t="s">
        <v>1718</v>
      </c>
      <c r="I43" s="148"/>
      <c r="J43" s="71">
        <v>60.747114012519503</v>
      </c>
      <c r="K43" s="71">
        <v>3.3833029609465175</v>
      </c>
      <c r="L43" s="71">
        <v>3.286503373931819</v>
      </c>
      <c r="M43" s="71">
        <v>56.472978219195888</v>
      </c>
      <c r="N43" s="71">
        <v>55.895347606087718</v>
      </c>
      <c r="O43" s="71">
        <v>43.245375022964254</v>
      </c>
      <c r="P43" s="71">
        <v>24.670792131192222</v>
      </c>
      <c r="Q43" s="71">
        <v>2.6231668499162399</v>
      </c>
      <c r="R43" s="71">
        <v>28.0922689508071</v>
      </c>
      <c r="S43" s="71">
        <v>8.7968532283289225</v>
      </c>
      <c r="T43" s="72"/>
      <c r="U43" s="71">
        <v>3354342</v>
      </c>
      <c r="V43" s="71">
        <v>1578</v>
      </c>
      <c r="W43" s="71">
        <v>58</v>
      </c>
      <c r="X43" s="71">
        <v>13533</v>
      </c>
      <c r="Y43" s="71">
        <v>15836</v>
      </c>
      <c r="Z43" s="71">
        <v>25856</v>
      </c>
      <c r="AA43" s="71">
        <v>5110</v>
      </c>
      <c r="AB43" s="71">
        <v>38405</v>
      </c>
      <c r="AC43" s="71">
        <v>4893082.9999999991</v>
      </c>
      <c r="AD43" s="71">
        <v>8.7968532283289225</v>
      </c>
      <c r="AE43" s="72"/>
      <c r="AF43" s="71">
        <v>37582291.534579769</v>
      </c>
      <c r="AG43" s="71">
        <v>2574546.838237138</v>
      </c>
      <c r="AH43" s="71">
        <v>682835.78275444312</v>
      </c>
      <c r="AI43" s="71">
        <v>91406715.362857282</v>
      </c>
      <c r="AJ43" s="71">
        <v>82256086.569972068</v>
      </c>
      <c r="AK43" s="71">
        <v>0</v>
      </c>
      <c r="AL43" s="71">
        <v>0</v>
      </c>
      <c r="AM43" s="71">
        <v>5275575.1099473555</v>
      </c>
      <c r="AN43" s="71">
        <v>0</v>
      </c>
      <c r="AO43" s="71">
        <v>0</v>
      </c>
      <c r="AP43" s="71">
        <v>219778051.19834805</v>
      </c>
      <c r="AQ43" s="72"/>
      <c r="AR43" s="71">
        <v>977</v>
      </c>
      <c r="AS43" s="71">
        <v>206</v>
      </c>
      <c r="AT43" s="71">
        <v>0</v>
      </c>
      <c r="AU43" s="71">
        <v>0</v>
      </c>
      <c r="AV43" s="71">
        <v>0</v>
      </c>
      <c r="AW43" s="71">
        <v>1</v>
      </c>
      <c r="AX43" s="71"/>
      <c r="AY43" s="72"/>
      <c r="AZ43" s="71">
        <v>4328.7</v>
      </c>
      <c r="BA43" s="71">
        <v>16771.599999999999</v>
      </c>
      <c r="BB43" s="71">
        <v>0</v>
      </c>
      <c r="BC43" s="71">
        <v>0</v>
      </c>
      <c r="BD43" s="71">
        <v>0</v>
      </c>
      <c r="BE43" s="71">
        <v>49120</v>
      </c>
      <c r="BF43" s="71"/>
      <c r="BG43" s="72"/>
      <c r="BH43" s="71">
        <v>0</v>
      </c>
      <c r="BI43" s="71">
        <v>0</v>
      </c>
      <c r="BJ43" s="71">
        <v>17.41</v>
      </c>
      <c r="BK43" s="71">
        <v>648.89400000000001</v>
      </c>
      <c r="BL43" s="71">
        <v>296.12400000000002</v>
      </c>
      <c r="BM43" s="71">
        <v>0</v>
      </c>
      <c r="BN43" s="72"/>
      <c r="BO43" s="71">
        <v>0</v>
      </c>
      <c r="BP43" s="71">
        <v>0</v>
      </c>
      <c r="BQ43" s="71">
        <v>3</v>
      </c>
      <c r="BR43" s="71">
        <v>2</v>
      </c>
      <c r="BS43" s="71">
        <v>3</v>
      </c>
      <c r="BT43" s="71">
        <v>0</v>
      </c>
      <c r="BU43"/>
      <c r="BV43" s="70">
        <v>946.51900000000001</v>
      </c>
      <c r="BW43" s="70">
        <v>0</v>
      </c>
      <c r="BX43" s="70">
        <v>0</v>
      </c>
      <c r="BY43" s="70">
        <v>0</v>
      </c>
      <c r="BZ43" s="70">
        <v>0</v>
      </c>
      <c r="CA43" s="70">
        <v>0</v>
      </c>
      <c r="CB43" s="70">
        <v>0</v>
      </c>
      <c r="CC43" s="70">
        <v>15.909000000000001</v>
      </c>
      <c r="CD43" s="70">
        <v>0</v>
      </c>
    </row>
    <row r="44" spans="1:82">
      <c r="A44" s="70" t="s">
        <v>1732</v>
      </c>
      <c r="B44" s="70">
        <v>270</v>
      </c>
      <c r="C44" s="70">
        <v>15</v>
      </c>
      <c r="D44" s="70">
        <v>16</v>
      </c>
      <c r="E44" s="70">
        <v>2018</v>
      </c>
      <c r="F44" s="70" t="s">
        <v>183</v>
      </c>
      <c r="G44" s="70" t="s">
        <v>1717</v>
      </c>
      <c r="H44" s="70" t="s">
        <v>1718</v>
      </c>
      <c r="I44" s="148"/>
      <c r="J44" s="71">
        <v>57.184381360591168</v>
      </c>
      <c r="K44" s="71">
        <v>3.1923972156297316</v>
      </c>
      <c r="L44" s="71">
        <v>3.0826499692582536</v>
      </c>
      <c r="M44" s="71">
        <v>59.933494601491041</v>
      </c>
      <c r="N44" s="71">
        <v>53.618334471735572</v>
      </c>
      <c r="O44" s="71">
        <v>42.683980699947888</v>
      </c>
      <c r="P44" s="71">
        <v>24.630748272776955</v>
      </c>
      <c r="Q44" s="71">
        <v>2.43211271929838</v>
      </c>
      <c r="R44" s="71">
        <v>28.202799635215126</v>
      </c>
      <c r="S44" s="71">
        <v>10.185736319443652</v>
      </c>
      <c r="T44" s="72"/>
      <c r="U44" s="71">
        <v>3146474</v>
      </c>
      <c r="V44" s="71">
        <v>1578</v>
      </c>
      <c r="W44" s="71">
        <v>58</v>
      </c>
      <c r="X44" s="71">
        <v>13533</v>
      </c>
      <c r="Y44" s="71">
        <v>15995</v>
      </c>
      <c r="Z44" s="71">
        <v>26009</v>
      </c>
      <c r="AA44" s="71">
        <v>5153</v>
      </c>
      <c r="AB44" s="71">
        <v>38373</v>
      </c>
      <c r="AC44" s="71">
        <v>4893083</v>
      </c>
      <c r="AD44" s="71">
        <v>10.185736319443651</v>
      </c>
      <c r="AE44" s="72"/>
      <c r="AF44" s="71">
        <v>34799172.028215647</v>
      </c>
      <c r="AG44" s="71">
        <v>2286211.2445866829</v>
      </c>
      <c r="AH44" s="71">
        <v>655984.82792533259</v>
      </c>
      <c r="AI44" s="71">
        <v>94721224.504107311</v>
      </c>
      <c r="AJ44" s="71">
        <v>79025884.88434872</v>
      </c>
      <c r="AK44" s="71">
        <v>0</v>
      </c>
      <c r="AL44" s="71">
        <v>0</v>
      </c>
      <c r="AM44" s="71">
        <v>5282086.0713381013</v>
      </c>
      <c r="AN44" s="71">
        <v>0</v>
      </c>
      <c r="AO44" s="71">
        <v>0</v>
      </c>
      <c r="AP44" s="71">
        <v>216770563.56052178</v>
      </c>
      <c r="AQ44" s="72"/>
      <c r="AR44" s="71">
        <v>1051</v>
      </c>
      <c r="AS44" s="71">
        <v>226</v>
      </c>
      <c r="AT44" s="71">
        <v>0</v>
      </c>
      <c r="AU44" s="71">
        <v>0</v>
      </c>
      <c r="AV44" s="71">
        <v>0</v>
      </c>
      <c r="AW44" s="71">
        <v>1</v>
      </c>
      <c r="AX44" s="71"/>
      <c r="AY44" s="72"/>
      <c r="AZ44" s="71">
        <v>4699.5999999999995</v>
      </c>
      <c r="BA44" s="71">
        <v>17614.8</v>
      </c>
      <c r="BB44" s="71">
        <v>0</v>
      </c>
      <c r="BC44" s="71">
        <v>0</v>
      </c>
      <c r="BD44" s="71">
        <v>0</v>
      </c>
      <c r="BE44" s="71">
        <v>56000</v>
      </c>
      <c r="BF44" s="71"/>
      <c r="BG44" s="72"/>
      <c r="BH44" s="71">
        <v>0</v>
      </c>
      <c r="BI44" s="71">
        <v>0</v>
      </c>
      <c r="BJ44" s="71">
        <v>15.125999999999999</v>
      </c>
      <c r="BK44" s="71">
        <v>671.85500000000002</v>
      </c>
      <c r="BL44" s="71">
        <v>278.24799999999999</v>
      </c>
      <c r="BM44" s="71">
        <v>0</v>
      </c>
      <c r="BN44" s="72"/>
      <c r="BO44" s="71">
        <v>0</v>
      </c>
      <c r="BP44" s="71">
        <v>0</v>
      </c>
      <c r="BQ44" s="71">
        <v>3</v>
      </c>
      <c r="BR44" s="71">
        <v>2</v>
      </c>
      <c r="BS44" s="71">
        <v>3</v>
      </c>
      <c r="BT44" s="71">
        <v>0</v>
      </c>
      <c r="BU44"/>
      <c r="BV44" s="70">
        <v>921.03300000000002</v>
      </c>
      <c r="BW44" s="70">
        <v>0</v>
      </c>
      <c r="BX44" s="70">
        <v>0</v>
      </c>
      <c r="BY44" s="70">
        <v>0</v>
      </c>
      <c r="BZ44" s="70">
        <v>24</v>
      </c>
      <c r="CA44" s="70">
        <v>0</v>
      </c>
      <c r="CB44" s="70">
        <v>0</v>
      </c>
      <c r="CC44" s="70">
        <v>20.196000000000002</v>
      </c>
      <c r="CD44" s="70">
        <v>0</v>
      </c>
    </row>
    <row r="45" spans="1:82">
      <c r="A45" s="70" t="s">
        <v>1733</v>
      </c>
      <c r="B45" s="70">
        <v>271</v>
      </c>
      <c r="C45" s="70">
        <v>16</v>
      </c>
      <c r="D45" s="70">
        <v>16</v>
      </c>
      <c r="E45" s="70">
        <v>2019</v>
      </c>
      <c r="F45" s="70" t="s">
        <v>158</v>
      </c>
      <c r="G45" s="1064" t="s">
        <v>1717</v>
      </c>
      <c r="H45" s="70" t="s">
        <v>1718</v>
      </c>
      <c r="I45" s="148"/>
      <c r="J45" s="71">
        <v>29.359275153443868</v>
      </c>
      <c r="K45" s="71">
        <v>2.915248797926774</v>
      </c>
      <c r="L45" s="71">
        <v>3.1091729387003739</v>
      </c>
      <c r="M45" s="71">
        <v>58.584850877225783</v>
      </c>
      <c r="N45" s="71">
        <v>51.585904148331224</v>
      </c>
      <c r="O45" s="71">
        <v>41.744732429468797</v>
      </c>
      <c r="P45" s="71">
        <v>24.773158131060423</v>
      </c>
      <c r="Q45" s="71">
        <v>2.36837651587819</v>
      </c>
      <c r="R45" s="71">
        <v>28.403595182399048</v>
      </c>
      <c r="S45" s="71">
        <v>9.4861439360040141</v>
      </c>
      <c r="T45" s="72"/>
      <c r="U45" s="71">
        <v>1620337</v>
      </c>
      <c r="V45" s="71">
        <v>1578</v>
      </c>
      <c r="W45" s="71">
        <v>58</v>
      </c>
      <c r="X45" s="71">
        <v>13533</v>
      </c>
      <c r="Y45" s="71">
        <v>16139</v>
      </c>
      <c r="Z45" s="71">
        <v>26135</v>
      </c>
      <c r="AA45" s="71">
        <v>5144</v>
      </c>
      <c r="AB45" s="71">
        <v>38379</v>
      </c>
      <c r="AC45" s="71">
        <v>5008633.75</v>
      </c>
      <c r="AD45" s="71">
        <v>9.4861439360040141</v>
      </c>
      <c r="AE45" s="72"/>
      <c r="AF45" s="71">
        <v>17751681.639400709</v>
      </c>
      <c r="AG45" s="71">
        <v>2207553.115282713</v>
      </c>
      <c r="AH45" s="71">
        <v>694360.86994885735</v>
      </c>
      <c r="AI45" s="71">
        <v>96377584.877107948</v>
      </c>
      <c r="AJ45" s="71">
        <v>76502927.994480997</v>
      </c>
      <c r="AK45" s="71">
        <v>0</v>
      </c>
      <c r="AL45" s="71">
        <v>0</v>
      </c>
      <c r="AM45" s="71">
        <v>5226930.8830426857</v>
      </c>
      <c r="AN45" s="71">
        <v>0</v>
      </c>
      <c r="AO45" s="71">
        <v>0</v>
      </c>
      <c r="AP45" s="71">
        <v>198761039.37926394</v>
      </c>
      <c r="AQ45" s="72"/>
      <c r="AR45" s="71">
        <v>1165</v>
      </c>
      <c r="AS45" s="71">
        <v>241</v>
      </c>
      <c r="AT45" s="71">
        <v>0</v>
      </c>
      <c r="AU45" s="71">
        <v>0</v>
      </c>
      <c r="AV45" s="71">
        <v>0</v>
      </c>
      <c r="AW45" s="71">
        <v>1</v>
      </c>
      <c r="AX45" s="71"/>
      <c r="AY45" s="72"/>
      <c r="AZ45" s="71">
        <v>5263.5000000000036</v>
      </c>
      <c r="BA45" s="71">
        <v>17967.2</v>
      </c>
      <c r="BB45" s="71">
        <v>0</v>
      </c>
      <c r="BC45" s="71">
        <v>0</v>
      </c>
      <c r="BD45" s="71">
        <v>0</v>
      </c>
      <c r="BE45" s="71">
        <v>56000</v>
      </c>
      <c r="BF45" s="71"/>
      <c r="BG45" s="72"/>
      <c r="BH45" s="71">
        <v>0</v>
      </c>
      <c r="BI45" s="71">
        <v>0</v>
      </c>
      <c r="BJ45" s="71">
        <v>9.5559999999999992</v>
      </c>
      <c r="BK45" s="71">
        <v>673.48199999999997</v>
      </c>
      <c r="BL45" s="71">
        <v>268.57299999999998</v>
      </c>
      <c r="BM45" s="71">
        <v>0</v>
      </c>
      <c r="BN45" s="72"/>
      <c r="BO45" s="71">
        <v>0</v>
      </c>
      <c r="BP45" s="71">
        <v>0</v>
      </c>
      <c r="BQ45" s="71">
        <v>3</v>
      </c>
      <c r="BR45" s="71">
        <v>3</v>
      </c>
      <c r="BS45" s="71">
        <v>3</v>
      </c>
      <c r="BT45" s="71">
        <v>0</v>
      </c>
      <c r="BU45"/>
      <c r="BV45" s="70">
        <v>901.91800000000001</v>
      </c>
      <c r="BW45" s="70">
        <v>0</v>
      </c>
      <c r="BX45" s="70">
        <v>0</v>
      </c>
      <c r="BY45" s="70">
        <v>5.2640000000000002</v>
      </c>
      <c r="BZ45" s="70">
        <v>23.18</v>
      </c>
      <c r="CA45" s="70">
        <v>0</v>
      </c>
      <c r="CB45" s="70">
        <v>0</v>
      </c>
      <c r="CC45" s="70">
        <v>21.248999999999999</v>
      </c>
      <c r="CD45" s="70">
        <v>0</v>
      </c>
    </row>
    <row r="46" spans="1:82">
      <c r="A46" s="70" t="s">
        <v>1734</v>
      </c>
      <c r="B46" s="70">
        <v>272</v>
      </c>
      <c r="C46" s="70">
        <v>17</v>
      </c>
      <c r="D46" s="70">
        <v>16</v>
      </c>
      <c r="E46" s="70">
        <v>2020</v>
      </c>
      <c r="F46" s="70" t="s">
        <v>159</v>
      </c>
      <c r="G46" s="1064" t="s">
        <v>1717</v>
      </c>
      <c r="H46" s="70" t="s">
        <v>1718</v>
      </c>
      <c r="I46" s="148"/>
      <c r="J46" s="71">
        <v>26.329467051630999</v>
      </c>
      <c r="K46" s="71">
        <v>2.963243014279564</v>
      </c>
      <c r="L46" s="71">
        <v>4.2023393062514387</v>
      </c>
      <c r="M46" s="71">
        <v>60.344926733072917</v>
      </c>
      <c r="N46" s="71">
        <v>49.846539116194329</v>
      </c>
      <c r="O46" s="71">
        <v>36.875166571375175</v>
      </c>
      <c r="P46" s="71">
        <v>23.189451030296254</v>
      </c>
      <c r="Q46" s="71">
        <v>2.2626767211569501</v>
      </c>
      <c r="R46" s="71">
        <v>27.641219333477515</v>
      </c>
      <c r="S46" s="71">
        <v>8.1309228149696047</v>
      </c>
      <c r="T46" s="72"/>
      <c r="U46" s="71">
        <v>1760654</v>
      </c>
      <c r="V46" s="71">
        <v>1365</v>
      </c>
      <c r="W46" s="71">
        <v>85</v>
      </c>
      <c r="X46" s="71">
        <v>15503</v>
      </c>
      <c r="Y46" s="71">
        <v>16344</v>
      </c>
      <c r="Z46" s="71">
        <v>26350</v>
      </c>
      <c r="AA46" s="71">
        <v>5118</v>
      </c>
      <c r="AB46" s="71">
        <v>38376</v>
      </c>
      <c r="AC46" s="71">
        <v>4899952.5</v>
      </c>
      <c r="AD46" s="71">
        <v>8.1309228149696047</v>
      </c>
      <c r="AE46" s="72"/>
      <c r="AF46" s="71">
        <v>18908435.80331279</v>
      </c>
      <c r="AG46" s="71">
        <v>2116684.3385595875</v>
      </c>
      <c r="AH46" s="71">
        <v>760812.10320735816</v>
      </c>
      <c r="AI46" s="71">
        <v>100845200.22746019</v>
      </c>
      <c r="AJ46" s="71">
        <v>77353550.242743164</v>
      </c>
      <c r="AK46" s="71"/>
      <c r="AL46" s="71"/>
      <c r="AM46" s="71">
        <v>5008494.3662527408</v>
      </c>
      <c r="AN46" s="71"/>
      <c r="AO46" s="71"/>
      <c r="AP46" s="71">
        <v>204993177.08153585</v>
      </c>
      <c r="AQ46" s="72"/>
      <c r="AR46" s="71">
        <v>1276</v>
      </c>
      <c r="AS46" s="71">
        <v>253</v>
      </c>
      <c r="AT46" s="71">
        <v>0</v>
      </c>
      <c r="AU46" s="71">
        <v>0</v>
      </c>
      <c r="AV46" s="71">
        <v>0</v>
      </c>
      <c r="AW46" s="71">
        <v>1</v>
      </c>
      <c r="AX46" s="71"/>
      <c r="AY46" s="72"/>
      <c r="AZ46" s="71">
        <v>5827.7999999999956</v>
      </c>
      <c r="BA46" s="71">
        <v>18425</v>
      </c>
      <c r="BB46" s="71">
        <v>0</v>
      </c>
      <c r="BC46" s="71">
        <v>0</v>
      </c>
      <c r="BD46" s="71">
        <v>0</v>
      </c>
      <c r="BE46" s="71">
        <v>56000</v>
      </c>
      <c r="BF46" s="71"/>
      <c r="BG46" s="72"/>
      <c r="BH46" s="71">
        <v>0</v>
      </c>
      <c r="BI46" s="71">
        <v>0</v>
      </c>
      <c r="BJ46" s="71">
        <v>8.6609999999999996</v>
      </c>
      <c r="BK46" s="71">
        <v>722.49</v>
      </c>
      <c r="BL46" s="71">
        <v>238.131</v>
      </c>
      <c r="BM46" s="71">
        <v>0</v>
      </c>
      <c r="BN46" s="72"/>
      <c r="BO46" s="71">
        <v>0</v>
      </c>
      <c r="BP46" s="71">
        <v>0</v>
      </c>
      <c r="BQ46" s="71">
        <v>3</v>
      </c>
      <c r="BR46" s="71">
        <v>3</v>
      </c>
      <c r="BS46" s="71">
        <v>3</v>
      </c>
      <c r="BT46" s="71">
        <v>0</v>
      </c>
      <c r="BU46"/>
      <c r="BV46" s="70">
        <v>933.41300000000001</v>
      </c>
      <c r="BW46" s="70">
        <v>0</v>
      </c>
      <c r="BX46" s="70">
        <v>0</v>
      </c>
      <c r="BY46" s="70">
        <v>5.87</v>
      </c>
      <c r="BZ46" s="70">
        <v>22.013000000000002</v>
      </c>
      <c r="CA46" s="70">
        <v>0</v>
      </c>
      <c r="CB46" s="70">
        <v>0</v>
      </c>
      <c r="CC46" s="70">
        <v>7.9859999999999998</v>
      </c>
      <c r="CD46" s="70">
        <v>0</v>
      </c>
    </row>
    <row r="47" spans="1:82">
      <c r="A47" s="70" t="s">
        <v>1735</v>
      </c>
      <c r="B47" s="70">
        <v>272</v>
      </c>
      <c r="C47" s="70">
        <v>18</v>
      </c>
      <c r="D47" s="70">
        <v>16</v>
      </c>
      <c r="E47" s="70">
        <v>2021</v>
      </c>
      <c r="F47" s="70" t="s">
        <v>160</v>
      </c>
      <c r="G47" s="70" t="s">
        <v>1717</v>
      </c>
      <c r="H47" s="70" t="s">
        <v>1718</v>
      </c>
      <c r="I47" s="148"/>
      <c r="J47" s="71">
        <v>42.787673062177227</v>
      </c>
      <c r="K47" s="71">
        <v>3.155615051413188</v>
      </c>
      <c r="L47" s="71">
        <v>3.4813389069361258</v>
      </c>
      <c r="M47" s="71">
        <v>64.184495901600599</v>
      </c>
      <c r="N47" s="71">
        <v>53.243570058798916</v>
      </c>
      <c r="O47" s="71">
        <v>35.80099261097029</v>
      </c>
      <c r="P47" s="71">
        <v>24.088025730039273</v>
      </c>
      <c r="Q47" s="71">
        <v>2.23786105232892</v>
      </c>
      <c r="R47" s="71">
        <v>28.076224316908156</v>
      </c>
      <c r="S47" s="71">
        <v>8.3486860008670867</v>
      </c>
      <c r="T47" s="72"/>
      <c r="U47" s="71">
        <v>2588790</v>
      </c>
      <c r="V47" s="71">
        <v>1365</v>
      </c>
      <c r="W47" s="71">
        <v>85</v>
      </c>
      <c r="X47" s="71">
        <v>15503</v>
      </c>
      <c r="Y47" s="71">
        <v>16547</v>
      </c>
      <c r="Z47" s="71">
        <v>26341</v>
      </c>
      <c r="AA47" s="71">
        <v>5184</v>
      </c>
      <c r="AB47" s="71">
        <v>38328</v>
      </c>
      <c r="AC47" s="71">
        <v>4828337.5</v>
      </c>
      <c r="AD47" s="71">
        <v>8.3486860008670867</v>
      </c>
      <c r="AE47" s="72"/>
      <c r="AF47" s="71">
        <v>26187381.892506737</v>
      </c>
      <c r="AG47" s="71">
        <v>2243183.8424209272</v>
      </c>
      <c r="AH47" s="71">
        <v>607036.03871856618</v>
      </c>
      <c r="AI47" s="71">
        <v>105994781.90103418</v>
      </c>
      <c r="AJ47" s="71">
        <v>78310314.953243256</v>
      </c>
      <c r="AK47" s="71">
        <v>0</v>
      </c>
      <c r="AL47" s="71">
        <v>0</v>
      </c>
      <c r="AM47" s="71">
        <v>5031082.2918974701</v>
      </c>
      <c r="AN47" s="71">
        <v>0</v>
      </c>
      <c r="AO47" s="71">
        <v>0</v>
      </c>
      <c r="AP47" s="71">
        <v>218373780.91982114</v>
      </c>
      <c r="AQ47" s="72"/>
      <c r="AR47" s="71">
        <v>1384</v>
      </c>
      <c r="AS47" s="71">
        <v>259</v>
      </c>
      <c r="AT47" s="71">
        <v>0</v>
      </c>
      <c r="AU47" s="71">
        <v>0</v>
      </c>
      <c r="AV47" s="71">
        <v>0</v>
      </c>
      <c r="AW47" s="71">
        <v>1</v>
      </c>
      <c r="AX47" s="71"/>
      <c r="AY47" s="72"/>
      <c r="AZ47" s="71">
        <v>6449.8999999999878</v>
      </c>
      <c r="BA47" s="71">
        <v>19277.5</v>
      </c>
      <c r="BB47" s="71">
        <v>0</v>
      </c>
      <c r="BC47" s="71">
        <v>0</v>
      </c>
      <c r="BD47" s="71">
        <v>0</v>
      </c>
      <c r="BE47" s="71">
        <v>56000</v>
      </c>
      <c r="BF47" s="71"/>
      <c r="BG47" s="72"/>
      <c r="BH47" s="71">
        <v>0</v>
      </c>
      <c r="BI47" s="71">
        <v>0</v>
      </c>
      <c r="BJ47" s="71">
        <v>10.548</v>
      </c>
      <c r="BK47" s="71">
        <v>835.80899999999997</v>
      </c>
      <c r="BL47" s="71">
        <v>237.86600000000001</v>
      </c>
      <c r="BM47" s="71">
        <v>0</v>
      </c>
      <c r="BN47" s="72"/>
      <c r="BO47" s="71">
        <v>0</v>
      </c>
      <c r="BP47" s="71">
        <v>0</v>
      </c>
      <c r="BQ47" s="71">
        <v>3</v>
      </c>
      <c r="BR47" s="71">
        <v>3</v>
      </c>
      <c r="BS47" s="71">
        <v>3</v>
      </c>
      <c r="BT47" s="71">
        <v>0</v>
      </c>
      <c r="BU47"/>
      <c r="BV47" s="70">
        <v>1041.124</v>
      </c>
      <c r="BW47" s="70">
        <v>0</v>
      </c>
      <c r="BX47" s="70">
        <v>0</v>
      </c>
      <c r="BY47" s="70">
        <v>4.8230000000000004</v>
      </c>
      <c r="BZ47" s="70">
        <v>29.472000000000001</v>
      </c>
      <c r="CA47" s="70">
        <v>0</v>
      </c>
      <c r="CB47" s="70">
        <v>0</v>
      </c>
      <c r="CC47" s="70">
        <v>8.8040000000000003</v>
      </c>
      <c r="CD47" s="70">
        <v>0</v>
      </c>
    </row>
    <row r="48" spans="1:82">
      <c r="A48" s="70" t="s">
        <v>1736</v>
      </c>
      <c r="B48" s="70">
        <v>272</v>
      </c>
      <c r="C48" s="70">
        <v>19</v>
      </c>
      <c r="D48" s="70">
        <v>16</v>
      </c>
      <c r="E48" s="70">
        <v>2022</v>
      </c>
      <c r="F48" s="70" t="s">
        <v>161</v>
      </c>
      <c r="G48" s="70" t="s">
        <v>1717</v>
      </c>
      <c r="H48" s="70" t="s">
        <v>1718</v>
      </c>
      <c r="I48" s="148"/>
      <c r="J48" s="71">
        <v>38.961835879719359</v>
      </c>
      <c r="K48" s="71">
        <v>2.8311363855770955</v>
      </c>
      <c r="L48" s="71">
        <v>3.2023805711356923</v>
      </c>
      <c r="M48" s="71">
        <v>61.695915816885147</v>
      </c>
      <c r="N48" s="71">
        <v>56.523036900706515</v>
      </c>
      <c r="O48" s="71">
        <v>38.062922426167894</v>
      </c>
      <c r="P48" s="71">
        <v>24.051287081508484</v>
      </c>
      <c r="Q48" s="71">
        <v>2.2620148284922057</v>
      </c>
      <c r="R48" s="71">
        <v>27.581836047079296</v>
      </c>
      <c r="S48" s="71">
        <v>8.1417362056529559</v>
      </c>
      <c r="T48" s="72"/>
      <c r="U48" s="71">
        <v>2719873</v>
      </c>
      <c r="V48" s="71">
        <v>1365</v>
      </c>
      <c r="W48" s="71">
        <v>85</v>
      </c>
      <c r="X48" s="71">
        <v>15503</v>
      </c>
      <c r="Y48" s="71">
        <v>16808</v>
      </c>
      <c r="Z48" s="71">
        <v>26608</v>
      </c>
      <c r="AA48" s="71">
        <v>5255</v>
      </c>
      <c r="AB48" s="71">
        <v>38424</v>
      </c>
      <c r="AC48" s="71">
        <v>4802889.7499999991</v>
      </c>
      <c r="AD48" s="71">
        <v>8.1417362056529559</v>
      </c>
      <c r="AE48" s="72"/>
      <c r="AF48" s="71">
        <v>24612705.38637045</v>
      </c>
      <c r="AG48" s="71">
        <v>2128295.4683156773</v>
      </c>
      <c r="AH48" s="71">
        <v>661438.2741024819</v>
      </c>
      <c r="AI48" s="71">
        <v>99973615.212336019</v>
      </c>
      <c r="AJ48" s="71">
        <v>86005307.101095408</v>
      </c>
      <c r="AK48" s="71">
        <v>0</v>
      </c>
      <c r="AL48" s="71">
        <v>0</v>
      </c>
      <c r="AM48" s="71">
        <v>4961587.1602990087</v>
      </c>
      <c r="AN48" s="71">
        <v>0</v>
      </c>
      <c r="AO48" s="71">
        <v>0</v>
      </c>
      <c r="AP48" s="71">
        <v>218342948.60251904</v>
      </c>
      <c r="AQ48" s="72"/>
      <c r="AR48" s="71">
        <v>1500</v>
      </c>
      <c r="AS48" s="71">
        <v>262</v>
      </c>
      <c r="AT48" s="71">
        <v>0</v>
      </c>
      <c r="AU48" s="71">
        <v>0</v>
      </c>
      <c r="AV48" s="71">
        <v>0</v>
      </c>
      <c r="AW48" s="71">
        <v>1</v>
      </c>
      <c r="AX48" s="71"/>
      <c r="AY48" s="72"/>
      <c r="AZ48" s="71">
        <v>7128.6999999999834</v>
      </c>
      <c r="BA48" s="71">
        <v>20168.499999999996</v>
      </c>
      <c r="BB48" s="71">
        <v>0</v>
      </c>
      <c r="BC48" s="71">
        <v>0</v>
      </c>
      <c r="BD48" s="71">
        <v>0</v>
      </c>
      <c r="BE48" s="71">
        <v>56000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1737</v>
      </c>
      <c r="B49" s="70">
        <v>272</v>
      </c>
      <c r="C49" s="70">
        <v>20</v>
      </c>
      <c r="D49" s="70">
        <v>16</v>
      </c>
      <c r="E49" s="70">
        <v>2023</v>
      </c>
      <c r="F49" s="70" t="s">
        <v>1539</v>
      </c>
      <c r="G49" s="70" t="s">
        <v>1717</v>
      </c>
      <c r="H49" s="70" t="s">
        <v>1718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1652</v>
      </c>
      <c r="AS49" s="71">
        <v>264</v>
      </c>
      <c r="AT49" s="71">
        <v>0</v>
      </c>
      <c r="AU49" s="71">
        <v>0</v>
      </c>
      <c r="AV49" s="71">
        <v>0</v>
      </c>
      <c r="AW49" s="71">
        <v>1</v>
      </c>
      <c r="AX49" s="71"/>
      <c r="AY49" s="72"/>
      <c r="AZ49" s="71">
        <v>8057.5999999999685</v>
      </c>
      <c r="BA49" s="71">
        <v>20267.499999999996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1738</v>
      </c>
      <c r="B50" s="70">
        <v>272</v>
      </c>
      <c r="C50" s="70">
        <v>21</v>
      </c>
      <c r="D50" s="70">
        <v>16</v>
      </c>
      <c r="E50" s="70">
        <v>2024</v>
      </c>
      <c r="F50" s="70" t="s">
        <v>1554</v>
      </c>
      <c r="G50" s="70" t="s">
        <v>1717</v>
      </c>
      <c r="H50" s="70" t="s">
        <v>1718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1739</v>
      </c>
      <c r="B51" s="70">
        <v>426</v>
      </c>
      <c r="C51" s="70">
        <v>1</v>
      </c>
      <c r="D51" s="70">
        <v>26</v>
      </c>
      <c r="E51" s="70">
        <v>1990</v>
      </c>
      <c r="F51" s="70" t="s">
        <v>787</v>
      </c>
      <c r="G51" s="70" t="s">
        <v>1740</v>
      </c>
      <c r="H51" s="70" t="s">
        <v>1741</v>
      </c>
      <c r="I51" s="148"/>
      <c r="J51" s="71">
        <v>108.25255470080749</v>
      </c>
      <c r="K51" s="71">
        <v>4.9653974826186751</v>
      </c>
      <c r="L51" s="71">
        <v>5.923560373881422</v>
      </c>
      <c r="M51" s="71">
        <v>25.478983405349549</v>
      </c>
      <c r="N51" s="71">
        <v>37.351962814050943</v>
      </c>
      <c r="O51" s="71">
        <v>34.569889979645382</v>
      </c>
      <c r="P51" s="71">
        <v>52.547022545378148</v>
      </c>
      <c r="Q51" s="71">
        <v>3.01405317795742</v>
      </c>
      <c r="R51" s="71">
        <v>0</v>
      </c>
      <c r="S51" s="71">
        <v>2.4191101403081778</v>
      </c>
      <c r="T51" s="72"/>
      <c r="U51" s="71">
        <v>4991238</v>
      </c>
      <c r="V51" s="71">
        <v>1705</v>
      </c>
      <c r="W51" s="71">
        <v>62</v>
      </c>
      <c r="X51" s="71">
        <v>10835</v>
      </c>
      <c r="Y51" s="71">
        <v>14166</v>
      </c>
      <c r="Z51" s="71">
        <v>14219</v>
      </c>
      <c r="AA51" s="71">
        <v>12759</v>
      </c>
      <c r="AB51" s="71">
        <v>48938</v>
      </c>
      <c r="AC51" s="71">
        <v>0</v>
      </c>
      <c r="AD51" s="71">
        <v>2.4191101403081778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1742</v>
      </c>
      <c r="B52" s="70">
        <v>427</v>
      </c>
      <c r="C52" s="70">
        <v>2</v>
      </c>
      <c r="D52" s="70">
        <v>26</v>
      </c>
      <c r="E52" s="70">
        <v>2005</v>
      </c>
      <c r="F52" s="70" t="s">
        <v>789</v>
      </c>
      <c r="G52" s="70" t="s">
        <v>1740</v>
      </c>
      <c r="H52" s="70" t="s">
        <v>1741</v>
      </c>
      <c r="I52" s="148"/>
      <c r="J52" s="71">
        <v>51.458010748915392</v>
      </c>
      <c r="K52" s="71">
        <v>3.0412651092336409</v>
      </c>
      <c r="L52" s="71">
        <v>8.6352028389458724</v>
      </c>
      <c r="M52" s="71">
        <v>41.299213825073707</v>
      </c>
      <c r="N52" s="71">
        <v>62.119104661370507</v>
      </c>
      <c r="O52" s="71">
        <v>51.858740270215357</v>
      </c>
      <c r="P52" s="71">
        <v>50.593383554332299</v>
      </c>
      <c r="Q52" s="71">
        <v>2.7532427735792999</v>
      </c>
      <c r="R52" s="71">
        <v>0</v>
      </c>
      <c r="S52" s="71">
        <v>4.069663772838938</v>
      </c>
      <c r="T52" s="72"/>
      <c r="U52" s="71">
        <v>3410219</v>
      </c>
      <c r="V52" s="71">
        <v>1318</v>
      </c>
      <c r="W52" s="71">
        <v>103</v>
      </c>
      <c r="X52" s="71">
        <v>8786</v>
      </c>
      <c r="Y52" s="71">
        <v>16884</v>
      </c>
      <c r="Z52" s="71">
        <v>24683</v>
      </c>
      <c r="AA52" s="71">
        <v>10061</v>
      </c>
      <c r="AB52" s="71">
        <v>46733</v>
      </c>
      <c r="AC52" s="71">
        <v>0</v>
      </c>
      <c r="AD52" s="71">
        <v>4.069663772838938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1743</v>
      </c>
      <c r="B53" s="70">
        <v>428</v>
      </c>
      <c r="C53" s="70">
        <v>3</v>
      </c>
      <c r="D53" s="70">
        <v>26</v>
      </c>
      <c r="E53" s="70">
        <v>2006</v>
      </c>
      <c r="F53" s="70" t="s">
        <v>790</v>
      </c>
      <c r="G53" s="70" t="s">
        <v>1740</v>
      </c>
      <c r="H53" s="70" t="s">
        <v>1741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1744</v>
      </c>
      <c r="B54" s="70">
        <v>429</v>
      </c>
      <c r="C54" s="70">
        <v>4</v>
      </c>
      <c r="D54" s="70">
        <v>26</v>
      </c>
      <c r="E54" s="70">
        <v>2007</v>
      </c>
      <c r="F54" s="70" t="s">
        <v>791</v>
      </c>
      <c r="G54" s="70" t="s">
        <v>1740</v>
      </c>
      <c r="H54" s="70" t="s">
        <v>1741</v>
      </c>
      <c r="I54" s="148"/>
      <c r="J54" s="71">
        <v>48.77136085579518</v>
      </c>
      <c r="K54" s="71">
        <v>3.0428422036885769</v>
      </c>
      <c r="L54" s="71">
        <v>8.7086070933885242</v>
      </c>
      <c r="M54" s="71">
        <v>44.219247916010033</v>
      </c>
      <c r="N54" s="71">
        <v>60.388940705919786</v>
      </c>
      <c r="O54" s="71">
        <v>49.899828476730121</v>
      </c>
      <c r="P54" s="71">
        <v>50.140737348597654</v>
      </c>
      <c r="Q54" s="71">
        <v>2.8555818420979202</v>
      </c>
      <c r="R54" s="71">
        <v>0</v>
      </c>
      <c r="S54" s="71">
        <v>4.118229225299558</v>
      </c>
      <c r="T54" s="72"/>
      <c r="U54" s="71">
        <v>3498904</v>
      </c>
      <c r="V54" s="71">
        <v>1336</v>
      </c>
      <c r="W54" s="71">
        <v>113</v>
      </c>
      <c r="X54" s="71">
        <v>11317</v>
      </c>
      <c r="Y54" s="71">
        <v>17434</v>
      </c>
      <c r="Z54" s="71">
        <v>24690</v>
      </c>
      <c r="AA54" s="71">
        <v>9819</v>
      </c>
      <c r="AB54" s="71">
        <v>45907</v>
      </c>
      <c r="AC54" s="71">
        <v>0</v>
      </c>
      <c r="AD54" s="71">
        <v>4.118229225299558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1745</v>
      </c>
      <c r="B55" s="70">
        <v>430</v>
      </c>
      <c r="C55" s="70">
        <v>5</v>
      </c>
      <c r="D55" s="70">
        <v>26</v>
      </c>
      <c r="E55" s="70">
        <v>2008</v>
      </c>
      <c r="F55" s="70" t="s">
        <v>792</v>
      </c>
      <c r="G55" s="70" t="s">
        <v>1740</v>
      </c>
      <c r="H55" s="70" t="s">
        <v>1741</v>
      </c>
      <c r="I55" s="148"/>
      <c r="J55" s="71">
        <v>40.626120305988863</v>
      </c>
      <c r="K55" s="71">
        <v>2.252410696082674</v>
      </c>
      <c r="L55" s="71">
        <v>7.4696131163383246</v>
      </c>
      <c r="M55" s="71">
        <v>48.305545827396543</v>
      </c>
      <c r="N55" s="71">
        <v>59.59673145823092</v>
      </c>
      <c r="O55" s="71">
        <v>48.29177706338524</v>
      </c>
      <c r="P55" s="71">
        <v>48.726813198731719</v>
      </c>
      <c r="Q55" s="71">
        <v>2.7903413498587</v>
      </c>
      <c r="R55" s="71">
        <v>0</v>
      </c>
      <c r="S55" s="71">
        <v>4.675886841451053</v>
      </c>
      <c r="T55" s="72"/>
      <c r="U55" s="71">
        <v>3304810</v>
      </c>
      <c r="V55" s="71">
        <v>1336</v>
      </c>
      <c r="W55" s="71">
        <v>113</v>
      </c>
      <c r="X55" s="71">
        <v>11317</v>
      </c>
      <c r="Y55" s="71">
        <v>17284</v>
      </c>
      <c r="Z55" s="71">
        <v>24733</v>
      </c>
      <c r="AA55" s="71">
        <v>9553</v>
      </c>
      <c r="AB55" s="71">
        <v>45596</v>
      </c>
      <c r="AC55" s="71">
        <v>0</v>
      </c>
      <c r="AD55" s="71">
        <v>4.675886841451053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1746</v>
      </c>
      <c r="B56" s="70">
        <v>431</v>
      </c>
      <c r="C56" s="70">
        <v>6</v>
      </c>
      <c r="D56" s="70">
        <v>26</v>
      </c>
      <c r="E56" s="70">
        <v>2009</v>
      </c>
      <c r="F56" s="70" t="s">
        <v>176</v>
      </c>
      <c r="G56" s="70" t="s">
        <v>1740</v>
      </c>
      <c r="H56" s="70" t="s">
        <v>1741</v>
      </c>
      <c r="I56" s="148"/>
      <c r="J56" s="71">
        <v>31.149275869229839</v>
      </c>
      <c r="K56" s="71">
        <v>2.4670064888559802</v>
      </c>
      <c r="L56" s="71">
        <v>6.9482239237426047</v>
      </c>
      <c r="M56" s="71">
        <v>50.319756357340282</v>
      </c>
      <c r="N56" s="71">
        <v>59.877086036438897</v>
      </c>
      <c r="O56" s="71">
        <v>49.214239341427309</v>
      </c>
      <c r="P56" s="71">
        <v>46.474945640356907</v>
      </c>
      <c r="Q56" s="71">
        <v>2.6364397343186199</v>
      </c>
      <c r="R56" s="71">
        <v>0</v>
      </c>
      <c r="S56" s="71">
        <v>4.6444702698099922</v>
      </c>
      <c r="T56" s="72"/>
      <c r="U56" s="71">
        <v>2657064</v>
      </c>
      <c r="V56" s="71">
        <v>1246</v>
      </c>
      <c r="W56" s="71">
        <v>184</v>
      </c>
      <c r="X56" s="71">
        <v>12011</v>
      </c>
      <c r="Y56" s="71">
        <v>17443</v>
      </c>
      <c r="Z56" s="71">
        <v>24879</v>
      </c>
      <c r="AA56" s="71">
        <v>9354</v>
      </c>
      <c r="AB56" s="71">
        <v>45224</v>
      </c>
      <c r="AC56" s="71">
        <v>0</v>
      </c>
      <c r="AD56" s="71">
        <v>4.6444702698099922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16.667000000000002</v>
      </c>
      <c r="BK56" s="71">
        <v>0</v>
      </c>
      <c r="BL56" s="71">
        <v>0</v>
      </c>
      <c r="BM56" s="71">
        <v>0</v>
      </c>
      <c r="BN56" s="72"/>
      <c r="BO56" s="71">
        <v>0</v>
      </c>
      <c r="BP56" s="71">
        <v>0</v>
      </c>
      <c r="BQ56" s="71">
        <v>2</v>
      </c>
      <c r="BR56" s="71">
        <v>0</v>
      </c>
      <c r="BS56" s="71">
        <v>0</v>
      </c>
      <c r="BT56" s="71">
        <v>0</v>
      </c>
      <c r="BU56"/>
      <c r="BV56" s="70">
        <v>16.667000000000002</v>
      </c>
      <c r="BW56" s="70">
        <v>0</v>
      </c>
      <c r="BX56" s="70">
        <v>0</v>
      </c>
      <c r="BY56" s="70">
        <v>0</v>
      </c>
      <c r="BZ56" s="70">
        <v>0</v>
      </c>
      <c r="CA56" s="70">
        <v>0</v>
      </c>
      <c r="CB56" s="70">
        <v>0</v>
      </c>
      <c r="CC56" s="70">
        <v>0</v>
      </c>
      <c r="CD56" s="70">
        <v>0</v>
      </c>
    </row>
    <row r="57" spans="1:82">
      <c r="A57" s="70" t="s">
        <v>1747</v>
      </c>
      <c r="B57" s="70">
        <v>432</v>
      </c>
      <c r="C57" s="70">
        <v>7</v>
      </c>
      <c r="D57" s="70">
        <v>26</v>
      </c>
      <c r="E57" s="70">
        <v>2010</v>
      </c>
      <c r="F57" s="70" t="s">
        <v>177</v>
      </c>
      <c r="G57" s="70" t="s">
        <v>1740</v>
      </c>
      <c r="H57" s="70" t="s">
        <v>1741</v>
      </c>
      <c r="I57" s="148"/>
      <c r="J57" s="71">
        <v>27.045584270129119</v>
      </c>
      <c r="K57" s="71">
        <v>2.4130044123906531</v>
      </c>
      <c r="L57" s="71">
        <v>5.9447083396472706</v>
      </c>
      <c r="M57" s="71">
        <v>47.009742810920649</v>
      </c>
      <c r="N57" s="71">
        <v>50.12405550339399</v>
      </c>
      <c r="O57" s="71">
        <v>49.209104744707183</v>
      </c>
      <c r="P57" s="71">
        <v>46.666564381357013</v>
      </c>
      <c r="Q57" s="71">
        <v>2.7260115585699398</v>
      </c>
      <c r="R57" s="71">
        <v>0</v>
      </c>
      <c r="S57" s="71">
        <v>6.4824052086910573</v>
      </c>
      <c r="T57" s="72"/>
      <c r="U57" s="71">
        <v>2687404</v>
      </c>
      <c r="V57" s="71">
        <v>1246</v>
      </c>
      <c r="W57" s="71">
        <v>184</v>
      </c>
      <c r="X57" s="71">
        <v>12011</v>
      </c>
      <c r="Y57" s="71">
        <v>17555</v>
      </c>
      <c r="Z57" s="71">
        <v>24992</v>
      </c>
      <c r="AA57" s="71">
        <v>9158</v>
      </c>
      <c r="AB57" s="71">
        <v>44807</v>
      </c>
      <c r="AC57" s="71">
        <v>0</v>
      </c>
      <c r="AD57" s="71">
        <v>6.4824052086910573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18.766999999999999</v>
      </c>
      <c r="BK57" s="71">
        <v>0</v>
      </c>
      <c r="BL57" s="71">
        <v>0</v>
      </c>
      <c r="BM57" s="71">
        <v>0</v>
      </c>
      <c r="BN57" s="72"/>
      <c r="BO57" s="71">
        <v>0</v>
      </c>
      <c r="BP57" s="71">
        <v>0</v>
      </c>
      <c r="BQ57" s="71">
        <v>2</v>
      </c>
      <c r="BR57" s="71">
        <v>0</v>
      </c>
      <c r="BS57" s="71">
        <v>0</v>
      </c>
      <c r="BT57" s="71">
        <v>0</v>
      </c>
      <c r="BU57"/>
      <c r="BV57" s="70">
        <v>18.766999999999999</v>
      </c>
      <c r="BW57" s="70">
        <v>0</v>
      </c>
      <c r="BX57" s="70">
        <v>0</v>
      </c>
      <c r="BY57" s="70">
        <v>0</v>
      </c>
      <c r="BZ57" s="70">
        <v>0</v>
      </c>
      <c r="CA57" s="70">
        <v>0</v>
      </c>
      <c r="CB57" s="70">
        <v>0</v>
      </c>
      <c r="CC57" s="70">
        <v>0</v>
      </c>
      <c r="CD57" s="70">
        <v>0</v>
      </c>
    </row>
    <row r="58" spans="1:82">
      <c r="A58" s="70" t="s">
        <v>1748</v>
      </c>
      <c r="B58" s="70">
        <v>433</v>
      </c>
      <c r="C58" s="70">
        <v>8</v>
      </c>
      <c r="D58" s="70">
        <v>26</v>
      </c>
      <c r="E58" s="70">
        <v>2011</v>
      </c>
      <c r="F58" s="70" t="s">
        <v>178</v>
      </c>
      <c r="G58" s="70" t="s">
        <v>1740</v>
      </c>
      <c r="H58" s="70" t="s">
        <v>1741</v>
      </c>
      <c r="I58" s="148"/>
      <c r="J58" s="71">
        <v>33.049150732704483</v>
      </c>
      <c r="K58" s="71">
        <v>3.4374156735057522</v>
      </c>
      <c r="L58" s="71">
        <v>8.2431695825921825</v>
      </c>
      <c r="M58" s="71">
        <v>64.262498117022659</v>
      </c>
      <c r="N58" s="71">
        <v>75.679625836006167</v>
      </c>
      <c r="O58" s="71">
        <v>48.735125515390386</v>
      </c>
      <c r="P58" s="71">
        <v>44.427253573498447</v>
      </c>
      <c r="Q58" s="71">
        <v>3.1167729576253</v>
      </c>
      <c r="R58" s="71">
        <v>0</v>
      </c>
      <c r="S58" s="71">
        <v>6.7239147262985677</v>
      </c>
      <c r="T58" s="72"/>
      <c r="U58" s="71">
        <v>2591748</v>
      </c>
      <c r="V58" s="71">
        <v>1246</v>
      </c>
      <c r="W58" s="71">
        <v>184</v>
      </c>
      <c r="X58" s="71">
        <v>12011</v>
      </c>
      <c r="Y58" s="71">
        <v>17574</v>
      </c>
      <c r="Z58" s="71">
        <v>25289</v>
      </c>
      <c r="AA58" s="71">
        <v>8978</v>
      </c>
      <c r="AB58" s="71">
        <v>44413</v>
      </c>
      <c r="AC58" s="71">
        <v>0</v>
      </c>
      <c r="AD58" s="71">
        <v>6.7239147262985677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13.452</v>
      </c>
      <c r="BK58" s="71">
        <v>0</v>
      </c>
      <c r="BL58" s="71">
        <v>0</v>
      </c>
      <c r="BM58" s="71">
        <v>0</v>
      </c>
      <c r="BN58" s="72"/>
      <c r="BO58" s="71">
        <v>0</v>
      </c>
      <c r="BP58" s="71">
        <v>0</v>
      </c>
      <c r="BQ58" s="71">
        <v>2</v>
      </c>
      <c r="BR58" s="71">
        <v>0</v>
      </c>
      <c r="BS58" s="71">
        <v>0</v>
      </c>
      <c r="BT58" s="71">
        <v>0</v>
      </c>
      <c r="BU58"/>
      <c r="BV58" s="70">
        <v>13.452</v>
      </c>
      <c r="BW58" s="70">
        <v>0</v>
      </c>
      <c r="BX58" s="70">
        <v>0</v>
      </c>
      <c r="BY58" s="70">
        <v>0</v>
      </c>
      <c r="BZ58" s="70">
        <v>0</v>
      </c>
      <c r="CA58" s="70">
        <v>0</v>
      </c>
      <c r="CB58" s="70">
        <v>0</v>
      </c>
      <c r="CC58" s="70">
        <v>0</v>
      </c>
      <c r="CD58" s="70">
        <v>0</v>
      </c>
    </row>
    <row r="59" spans="1:82">
      <c r="A59" s="70" t="s">
        <v>1749</v>
      </c>
      <c r="B59" s="70">
        <v>434</v>
      </c>
      <c r="C59" s="70">
        <v>9</v>
      </c>
      <c r="D59" s="70">
        <v>26</v>
      </c>
      <c r="E59" s="70">
        <v>2012</v>
      </c>
      <c r="F59" s="70" t="s">
        <v>179</v>
      </c>
      <c r="G59" s="70" t="s">
        <v>1740</v>
      </c>
      <c r="H59" s="70" t="s">
        <v>1741</v>
      </c>
      <c r="I59" s="148"/>
      <c r="J59" s="71">
        <v>41.212245491699953</v>
      </c>
      <c r="K59" s="71">
        <v>3.5214055815498919</v>
      </c>
      <c r="L59" s="71">
        <v>8.2387219686107898</v>
      </c>
      <c r="M59" s="71">
        <v>74.723277816192422</v>
      </c>
      <c r="N59" s="71">
        <v>92.497122894136311</v>
      </c>
      <c r="O59" s="71">
        <v>48.999776656872612</v>
      </c>
      <c r="P59" s="71">
        <v>43.873811477905527</v>
      </c>
      <c r="Q59" s="71">
        <v>3.37556033771643</v>
      </c>
      <c r="R59" s="71">
        <v>0</v>
      </c>
      <c r="S59" s="71">
        <v>7.6838645059355946</v>
      </c>
      <c r="T59" s="72"/>
      <c r="U59" s="71">
        <v>2953755</v>
      </c>
      <c r="V59" s="71">
        <v>1246</v>
      </c>
      <c r="W59" s="71">
        <v>184</v>
      </c>
      <c r="X59" s="71">
        <v>12011</v>
      </c>
      <c r="Y59" s="71">
        <v>17940</v>
      </c>
      <c r="Z59" s="71">
        <v>25628</v>
      </c>
      <c r="AA59" s="71">
        <v>8816</v>
      </c>
      <c r="AB59" s="71">
        <v>44272</v>
      </c>
      <c r="AC59" s="71">
        <v>0</v>
      </c>
      <c r="AD59" s="71">
        <v>7.6838645059355946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16.077999999999999</v>
      </c>
      <c r="BK59" s="71">
        <v>0</v>
      </c>
      <c r="BL59" s="71">
        <v>0</v>
      </c>
      <c r="BM59" s="71">
        <v>0</v>
      </c>
      <c r="BN59" s="72"/>
      <c r="BO59" s="71">
        <v>0</v>
      </c>
      <c r="BP59" s="71">
        <v>0</v>
      </c>
      <c r="BQ59" s="71">
        <v>2</v>
      </c>
      <c r="BR59" s="71">
        <v>0</v>
      </c>
      <c r="BS59" s="71">
        <v>0</v>
      </c>
      <c r="BT59" s="71">
        <v>0</v>
      </c>
      <c r="BU59"/>
      <c r="BV59" s="70">
        <v>16.077999999999999</v>
      </c>
      <c r="BW59" s="70">
        <v>0</v>
      </c>
      <c r="BX59" s="70">
        <v>0</v>
      </c>
      <c r="BY59" s="70">
        <v>0</v>
      </c>
      <c r="BZ59" s="70">
        <v>0</v>
      </c>
      <c r="CA59" s="70">
        <v>0</v>
      </c>
      <c r="CB59" s="70">
        <v>0</v>
      </c>
      <c r="CC59" s="70">
        <v>0</v>
      </c>
      <c r="CD59" s="70">
        <v>0</v>
      </c>
    </row>
    <row r="60" spans="1:82">
      <c r="A60" s="70" t="s">
        <v>1750</v>
      </c>
      <c r="B60" s="70">
        <v>435</v>
      </c>
      <c r="C60" s="70">
        <v>10</v>
      </c>
      <c r="D60" s="70">
        <v>26</v>
      </c>
      <c r="E60" s="70">
        <v>2013</v>
      </c>
      <c r="F60" s="70" t="s">
        <v>180</v>
      </c>
      <c r="G60" s="70" t="s">
        <v>1740</v>
      </c>
      <c r="H60" s="70" t="s">
        <v>1741</v>
      </c>
      <c r="I60" s="148"/>
      <c r="J60" s="71">
        <v>44.436396552022707</v>
      </c>
      <c r="K60" s="71">
        <v>2.9851856406564319</v>
      </c>
      <c r="L60" s="71">
        <v>7.3941097684635499</v>
      </c>
      <c r="M60" s="71">
        <v>69.967548676275598</v>
      </c>
      <c r="N60" s="71">
        <v>93.218842782756596</v>
      </c>
      <c r="O60" s="71">
        <v>47.300864163147089</v>
      </c>
      <c r="P60" s="71">
        <v>43.319795913262929</v>
      </c>
      <c r="Q60" s="71">
        <v>3.4024550037050898</v>
      </c>
      <c r="R60" s="71">
        <v>0</v>
      </c>
      <c r="S60" s="71">
        <v>4.9925287138400787</v>
      </c>
      <c r="T60" s="72"/>
      <c r="U60" s="71">
        <v>3173463</v>
      </c>
      <c r="V60" s="71">
        <v>1246</v>
      </c>
      <c r="W60" s="71">
        <v>184</v>
      </c>
      <c r="X60" s="71">
        <v>12011</v>
      </c>
      <c r="Y60" s="71">
        <v>17960</v>
      </c>
      <c r="Z60" s="71">
        <v>25844</v>
      </c>
      <c r="AA60" s="71">
        <v>8672</v>
      </c>
      <c r="AB60" s="71">
        <v>43985</v>
      </c>
      <c r="AC60" s="71">
        <v>0</v>
      </c>
      <c r="AD60" s="71">
        <v>4.9925287138400787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16.03</v>
      </c>
      <c r="BK60" s="71">
        <v>0</v>
      </c>
      <c r="BL60" s="71">
        <v>0</v>
      </c>
      <c r="BM60" s="71">
        <v>0</v>
      </c>
      <c r="BN60" s="72"/>
      <c r="BO60" s="71">
        <v>0</v>
      </c>
      <c r="BP60" s="71">
        <v>0</v>
      </c>
      <c r="BQ60" s="71">
        <v>2</v>
      </c>
      <c r="BR60" s="71">
        <v>0</v>
      </c>
      <c r="BS60" s="71">
        <v>0</v>
      </c>
      <c r="BT60" s="71">
        <v>0</v>
      </c>
      <c r="BU60"/>
      <c r="BV60" s="70">
        <v>16.03</v>
      </c>
      <c r="BW60" s="70">
        <v>0</v>
      </c>
      <c r="BX60" s="70">
        <v>0</v>
      </c>
      <c r="BY60" s="70">
        <v>0</v>
      </c>
      <c r="BZ60" s="70">
        <v>0</v>
      </c>
      <c r="CA60" s="70">
        <v>0</v>
      </c>
      <c r="CB60" s="70">
        <v>0</v>
      </c>
      <c r="CC60" s="70">
        <v>0</v>
      </c>
      <c r="CD60" s="70">
        <v>0</v>
      </c>
    </row>
    <row r="61" spans="1:82">
      <c r="A61" s="70" t="s">
        <v>1751</v>
      </c>
      <c r="B61" s="70">
        <v>436</v>
      </c>
      <c r="C61" s="70">
        <v>11</v>
      </c>
      <c r="D61" s="70">
        <v>26</v>
      </c>
      <c r="E61" s="70">
        <v>2014</v>
      </c>
      <c r="F61" s="70" t="s">
        <v>181</v>
      </c>
      <c r="G61" s="70" t="s">
        <v>1740</v>
      </c>
      <c r="H61" s="70" t="s">
        <v>1741</v>
      </c>
      <c r="I61" s="148"/>
      <c r="J61" s="71">
        <v>44.636781440219004</v>
      </c>
      <c r="K61" s="71">
        <v>2.9363813963395891</v>
      </c>
      <c r="L61" s="71">
        <v>6.2955773572578586</v>
      </c>
      <c r="M61" s="71">
        <v>72.492421477401635</v>
      </c>
      <c r="N61" s="71">
        <v>83.243861654954998</v>
      </c>
      <c r="O61" s="71">
        <v>45.386752812858596</v>
      </c>
      <c r="P61" s="71">
        <v>43.208536549302146</v>
      </c>
      <c r="Q61" s="71">
        <v>3.2287543388971902</v>
      </c>
      <c r="R61" s="71">
        <v>0</v>
      </c>
      <c r="S61" s="71">
        <v>6.9345601612591308</v>
      </c>
      <c r="T61" s="72"/>
      <c r="U61" s="71">
        <v>3302994</v>
      </c>
      <c r="V61" s="71">
        <v>1034</v>
      </c>
      <c r="W61" s="71">
        <v>142</v>
      </c>
      <c r="X61" s="71">
        <v>11607</v>
      </c>
      <c r="Y61" s="71">
        <v>17993</v>
      </c>
      <c r="Z61" s="71">
        <v>26118</v>
      </c>
      <c r="AA61" s="71">
        <v>8605</v>
      </c>
      <c r="AB61" s="71">
        <v>43504</v>
      </c>
      <c r="AC61" s="71">
        <v>0</v>
      </c>
      <c r="AD61" s="71">
        <v>6.9345601612591308</v>
      </c>
      <c r="AE61" s="72"/>
      <c r="AF61" s="71"/>
      <c r="AG61" s="71"/>
      <c r="AH61" s="71"/>
      <c r="AI61" s="71"/>
      <c r="AJ61" s="71"/>
      <c r="AK61" s="71"/>
      <c r="AL61" s="71"/>
      <c r="AM61" s="71"/>
      <c r="AN61" s="71"/>
      <c r="AO61" s="71"/>
      <c r="AP61" s="71"/>
      <c r="AQ61" s="72"/>
      <c r="AR61" s="71">
        <v>738</v>
      </c>
      <c r="AS61" s="71">
        <v>284</v>
      </c>
      <c r="AT61" s="71">
        <v>0</v>
      </c>
      <c r="AU61" s="71">
        <v>0</v>
      </c>
      <c r="AV61" s="71">
        <v>0</v>
      </c>
      <c r="AW61" s="71">
        <v>0</v>
      </c>
      <c r="AX61" s="71"/>
      <c r="AY61" s="72"/>
      <c r="AZ61" s="71">
        <v>3413.971</v>
      </c>
      <c r="BA61" s="71">
        <v>13414.9</v>
      </c>
      <c r="BB61" s="71">
        <v>0</v>
      </c>
      <c r="BC61" s="71">
        <v>0</v>
      </c>
      <c r="BD61" s="71">
        <v>0</v>
      </c>
      <c r="BE61" s="71">
        <v>0</v>
      </c>
      <c r="BF61" s="71"/>
      <c r="BG61" s="72"/>
      <c r="BH61" s="71">
        <v>0</v>
      </c>
      <c r="BI61" s="71">
        <v>0</v>
      </c>
      <c r="BJ61" s="71">
        <v>9.32</v>
      </c>
      <c r="BK61" s="71">
        <v>0</v>
      </c>
      <c r="BL61" s="71">
        <v>0</v>
      </c>
      <c r="BM61" s="71">
        <v>0</v>
      </c>
      <c r="BN61" s="72"/>
      <c r="BO61" s="71">
        <v>0</v>
      </c>
      <c r="BP61" s="71">
        <v>0</v>
      </c>
      <c r="BQ61" s="71">
        <v>1</v>
      </c>
      <c r="BR61" s="71">
        <v>0</v>
      </c>
      <c r="BS61" s="71">
        <v>0</v>
      </c>
      <c r="BT61" s="71">
        <v>0</v>
      </c>
      <c r="BU61"/>
      <c r="BV61" s="70">
        <v>9.32</v>
      </c>
      <c r="BW61" s="70">
        <v>0</v>
      </c>
      <c r="BX61" s="70">
        <v>0</v>
      </c>
      <c r="BY61" s="70">
        <v>0</v>
      </c>
      <c r="BZ61" s="70">
        <v>0</v>
      </c>
      <c r="CA61" s="70">
        <v>0</v>
      </c>
      <c r="CB61" s="70">
        <v>0</v>
      </c>
      <c r="CC61" s="70">
        <v>0</v>
      </c>
      <c r="CD61" s="70">
        <v>0</v>
      </c>
    </row>
    <row r="62" spans="1:82">
      <c r="A62" s="70" t="s">
        <v>1752</v>
      </c>
      <c r="B62" s="70">
        <v>437</v>
      </c>
      <c r="C62" s="70">
        <v>12</v>
      </c>
      <c r="D62" s="70">
        <v>26</v>
      </c>
      <c r="E62" s="70">
        <v>2015</v>
      </c>
      <c r="F62" s="70" t="s">
        <v>182</v>
      </c>
      <c r="G62" s="70" t="s">
        <v>1740</v>
      </c>
      <c r="H62" s="70" t="s">
        <v>1741</v>
      </c>
      <c r="I62" s="148"/>
      <c r="J62" s="71">
        <v>42.896453390019779</v>
      </c>
      <c r="K62" s="71">
        <v>2.620950090372685</v>
      </c>
      <c r="L62" s="71">
        <v>6.0798411735600126</v>
      </c>
      <c r="M62" s="71">
        <v>66.003311274804929</v>
      </c>
      <c r="N62" s="71">
        <v>74.075078934087301</v>
      </c>
      <c r="O62" s="71">
        <v>44.978214837451013</v>
      </c>
      <c r="P62" s="71">
        <v>42.574309423253297</v>
      </c>
      <c r="Q62" s="71">
        <v>3.1199834783473799</v>
      </c>
      <c r="R62" s="71">
        <v>0</v>
      </c>
      <c r="S62" s="71">
        <v>8.2188891159743989</v>
      </c>
      <c r="T62" s="72"/>
      <c r="U62" s="71">
        <v>3261166</v>
      </c>
      <c r="V62" s="71">
        <v>1034</v>
      </c>
      <c r="W62" s="71">
        <v>142</v>
      </c>
      <c r="X62" s="71">
        <v>11607</v>
      </c>
      <c r="Y62" s="71">
        <v>18025</v>
      </c>
      <c r="Z62" s="71">
        <v>26132</v>
      </c>
      <c r="AA62" s="71">
        <v>8472</v>
      </c>
      <c r="AB62" s="71">
        <v>42943</v>
      </c>
      <c r="AC62" s="71">
        <v>0</v>
      </c>
      <c r="AD62" s="71">
        <v>8.2188891159743989</v>
      </c>
      <c r="AE62" s="72"/>
      <c r="AF62" s="71">
        <v>38250557.988515608</v>
      </c>
      <c r="AG62" s="71">
        <v>1774001.444365002</v>
      </c>
      <c r="AH62" s="71">
        <v>1113154.0658134001</v>
      </c>
      <c r="AI62" s="71">
        <v>70946343.480387747</v>
      </c>
      <c r="AJ62" s="71">
        <v>99651013.2172748</v>
      </c>
      <c r="AK62" s="71">
        <v>0</v>
      </c>
      <c r="AL62" s="71">
        <v>0</v>
      </c>
      <c r="AM62" s="71">
        <v>5885158.0108901607</v>
      </c>
      <c r="AN62" s="71">
        <v>0</v>
      </c>
      <c r="AO62" s="71">
        <v>0</v>
      </c>
      <c r="AP62" s="71">
        <v>217620228.20724669</v>
      </c>
      <c r="AQ62" s="72"/>
      <c r="AR62" s="71">
        <v>777</v>
      </c>
      <c r="AS62" s="71">
        <v>419</v>
      </c>
      <c r="AT62" s="71">
        <v>0</v>
      </c>
      <c r="AU62" s="71">
        <v>0</v>
      </c>
      <c r="AV62" s="71">
        <v>0</v>
      </c>
      <c r="AW62" s="71">
        <v>0</v>
      </c>
      <c r="AX62" s="71"/>
      <c r="AY62" s="72"/>
      <c r="AZ62" s="71">
        <v>3636.0859999999998</v>
      </c>
      <c r="BA62" s="71">
        <v>22499.4</v>
      </c>
      <c r="BB62" s="71">
        <v>0</v>
      </c>
      <c r="BC62" s="71">
        <v>0</v>
      </c>
      <c r="BD62" s="71">
        <v>0</v>
      </c>
      <c r="BE62" s="71">
        <v>0</v>
      </c>
      <c r="BF62" s="71"/>
      <c r="BG62" s="72"/>
      <c r="BH62" s="71">
        <v>0</v>
      </c>
      <c r="BI62" s="71">
        <v>0</v>
      </c>
      <c r="BJ62" s="71">
        <v>8.202</v>
      </c>
      <c r="BK62" s="71">
        <v>0</v>
      </c>
      <c r="BL62" s="71">
        <v>0</v>
      </c>
      <c r="BM62" s="71">
        <v>0</v>
      </c>
      <c r="BN62" s="72"/>
      <c r="BO62" s="71">
        <v>0</v>
      </c>
      <c r="BP62" s="71">
        <v>0</v>
      </c>
      <c r="BQ62" s="71">
        <v>1</v>
      </c>
      <c r="BR62" s="71">
        <v>0</v>
      </c>
      <c r="BS62" s="71">
        <v>0</v>
      </c>
      <c r="BT62" s="71">
        <v>0</v>
      </c>
      <c r="BU62"/>
      <c r="BV62" s="70">
        <v>8.202</v>
      </c>
      <c r="BW62" s="70">
        <v>0</v>
      </c>
      <c r="BX62" s="70">
        <v>0</v>
      </c>
      <c r="BY62" s="70">
        <v>0</v>
      </c>
      <c r="BZ62" s="70">
        <v>0</v>
      </c>
      <c r="CA62" s="70">
        <v>0</v>
      </c>
      <c r="CB62" s="70">
        <v>0</v>
      </c>
      <c r="CC62" s="70">
        <v>0</v>
      </c>
      <c r="CD62" s="70">
        <v>0</v>
      </c>
    </row>
    <row r="63" spans="1:82">
      <c r="A63" s="70" t="s">
        <v>1753</v>
      </c>
      <c r="B63" s="70">
        <v>438</v>
      </c>
      <c r="C63" s="70">
        <v>13</v>
      </c>
      <c r="D63" s="70">
        <v>26</v>
      </c>
      <c r="E63" s="70">
        <v>2016</v>
      </c>
      <c r="F63" s="70" t="s">
        <v>155</v>
      </c>
      <c r="G63" s="70" t="s">
        <v>1740</v>
      </c>
      <c r="H63" s="70" t="s">
        <v>1741</v>
      </c>
      <c r="I63" s="148"/>
      <c r="J63" s="71">
        <v>39.65313913254456</v>
      </c>
      <c r="K63" s="71">
        <v>2.4862707435892211</v>
      </c>
      <c r="L63" s="71">
        <v>6.5594276039844024</v>
      </c>
      <c r="M63" s="71">
        <v>46.989396066377012</v>
      </c>
      <c r="N63" s="71">
        <v>61.97741336072157</v>
      </c>
      <c r="O63" s="71">
        <v>44.494933526559223</v>
      </c>
      <c r="P63" s="71">
        <v>40.881286353186887</v>
      </c>
      <c r="Q63" s="71">
        <v>2.9989652705386045</v>
      </c>
      <c r="R63" s="71">
        <v>0</v>
      </c>
      <c r="S63" s="71">
        <v>8.1737404194210814</v>
      </c>
      <c r="T63" s="72"/>
      <c r="U63" s="71">
        <v>3557746</v>
      </c>
      <c r="V63" s="71">
        <v>1034</v>
      </c>
      <c r="W63" s="71">
        <v>142</v>
      </c>
      <c r="X63" s="71">
        <v>11607</v>
      </c>
      <c r="Y63" s="71">
        <v>18052</v>
      </c>
      <c r="Z63" s="71">
        <v>26169</v>
      </c>
      <c r="AA63" s="71">
        <v>8414</v>
      </c>
      <c r="AB63" s="71">
        <v>42459</v>
      </c>
      <c r="AC63" s="71">
        <v>0</v>
      </c>
      <c r="AD63" s="71">
        <v>8.1737404194210814</v>
      </c>
      <c r="AE63" s="72"/>
      <c r="AF63" s="71">
        <v>39312238.041130118</v>
      </c>
      <c r="AG63" s="71">
        <v>1768481.895904724</v>
      </c>
      <c r="AH63" s="71">
        <v>1035657.143121992</v>
      </c>
      <c r="AI63" s="71">
        <v>68350235.419263676</v>
      </c>
      <c r="AJ63" s="71">
        <v>106509852.0806978</v>
      </c>
      <c r="AK63" s="71">
        <v>0</v>
      </c>
      <c r="AL63" s="71">
        <v>0</v>
      </c>
      <c r="AM63" s="71">
        <v>5823348.4994881377</v>
      </c>
      <c r="AN63" s="71">
        <v>0</v>
      </c>
      <c r="AO63" s="71">
        <v>0</v>
      </c>
      <c r="AP63" s="71">
        <v>222799813.07960644</v>
      </c>
      <c r="AQ63" s="72"/>
      <c r="AR63" s="71">
        <v>819</v>
      </c>
      <c r="AS63" s="71">
        <v>494</v>
      </c>
      <c r="AT63" s="71">
        <v>0</v>
      </c>
      <c r="AU63" s="71">
        <v>0</v>
      </c>
      <c r="AV63" s="71">
        <v>0</v>
      </c>
      <c r="AW63" s="71">
        <v>0</v>
      </c>
      <c r="AX63" s="71"/>
      <c r="AY63" s="72"/>
      <c r="AZ63" s="71">
        <v>3859.6390000000001</v>
      </c>
      <c r="BA63" s="71">
        <v>26317</v>
      </c>
      <c r="BB63" s="71">
        <v>0</v>
      </c>
      <c r="BC63" s="71">
        <v>0</v>
      </c>
      <c r="BD63" s="71">
        <v>0</v>
      </c>
      <c r="BE63" s="71">
        <v>0</v>
      </c>
      <c r="BF63" s="71"/>
      <c r="BG63" s="72"/>
      <c r="BH63" s="71">
        <v>0</v>
      </c>
      <c r="BI63" s="71">
        <v>0</v>
      </c>
      <c r="BJ63" s="71">
        <v>14.842000000000001</v>
      </c>
      <c r="BK63" s="71">
        <v>0</v>
      </c>
      <c r="BL63" s="71">
        <v>4.085</v>
      </c>
      <c r="BM63" s="71">
        <v>0</v>
      </c>
      <c r="BN63" s="72"/>
      <c r="BO63" s="71">
        <v>0</v>
      </c>
      <c r="BP63" s="71">
        <v>0</v>
      </c>
      <c r="BQ63" s="71">
        <v>2</v>
      </c>
      <c r="BR63" s="71">
        <v>0</v>
      </c>
      <c r="BS63" s="71">
        <v>1</v>
      </c>
      <c r="BT63" s="71">
        <v>0</v>
      </c>
      <c r="BU63"/>
      <c r="BV63" s="70">
        <v>18.927</v>
      </c>
      <c r="BW63" s="70">
        <v>0</v>
      </c>
      <c r="BX63" s="70">
        <v>0</v>
      </c>
      <c r="BY63" s="70">
        <v>0</v>
      </c>
      <c r="BZ63" s="70">
        <v>0</v>
      </c>
      <c r="CA63" s="70">
        <v>0</v>
      </c>
      <c r="CB63" s="70">
        <v>0</v>
      </c>
      <c r="CC63" s="70">
        <v>0</v>
      </c>
      <c r="CD63" s="70">
        <v>0</v>
      </c>
    </row>
    <row r="64" spans="1:82">
      <c r="A64" s="70" t="s">
        <v>1754</v>
      </c>
      <c r="B64" s="70">
        <v>439</v>
      </c>
      <c r="C64" s="70">
        <v>14</v>
      </c>
      <c r="D64" s="70">
        <v>26</v>
      </c>
      <c r="E64" s="70">
        <v>2017</v>
      </c>
      <c r="F64" s="70" t="s">
        <v>156</v>
      </c>
      <c r="G64" s="1064" t="s">
        <v>1740</v>
      </c>
      <c r="H64" s="70" t="s">
        <v>1741</v>
      </c>
      <c r="I64" s="148"/>
      <c r="J64" s="71">
        <v>39.939357374975081</v>
      </c>
      <c r="K64" s="71">
        <v>2.5195356739447954</v>
      </c>
      <c r="L64" s="71">
        <v>6.2006329695632507</v>
      </c>
      <c r="M64" s="71">
        <v>47.533766962087654</v>
      </c>
      <c r="N64" s="71">
        <v>61.696234333395232</v>
      </c>
      <c r="O64" s="71">
        <v>43.807350812247826</v>
      </c>
      <c r="P64" s="71">
        <v>40.187803072415669</v>
      </c>
      <c r="Q64" s="71">
        <v>2.8583331945135999</v>
      </c>
      <c r="R64" s="71">
        <v>0</v>
      </c>
      <c r="S64" s="71">
        <v>6.7823752961284702</v>
      </c>
      <c r="T64" s="72"/>
      <c r="U64" s="71">
        <v>3596032</v>
      </c>
      <c r="V64" s="71">
        <v>1034</v>
      </c>
      <c r="W64" s="71">
        <v>142</v>
      </c>
      <c r="X64" s="71">
        <v>11607</v>
      </c>
      <c r="Y64" s="71">
        <v>18027</v>
      </c>
      <c r="Z64" s="71">
        <v>26192</v>
      </c>
      <c r="AA64" s="71">
        <v>8324</v>
      </c>
      <c r="AB64" s="71">
        <v>41848</v>
      </c>
      <c r="AC64" s="71">
        <v>0</v>
      </c>
      <c r="AD64" s="71">
        <v>6.7823752961284702</v>
      </c>
      <c r="AE64" s="72"/>
      <c r="AF64" s="71">
        <v>40922633.606861062</v>
      </c>
      <c r="AG64" s="71">
        <v>1802037.9931434451</v>
      </c>
      <c r="AH64" s="71">
        <v>1294031.7036294439</v>
      </c>
      <c r="AI64" s="71">
        <v>71042470.935414076</v>
      </c>
      <c r="AJ64" s="71">
        <v>100379114.11207379</v>
      </c>
      <c r="AK64" s="71">
        <v>0</v>
      </c>
      <c r="AL64" s="71">
        <v>0</v>
      </c>
      <c r="AM64" s="71">
        <v>5748529.2852773564</v>
      </c>
      <c r="AN64" s="71">
        <v>0</v>
      </c>
      <c r="AO64" s="71">
        <v>0</v>
      </c>
      <c r="AP64" s="71">
        <v>221188817.63639921</v>
      </c>
      <c r="AQ64" s="72"/>
      <c r="AR64" s="71">
        <v>868</v>
      </c>
      <c r="AS64" s="71">
        <v>566</v>
      </c>
      <c r="AT64" s="71">
        <v>0</v>
      </c>
      <c r="AU64" s="71">
        <v>0</v>
      </c>
      <c r="AV64" s="71">
        <v>0</v>
      </c>
      <c r="AW64" s="71">
        <v>0</v>
      </c>
      <c r="AX64" s="71"/>
      <c r="AY64" s="72"/>
      <c r="AZ64" s="71">
        <v>4138.8389999999999</v>
      </c>
      <c r="BA64" s="71">
        <v>30573.200000000019</v>
      </c>
      <c r="BB64" s="71">
        <v>0</v>
      </c>
      <c r="BC64" s="71">
        <v>0</v>
      </c>
      <c r="BD64" s="71">
        <v>0</v>
      </c>
      <c r="BE64" s="71">
        <v>0</v>
      </c>
      <c r="BF64" s="71"/>
      <c r="BG64" s="72"/>
      <c r="BH64" s="71">
        <v>0</v>
      </c>
      <c r="BI64" s="71">
        <v>0</v>
      </c>
      <c r="BJ64" s="71">
        <v>9.7650000000000006</v>
      </c>
      <c r="BK64" s="71">
        <v>0</v>
      </c>
      <c r="BL64" s="71">
        <v>3.5619999999999998</v>
      </c>
      <c r="BM64" s="71">
        <v>0</v>
      </c>
      <c r="BN64" s="72"/>
      <c r="BO64" s="71">
        <v>0</v>
      </c>
      <c r="BP64" s="71">
        <v>0</v>
      </c>
      <c r="BQ64" s="71">
        <v>2</v>
      </c>
      <c r="BR64" s="71">
        <v>0</v>
      </c>
      <c r="BS64" s="71">
        <v>1</v>
      </c>
      <c r="BT64" s="71">
        <v>0</v>
      </c>
      <c r="BU64"/>
      <c r="BV64" s="70">
        <v>13.327</v>
      </c>
      <c r="BW64" s="70">
        <v>0</v>
      </c>
      <c r="BX64" s="70">
        <v>0</v>
      </c>
      <c r="BY64" s="70">
        <v>0</v>
      </c>
      <c r="BZ64" s="70">
        <v>0</v>
      </c>
      <c r="CA64" s="70">
        <v>0</v>
      </c>
      <c r="CB64" s="70">
        <v>0</v>
      </c>
      <c r="CC64" s="70">
        <v>0</v>
      </c>
      <c r="CD64" s="70">
        <v>0</v>
      </c>
    </row>
    <row r="65" spans="1:82">
      <c r="A65" s="70" t="s">
        <v>1755</v>
      </c>
      <c r="B65" s="70">
        <v>440</v>
      </c>
      <c r="C65" s="70">
        <v>15</v>
      </c>
      <c r="D65" s="70">
        <v>26</v>
      </c>
      <c r="E65" s="70">
        <v>2018</v>
      </c>
      <c r="F65" s="70" t="s">
        <v>183</v>
      </c>
      <c r="G65" s="1064" t="s">
        <v>1740</v>
      </c>
      <c r="H65" s="70" t="s">
        <v>1741</v>
      </c>
      <c r="I65" s="148"/>
      <c r="J65" s="71">
        <v>38.171708289198719</v>
      </c>
      <c r="K65" s="71">
        <v>2.3869549447823117</v>
      </c>
      <c r="L65" s="71">
        <v>5.6642117115766402</v>
      </c>
      <c r="M65" s="71">
        <v>47.022898703379916</v>
      </c>
      <c r="N65" s="71">
        <v>59.291400873360693</v>
      </c>
      <c r="O65" s="71">
        <v>42.930149222574379</v>
      </c>
      <c r="P65" s="71">
        <v>39.328895165613972</v>
      </c>
      <c r="Q65" s="71">
        <v>2.6200368902706699</v>
      </c>
      <c r="R65" s="71">
        <v>0</v>
      </c>
      <c r="S65" s="71">
        <v>5.6199653000648704</v>
      </c>
      <c r="T65" s="72"/>
      <c r="U65" s="71">
        <v>3694214</v>
      </c>
      <c r="V65" s="71">
        <v>1034</v>
      </c>
      <c r="W65" s="71">
        <v>142</v>
      </c>
      <c r="X65" s="71">
        <v>11607</v>
      </c>
      <c r="Y65" s="71">
        <v>18034</v>
      </c>
      <c r="Z65" s="71">
        <v>26159</v>
      </c>
      <c r="AA65" s="71">
        <v>8228</v>
      </c>
      <c r="AB65" s="71">
        <v>41338</v>
      </c>
      <c r="AC65" s="71">
        <v>0</v>
      </c>
      <c r="AD65" s="71">
        <v>5.6199653000648704</v>
      </c>
      <c r="AE65" s="72"/>
      <c r="AF65" s="71">
        <v>41177551.341575362</v>
      </c>
      <c r="AG65" s="71">
        <v>1606773.9229611829</v>
      </c>
      <c r="AH65" s="71">
        <v>1192143.6547206501</v>
      </c>
      <c r="AI65" s="71">
        <v>67473213.807544589</v>
      </c>
      <c r="AJ65" s="71">
        <v>96461756.632059813</v>
      </c>
      <c r="AK65" s="71">
        <v>0</v>
      </c>
      <c r="AL65" s="71">
        <v>0</v>
      </c>
      <c r="AM65" s="71">
        <v>5690221.6145981411</v>
      </c>
      <c r="AN65" s="71">
        <v>0</v>
      </c>
      <c r="AO65" s="71">
        <v>0</v>
      </c>
      <c r="AP65" s="71">
        <v>213601660.97345975</v>
      </c>
      <c r="AQ65" s="72"/>
      <c r="AR65" s="71">
        <v>907</v>
      </c>
      <c r="AS65" s="71">
        <v>670</v>
      </c>
      <c r="AT65" s="71">
        <v>0</v>
      </c>
      <c r="AU65" s="71">
        <v>0</v>
      </c>
      <c r="AV65" s="71">
        <v>0</v>
      </c>
      <c r="AW65" s="71">
        <v>0</v>
      </c>
      <c r="AX65" s="71"/>
      <c r="AY65" s="72"/>
      <c r="AZ65" s="71">
        <v>4352.3550000000014</v>
      </c>
      <c r="BA65" s="71">
        <v>35806</v>
      </c>
      <c r="BB65" s="71">
        <v>0</v>
      </c>
      <c r="BC65" s="71">
        <v>0</v>
      </c>
      <c r="BD65" s="71">
        <v>0</v>
      </c>
      <c r="BE65" s="71">
        <v>0</v>
      </c>
      <c r="BF65" s="71"/>
      <c r="BG65" s="72"/>
      <c r="BH65" s="71">
        <v>0</v>
      </c>
      <c r="BI65" s="71">
        <v>0</v>
      </c>
      <c r="BJ65" s="71">
        <v>8.907</v>
      </c>
      <c r="BK65" s="71">
        <v>0</v>
      </c>
      <c r="BL65" s="71">
        <v>3.536</v>
      </c>
      <c r="BM65" s="71">
        <v>0</v>
      </c>
      <c r="BN65" s="72"/>
      <c r="BO65" s="71">
        <v>0</v>
      </c>
      <c r="BP65" s="71">
        <v>0</v>
      </c>
      <c r="BQ65" s="71">
        <v>2</v>
      </c>
      <c r="BR65" s="71">
        <v>0</v>
      </c>
      <c r="BS65" s="71">
        <v>1</v>
      </c>
      <c r="BT65" s="71">
        <v>0</v>
      </c>
      <c r="BU65"/>
      <c r="BV65" s="70">
        <v>12.443</v>
      </c>
      <c r="BW65" s="70">
        <v>0</v>
      </c>
      <c r="BX65" s="70">
        <v>0</v>
      </c>
      <c r="BY65" s="70">
        <v>0</v>
      </c>
      <c r="BZ65" s="70">
        <v>0</v>
      </c>
      <c r="CA65" s="70">
        <v>0</v>
      </c>
      <c r="CB65" s="70">
        <v>0</v>
      </c>
      <c r="CC65" s="70">
        <v>0</v>
      </c>
      <c r="CD65" s="70">
        <v>0</v>
      </c>
    </row>
    <row r="66" spans="1:82">
      <c r="A66" s="70" t="s">
        <v>1756</v>
      </c>
      <c r="B66" s="70">
        <v>441</v>
      </c>
      <c r="C66" s="70">
        <v>16</v>
      </c>
      <c r="D66" s="70">
        <v>26</v>
      </c>
      <c r="E66" s="70">
        <v>2019</v>
      </c>
      <c r="F66" s="70" t="s">
        <v>158</v>
      </c>
      <c r="G66" s="70" t="s">
        <v>1740</v>
      </c>
      <c r="H66" s="70" t="s">
        <v>1741</v>
      </c>
      <c r="I66" s="148"/>
      <c r="J66" s="71">
        <v>31.899910140018065</v>
      </c>
      <c r="K66" s="71">
        <v>2.0405641865762063</v>
      </c>
      <c r="L66" s="71">
        <v>5.5761374891981541</v>
      </c>
      <c r="M66" s="71">
        <v>39.711340703950711</v>
      </c>
      <c r="N66" s="71">
        <v>46.639484420994393</v>
      </c>
      <c r="O66" s="71">
        <v>41.704800602006138</v>
      </c>
      <c r="P66" s="71">
        <v>38.643044487486165</v>
      </c>
      <c r="Q66" s="71">
        <v>2.5162342019055499</v>
      </c>
      <c r="R66" s="71">
        <v>0</v>
      </c>
      <c r="S66" s="71">
        <v>6.4522019126347452</v>
      </c>
      <c r="T66" s="72"/>
      <c r="U66" s="71">
        <v>3769034</v>
      </c>
      <c r="V66" s="71">
        <v>1034</v>
      </c>
      <c r="W66" s="71">
        <v>142</v>
      </c>
      <c r="X66" s="71">
        <v>11607</v>
      </c>
      <c r="Y66" s="71">
        <v>18038</v>
      </c>
      <c r="Z66" s="71">
        <v>26110</v>
      </c>
      <c r="AA66" s="71">
        <v>8024</v>
      </c>
      <c r="AB66" s="71">
        <v>40775</v>
      </c>
      <c r="AC66" s="71">
        <v>0</v>
      </c>
      <c r="AD66" s="71">
        <v>6.4522019126347452</v>
      </c>
      <c r="AE66" s="72"/>
      <c r="AF66" s="71">
        <v>41275808.240697108</v>
      </c>
      <c r="AG66" s="71">
        <v>1561377.7064821969</v>
      </c>
      <c r="AH66" s="71">
        <v>1310548.496117668</v>
      </c>
      <c r="AI66" s="71">
        <v>71232667.454236969</v>
      </c>
      <c r="AJ66" s="71">
        <v>89396925.166439325</v>
      </c>
      <c r="AK66" s="71">
        <v>0</v>
      </c>
      <c r="AL66" s="71">
        <v>0</v>
      </c>
      <c r="AM66" s="71">
        <v>5553248.0459643425</v>
      </c>
      <c r="AN66" s="71">
        <v>0</v>
      </c>
      <c r="AO66" s="71">
        <v>0</v>
      </c>
      <c r="AP66" s="71">
        <v>210330575.10993761</v>
      </c>
      <c r="AQ66" s="72"/>
      <c r="AR66" s="71">
        <v>959</v>
      </c>
      <c r="AS66" s="71">
        <v>814</v>
      </c>
      <c r="AT66" s="71">
        <v>0</v>
      </c>
      <c r="AU66" s="71">
        <v>0</v>
      </c>
      <c r="AV66" s="71">
        <v>0</v>
      </c>
      <c r="AW66" s="71">
        <v>0</v>
      </c>
      <c r="AX66" s="71"/>
      <c r="AY66" s="72"/>
      <c r="AZ66" s="71">
        <v>4690.6060000000016</v>
      </c>
      <c r="BA66" s="71">
        <v>43891.5</v>
      </c>
      <c r="BB66" s="71">
        <v>0</v>
      </c>
      <c r="BC66" s="71">
        <v>0</v>
      </c>
      <c r="BD66" s="71">
        <v>0</v>
      </c>
      <c r="BE66" s="71">
        <v>0</v>
      </c>
      <c r="BF66" s="71"/>
      <c r="BG66" s="72"/>
      <c r="BH66" s="71">
        <v>0</v>
      </c>
      <c r="BI66" s="71">
        <v>0</v>
      </c>
      <c r="BJ66" s="71">
        <v>7.4219999999999997</v>
      </c>
      <c r="BK66" s="71">
        <v>0</v>
      </c>
      <c r="BL66" s="71">
        <v>3.54</v>
      </c>
      <c r="BM66" s="71">
        <v>0</v>
      </c>
      <c r="BN66" s="72"/>
      <c r="BO66" s="71">
        <v>0</v>
      </c>
      <c r="BP66" s="71">
        <v>0</v>
      </c>
      <c r="BQ66" s="71">
        <v>2</v>
      </c>
      <c r="BR66" s="71">
        <v>0</v>
      </c>
      <c r="BS66" s="71">
        <v>1</v>
      </c>
      <c r="BT66" s="71">
        <v>0</v>
      </c>
      <c r="BU66"/>
      <c r="BV66" s="70">
        <v>10.962</v>
      </c>
      <c r="BW66" s="70">
        <v>0</v>
      </c>
      <c r="BX66" s="70">
        <v>0</v>
      </c>
      <c r="BY66" s="70">
        <v>0</v>
      </c>
      <c r="BZ66" s="70">
        <v>0</v>
      </c>
      <c r="CA66" s="70">
        <v>0</v>
      </c>
      <c r="CB66" s="70">
        <v>0</v>
      </c>
      <c r="CC66" s="70">
        <v>0</v>
      </c>
      <c r="CD66" s="70">
        <v>0</v>
      </c>
    </row>
    <row r="67" spans="1:82">
      <c r="A67" s="70" t="s">
        <v>1757</v>
      </c>
      <c r="B67" s="70">
        <v>442</v>
      </c>
      <c r="C67" s="70">
        <v>17</v>
      </c>
      <c r="D67" s="70">
        <v>26</v>
      </c>
      <c r="E67" s="70">
        <v>2020</v>
      </c>
      <c r="F67" s="70" t="s">
        <v>159</v>
      </c>
      <c r="G67" s="70" t="s">
        <v>1740</v>
      </c>
      <c r="H67" s="70" t="s">
        <v>1741</v>
      </c>
      <c r="I67" s="148"/>
      <c r="J67" s="71">
        <v>36.887769645515881</v>
      </c>
      <c r="K67" s="71">
        <v>2.4239549445818604</v>
      </c>
      <c r="L67" s="71">
        <v>4.9185081029835409</v>
      </c>
      <c r="M67" s="71">
        <v>48.364534268452033</v>
      </c>
      <c r="N67" s="71">
        <v>68.08021872409914</v>
      </c>
      <c r="O67" s="71">
        <v>36.596678596130253</v>
      </c>
      <c r="P67" s="71">
        <v>35.993942748080002</v>
      </c>
      <c r="Q67" s="71">
        <v>2.3692777090621902</v>
      </c>
      <c r="R67" s="71">
        <v>0</v>
      </c>
      <c r="S67" s="71">
        <v>6.3846047975342692</v>
      </c>
      <c r="T67" s="72"/>
      <c r="U67" s="71">
        <v>3483027</v>
      </c>
      <c r="V67" s="71">
        <v>973</v>
      </c>
      <c r="W67" s="71">
        <v>121</v>
      </c>
      <c r="X67" s="71">
        <v>12168</v>
      </c>
      <c r="Y67" s="71">
        <v>18008</v>
      </c>
      <c r="Z67" s="71">
        <v>26151</v>
      </c>
      <c r="AA67" s="71">
        <v>7944</v>
      </c>
      <c r="AB67" s="71">
        <v>40184</v>
      </c>
      <c r="AC67" s="71">
        <v>0</v>
      </c>
      <c r="AD67" s="71">
        <v>6.3846047975342692</v>
      </c>
      <c r="AE67" s="72"/>
      <c r="AF67" s="71">
        <v>36776221.383328713</v>
      </c>
      <c r="AG67" s="71">
        <v>1559429.769803962</v>
      </c>
      <c r="AH67" s="71">
        <v>1230955.0888408828</v>
      </c>
      <c r="AI67" s="71">
        <v>66718630.941027202</v>
      </c>
      <c r="AJ67" s="71">
        <v>112741798.8374307</v>
      </c>
      <c r="AK67" s="71"/>
      <c r="AL67" s="71"/>
      <c r="AM67" s="71">
        <v>5244458.4535517031</v>
      </c>
      <c r="AN67" s="71"/>
      <c r="AO67" s="71"/>
      <c r="AP67" s="71">
        <v>224271494.47398317</v>
      </c>
      <c r="AQ67" s="72"/>
      <c r="AR67" s="71">
        <v>1028</v>
      </c>
      <c r="AS67" s="71">
        <v>948</v>
      </c>
      <c r="AT67" s="71">
        <v>0</v>
      </c>
      <c r="AU67" s="71">
        <v>0</v>
      </c>
      <c r="AV67" s="71">
        <v>0</v>
      </c>
      <c r="AW67" s="71">
        <v>0</v>
      </c>
      <c r="AX67" s="71"/>
      <c r="AY67" s="72"/>
      <c r="AZ67" s="71">
        <v>5107.4480000000058</v>
      </c>
      <c r="BA67" s="71">
        <v>52215.299999999988</v>
      </c>
      <c r="BB67" s="71">
        <v>0</v>
      </c>
      <c r="BC67" s="71">
        <v>0</v>
      </c>
      <c r="BD67" s="71">
        <v>0</v>
      </c>
      <c r="BE67" s="71">
        <v>0</v>
      </c>
      <c r="BF67" s="71"/>
      <c r="BG67" s="72"/>
      <c r="BH67" s="71">
        <v>0</v>
      </c>
      <c r="BI67" s="71">
        <v>0</v>
      </c>
      <c r="BJ67" s="71">
        <v>5.2370000000000001</v>
      </c>
      <c r="BK67" s="71">
        <v>0</v>
      </c>
      <c r="BL67" s="71">
        <v>3.0760000000000001</v>
      </c>
      <c r="BM67" s="71">
        <v>0</v>
      </c>
      <c r="BN67" s="72"/>
      <c r="BO67" s="71">
        <v>0</v>
      </c>
      <c r="BP67" s="71">
        <v>0</v>
      </c>
      <c r="BQ67" s="71">
        <v>2</v>
      </c>
      <c r="BR67" s="71">
        <v>0</v>
      </c>
      <c r="BS67" s="71">
        <v>1</v>
      </c>
      <c r="BT67" s="71">
        <v>0</v>
      </c>
      <c r="BU67"/>
      <c r="BV67" s="70">
        <v>8.3130000000000006</v>
      </c>
      <c r="BW67" s="70">
        <v>0</v>
      </c>
      <c r="BX67" s="70">
        <v>0</v>
      </c>
      <c r="BY67" s="70">
        <v>0</v>
      </c>
      <c r="BZ67" s="70">
        <v>0</v>
      </c>
      <c r="CA67" s="70">
        <v>0</v>
      </c>
      <c r="CB67" s="70">
        <v>0</v>
      </c>
      <c r="CC67" s="70">
        <v>0</v>
      </c>
      <c r="CD67" s="70">
        <v>0</v>
      </c>
    </row>
    <row r="68" spans="1:82">
      <c r="A68" s="70" t="s">
        <v>1758</v>
      </c>
      <c r="B68" s="70">
        <v>442</v>
      </c>
      <c r="C68" s="70">
        <v>18</v>
      </c>
      <c r="D68" s="70">
        <v>26</v>
      </c>
      <c r="E68" s="70">
        <v>2021</v>
      </c>
      <c r="F68" s="70" t="s">
        <v>160</v>
      </c>
      <c r="G68" s="70" t="s">
        <v>1740</v>
      </c>
      <c r="H68" s="70" t="s">
        <v>1741</v>
      </c>
      <c r="I68" s="148"/>
      <c r="J68" s="71">
        <v>37.134029281558149</v>
      </c>
      <c r="K68" s="71">
        <v>2.4022034586037297</v>
      </c>
      <c r="L68" s="71">
        <v>5.0603126698012613</v>
      </c>
      <c r="M68" s="71">
        <v>51.609823010647439</v>
      </c>
      <c r="N68" s="71">
        <v>60.870479569049749</v>
      </c>
      <c r="O68" s="71">
        <v>35.268211429409213</v>
      </c>
      <c r="P68" s="71">
        <v>36.615286024828215</v>
      </c>
      <c r="Q68" s="71">
        <v>2.3088013878168101</v>
      </c>
      <c r="R68" s="71">
        <v>0</v>
      </c>
      <c r="S68" s="71">
        <v>6.6376686683376969</v>
      </c>
      <c r="T68" s="72"/>
      <c r="U68" s="71">
        <v>4119175</v>
      </c>
      <c r="V68" s="71">
        <v>973</v>
      </c>
      <c r="W68" s="71">
        <v>121</v>
      </c>
      <c r="X68" s="71">
        <v>12168</v>
      </c>
      <c r="Y68" s="71">
        <v>17940</v>
      </c>
      <c r="Z68" s="71">
        <v>25949</v>
      </c>
      <c r="AA68" s="71">
        <v>7880</v>
      </c>
      <c r="AB68" s="71">
        <v>39543</v>
      </c>
      <c r="AC68" s="71">
        <v>0</v>
      </c>
      <c r="AD68" s="71">
        <v>6.6376686683376969</v>
      </c>
      <c r="AE68" s="72"/>
      <c r="AF68" s="71">
        <v>39737375.881951325</v>
      </c>
      <c r="AG68" s="71">
        <v>1591221.3604953436</v>
      </c>
      <c r="AH68" s="71">
        <v>1306307.5108960059</v>
      </c>
      <c r="AI68" s="71">
        <v>78379257.843172193</v>
      </c>
      <c r="AJ68" s="71">
        <v>104447541.3003924</v>
      </c>
      <c r="AK68" s="71">
        <v>0</v>
      </c>
      <c r="AL68" s="71">
        <v>0</v>
      </c>
      <c r="AM68" s="71">
        <v>5190567.9155839505</v>
      </c>
      <c r="AN68" s="71">
        <v>0</v>
      </c>
      <c r="AO68" s="71">
        <v>0</v>
      </c>
      <c r="AP68" s="71">
        <v>230652271.81249121</v>
      </c>
      <c r="AQ68" s="72"/>
      <c r="AR68" s="71">
        <v>1076</v>
      </c>
      <c r="AS68" s="71">
        <v>1057</v>
      </c>
      <c r="AT68" s="71">
        <v>0</v>
      </c>
      <c r="AU68" s="71">
        <v>0</v>
      </c>
      <c r="AV68" s="71">
        <v>0</v>
      </c>
      <c r="AW68" s="71">
        <v>0</v>
      </c>
      <c r="AX68" s="71"/>
      <c r="AY68" s="72"/>
      <c r="AZ68" s="71">
        <v>5392.3680000000058</v>
      </c>
      <c r="BA68" s="71">
        <v>59486.599999999977</v>
      </c>
      <c r="BB68" s="71">
        <v>0</v>
      </c>
      <c r="BC68" s="71">
        <v>0</v>
      </c>
      <c r="BD68" s="71">
        <v>0</v>
      </c>
      <c r="BE68" s="71">
        <v>0</v>
      </c>
      <c r="BF68" s="71"/>
      <c r="BG68" s="72"/>
      <c r="BH68" s="71">
        <v>0</v>
      </c>
      <c r="BI68" s="71">
        <v>0</v>
      </c>
      <c r="BJ68" s="71">
        <v>7.0389999999999997</v>
      </c>
      <c r="BK68" s="71">
        <v>0</v>
      </c>
      <c r="BL68" s="71">
        <v>4.0350000000000001</v>
      </c>
      <c r="BM68" s="71">
        <v>0</v>
      </c>
      <c r="BN68" s="72"/>
      <c r="BO68" s="71">
        <v>0</v>
      </c>
      <c r="BP68" s="71">
        <v>0</v>
      </c>
      <c r="BQ68" s="71">
        <v>2</v>
      </c>
      <c r="BR68" s="71">
        <v>0</v>
      </c>
      <c r="BS68" s="71">
        <v>1</v>
      </c>
      <c r="BT68" s="71">
        <v>0</v>
      </c>
      <c r="BU68"/>
      <c r="BV68" s="70">
        <v>11.074</v>
      </c>
      <c r="BW68" s="70">
        <v>0</v>
      </c>
      <c r="BX68" s="70">
        <v>0</v>
      </c>
      <c r="BY68" s="70">
        <v>0</v>
      </c>
      <c r="BZ68" s="70">
        <v>0</v>
      </c>
      <c r="CA68" s="70">
        <v>0</v>
      </c>
      <c r="CB68" s="70">
        <v>0</v>
      </c>
      <c r="CC68" s="70">
        <v>0</v>
      </c>
      <c r="CD68" s="70">
        <v>0</v>
      </c>
    </row>
    <row r="69" spans="1:82">
      <c r="A69" s="70" t="s">
        <v>1759</v>
      </c>
      <c r="B69" s="70">
        <v>442</v>
      </c>
      <c r="C69" s="70">
        <v>19</v>
      </c>
      <c r="D69" s="70">
        <v>26</v>
      </c>
      <c r="E69" s="70">
        <v>2022</v>
      </c>
      <c r="F69" s="70" t="s">
        <v>161</v>
      </c>
      <c r="G69" s="70" t="s">
        <v>1740</v>
      </c>
      <c r="H69" s="70" t="s">
        <v>1741</v>
      </c>
      <c r="I69" s="148"/>
      <c r="J69" s="71">
        <v>33.99841845354657</v>
      </c>
      <c r="K69" s="71">
        <v>2.0131272999339513</v>
      </c>
      <c r="L69" s="71">
        <v>3.8266050222423438</v>
      </c>
      <c r="M69" s="71">
        <v>43.349234352098485</v>
      </c>
      <c r="N69" s="71">
        <v>50.407171939412926</v>
      </c>
      <c r="O69" s="71">
        <v>36.922808581697964</v>
      </c>
      <c r="P69" s="71">
        <v>35.97395175274152</v>
      </c>
      <c r="Q69" s="71">
        <v>2.2883885179353793</v>
      </c>
      <c r="R69" s="71">
        <v>0</v>
      </c>
      <c r="S69" s="71">
        <v>7.0654558664416083</v>
      </c>
      <c r="T69" s="72"/>
      <c r="U69" s="71">
        <v>4767372</v>
      </c>
      <c r="V69" s="71">
        <v>973</v>
      </c>
      <c r="W69" s="71">
        <v>121</v>
      </c>
      <c r="X69" s="71">
        <v>12168</v>
      </c>
      <c r="Y69" s="71">
        <v>17953</v>
      </c>
      <c r="Z69" s="71">
        <v>25811</v>
      </c>
      <c r="AA69" s="71">
        <v>7860</v>
      </c>
      <c r="AB69" s="71">
        <v>38872</v>
      </c>
      <c r="AC69" s="71">
        <v>0</v>
      </c>
      <c r="AD69" s="71">
        <v>7.0654558664416083</v>
      </c>
      <c r="AE69" s="72"/>
      <c r="AF69" s="71">
        <v>41582168.222535573</v>
      </c>
      <c r="AG69" s="71">
        <v>1568358.3455890743</v>
      </c>
      <c r="AH69" s="71">
        <v>1203183.5305925966</v>
      </c>
      <c r="AI69" s="71">
        <v>76190076.319221258</v>
      </c>
      <c r="AJ69" s="71">
        <v>107665928.49983048</v>
      </c>
      <c r="AK69" s="71">
        <v>0</v>
      </c>
      <c r="AL69" s="71">
        <v>0</v>
      </c>
      <c r="AM69" s="71">
        <v>5019436.1881933957</v>
      </c>
      <c r="AN69" s="71">
        <v>0</v>
      </c>
      <c r="AO69" s="71">
        <v>0</v>
      </c>
      <c r="AP69" s="71">
        <v>233229151.1059624</v>
      </c>
      <c r="AQ69" s="72"/>
      <c r="AR69" s="71">
        <v>1145</v>
      </c>
      <c r="AS69" s="71">
        <v>1120</v>
      </c>
      <c r="AT69" s="71">
        <v>0</v>
      </c>
      <c r="AU69" s="71">
        <v>0</v>
      </c>
      <c r="AV69" s="71">
        <v>0</v>
      </c>
      <c r="AW69" s="71">
        <v>0</v>
      </c>
      <c r="AX69" s="71"/>
      <c r="AY69" s="72"/>
      <c r="AZ69" s="71">
        <v>5883.4620000000086</v>
      </c>
      <c r="BA69" s="71">
        <v>63784.099999999984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1760</v>
      </c>
      <c r="B70" s="70">
        <v>442</v>
      </c>
      <c r="C70" s="70">
        <v>20</v>
      </c>
      <c r="D70" s="70">
        <v>26</v>
      </c>
      <c r="E70" s="70">
        <v>2023</v>
      </c>
      <c r="F70" s="70" t="s">
        <v>1539</v>
      </c>
      <c r="G70" s="70" t="s">
        <v>1740</v>
      </c>
      <c r="H70" s="70" t="s">
        <v>1741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1212</v>
      </c>
      <c r="AS70" s="71">
        <v>1139</v>
      </c>
      <c r="AT70" s="71">
        <v>0</v>
      </c>
      <c r="AU70" s="71">
        <v>0</v>
      </c>
      <c r="AV70" s="71">
        <v>0</v>
      </c>
      <c r="AW70" s="71">
        <v>0</v>
      </c>
      <c r="AX70" s="71"/>
      <c r="AY70" s="72"/>
      <c r="AZ70" s="71">
        <v>6303.219000000011</v>
      </c>
      <c r="BA70" s="71">
        <v>64905.499999999978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1761</v>
      </c>
      <c r="B71" s="70">
        <v>442</v>
      </c>
      <c r="C71" s="70">
        <v>21</v>
      </c>
      <c r="D71" s="70">
        <v>26</v>
      </c>
      <c r="E71" s="70">
        <v>2024</v>
      </c>
      <c r="F71" s="70" t="s">
        <v>1554</v>
      </c>
      <c r="G71" s="70" t="s">
        <v>1740</v>
      </c>
      <c r="H71" s="70" t="s">
        <v>1741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1762</v>
      </c>
      <c r="B72" s="70">
        <v>222</v>
      </c>
      <c r="C72" s="70">
        <v>1</v>
      </c>
      <c r="D72" s="70">
        <v>14</v>
      </c>
      <c r="E72" s="70">
        <v>1990</v>
      </c>
      <c r="F72" s="70" t="s">
        <v>787</v>
      </c>
      <c r="G72" s="70" t="s">
        <v>1763</v>
      </c>
      <c r="H72" s="70" t="s">
        <v>1764</v>
      </c>
      <c r="I72" s="148"/>
      <c r="J72" s="71">
        <v>307.6244138222242</v>
      </c>
      <c r="K72" s="71">
        <v>5.4928330447098634</v>
      </c>
      <c r="L72" s="71">
        <v>3.4850957342140019</v>
      </c>
      <c r="M72" s="71">
        <v>23.809620543584259</v>
      </c>
      <c r="N72" s="71">
        <v>38.674469838267981</v>
      </c>
      <c r="O72" s="71">
        <v>47.197782838093801</v>
      </c>
      <c r="P72" s="71">
        <v>54.033775044702672</v>
      </c>
      <c r="Q72" s="71">
        <v>3.1952486589650402</v>
      </c>
      <c r="R72" s="71">
        <v>0</v>
      </c>
      <c r="S72" s="71">
        <v>3.114639715018932</v>
      </c>
      <c r="T72" s="72"/>
      <c r="U72" s="71">
        <v>12979658</v>
      </c>
      <c r="V72" s="71">
        <v>1943</v>
      </c>
      <c r="W72" s="71">
        <v>37</v>
      </c>
      <c r="X72" s="71">
        <v>8514</v>
      </c>
      <c r="Y72" s="71">
        <v>12755</v>
      </c>
      <c r="Z72" s="71">
        <v>19413</v>
      </c>
      <c r="AA72" s="71">
        <v>13120</v>
      </c>
      <c r="AB72" s="71">
        <v>51880</v>
      </c>
      <c r="AC72" s="71">
        <v>0</v>
      </c>
      <c r="AD72" s="71">
        <v>3.114639715018932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1765</v>
      </c>
      <c r="B73" s="70">
        <v>223</v>
      </c>
      <c r="C73" s="70">
        <v>2</v>
      </c>
      <c r="D73" s="70">
        <v>14</v>
      </c>
      <c r="E73" s="70">
        <v>2005</v>
      </c>
      <c r="F73" s="70" t="s">
        <v>789</v>
      </c>
      <c r="G73" s="70" t="s">
        <v>1763</v>
      </c>
      <c r="H73" s="70" t="s">
        <v>1764</v>
      </c>
      <c r="I73" s="148"/>
      <c r="J73" s="71">
        <v>229.3309117700606</v>
      </c>
      <c r="K73" s="71">
        <v>3.420241501249369</v>
      </c>
      <c r="L73" s="71">
        <v>4.0054481587851356</v>
      </c>
      <c r="M73" s="71">
        <v>43.688345175952158</v>
      </c>
      <c r="N73" s="71">
        <v>53.857006376500259</v>
      </c>
      <c r="O73" s="71">
        <v>62.80279804550814</v>
      </c>
      <c r="P73" s="71">
        <v>59.22759879762706</v>
      </c>
      <c r="Q73" s="71">
        <v>2.9234462352203399</v>
      </c>
      <c r="R73" s="71">
        <v>0</v>
      </c>
      <c r="S73" s="71">
        <v>6.7716900303924392</v>
      </c>
      <c r="T73" s="72"/>
      <c r="U73" s="71">
        <v>10123606</v>
      </c>
      <c r="V73" s="71">
        <v>1552</v>
      </c>
      <c r="W73" s="71">
        <v>48</v>
      </c>
      <c r="X73" s="71">
        <v>7348</v>
      </c>
      <c r="Y73" s="71">
        <v>14543</v>
      </c>
      <c r="Z73" s="71">
        <v>29892</v>
      </c>
      <c r="AA73" s="71">
        <v>11778</v>
      </c>
      <c r="AB73" s="71">
        <v>49622</v>
      </c>
      <c r="AC73" s="71">
        <v>0</v>
      </c>
      <c r="AD73" s="71">
        <v>6.7716900303924392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1766</v>
      </c>
      <c r="B74" s="70">
        <v>224</v>
      </c>
      <c r="C74" s="70">
        <v>3</v>
      </c>
      <c r="D74" s="70">
        <v>14</v>
      </c>
      <c r="E74" s="70">
        <v>2006</v>
      </c>
      <c r="F74" s="70" t="s">
        <v>790</v>
      </c>
      <c r="G74" s="70" t="s">
        <v>1763</v>
      </c>
      <c r="H74" s="70" t="s">
        <v>1764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1767</v>
      </c>
      <c r="B75" s="70">
        <v>225</v>
      </c>
      <c r="C75" s="70">
        <v>4</v>
      </c>
      <c r="D75" s="70">
        <v>14</v>
      </c>
      <c r="E75" s="70">
        <v>2007</v>
      </c>
      <c r="F75" s="70" t="s">
        <v>791</v>
      </c>
      <c r="G75" s="70" t="s">
        <v>1763</v>
      </c>
      <c r="H75" s="70" t="s">
        <v>1764</v>
      </c>
      <c r="I75" s="148"/>
      <c r="J75" s="71">
        <v>227.0547006603295</v>
      </c>
      <c r="K75" s="71">
        <v>3.6009887142284369</v>
      </c>
      <c r="L75" s="71">
        <v>4.6900682165001486</v>
      </c>
      <c r="M75" s="71">
        <v>44.519750429725889</v>
      </c>
      <c r="N75" s="71">
        <v>55.265234708070608</v>
      </c>
      <c r="O75" s="71">
        <v>61.070195102525467</v>
      </c>
      <c r="P75" s="71">
        <v>57.820915469820882</v>
      </c>
      <c r="Q75" s="71">
        <v>3.0249001110806599</v>
      </c>
      <c r="R75" s="71">
        <v>0</v>
      </c>
      <c r="S75" s="71">
        <v>6.9996670199680384</v>
      </c>
      <c r="T75" s="72"/>
      <c r="U75" s="71">
        <v>11145989</v>
      </c>
      <c r="V75" s="71">
        <v>1521</v>
      </c>
      <c r="W75" s="71">
        <v>55</v>
      </c>
      <c r="X75" s="71">
        <v>9050</v>
      </c>
      <c r="Y75" s="71">
        <v>14662</v>
      </c>
      <c r="Z75" s="71">
        <v>30217</v>
      </c>
      <c r="AA75" s="71">
        <v>11323</v>
      </c>
      <c r="AB75" s="71">
        <v>48629</v>
      </c>
      <c r="AC75" s="71">
        <v>0</v>
      </c>
      <c r="AD75" s="71">
        <v>6.9996670199680384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1768</v>
      </c>
      <c r="B76" s="70">
        <v>226</v>
      </c>
      <c r="C76" s="70">
        <v>5</v>
      </c>
      <c r="D76" s="70">
        <v>14</v>
      </c>
      <c r="E76" s="70">
        <v>2008</v>
      </c>
      <c r="F76" s="70" t="s">
        <v>792</v>
      </c>
      <c r="G76" s="70" t="s">
        <v>1763</v>
      </c>
      <c r="H76" s="70" t="s">
        <v>1764</v>
      </c>
      <c r="I76" s="148"/>
      <c r="J76" s="71">
        <v>219.49629497441049</v>
      </c>
      <c r="K76" s="71">
        <v>2.7023494508350101</v>
      </c>
      <c r="L76" s="71">
        <v>4.1915884592459616</v>
      </c>
      <c r="M76" s="71">
        <v>45.909863325564586</v>
      </c>
      <c r="N76" s="71">
        <v>54.222558055658943</v>
      </c>
      <c r="O76" s="71">
        <v>59.346968173759521</v>
      </c>
      <c r="P76" s="71">
        <v>56.719581573316937</v>
      </c>
      <c r="Q76" s="71">
        <v>2.9454147111303399</v>
      </c>
      <c r="R76" s="71">
        <v>0</v>
      </c>
      <c r="S76" s="71">
        <v>11.73421988858969</v>
      </c>
      <c r="T76" s="72"/>
      <c r="U76" s="71">
        <v>11294975</v>
      </c>
      <c r="V76" s="71">
        <v>1521</v>
      </c>
      <c r="W76" s="71">
        <v>55</v>
      </c>
      <c r="X76" s="71">
        <v>9050</v>
      </c>
      <c r="Y76" s="71">
        <v>14791</v>
      </c>
      <c r="Z76" s="71">
        <v>30395</v>
      </c>
      <c r="AA76" s="71">
        <v>11120</v>
      </c>
      <c r="AB76" s="71">
        <v>48130</v>
      </c>
      <c r="AC76" s="71">
        <v>0</v>
      </c>
      <c r="AD76" s="71">
        <v>11.73421988858969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1769</v>
      </c>
      <c r="B77" s="70">
        <v>227</v>
      </c>
      <c r="C77" s="70">
        <v>6</v>
      </c>
      <c r="D77" s="70">
        <v>14</v>
      </c>
      <c r="E77" s="70">
        <v>2009</v>
      </c>
      <c r="F77" s="70" t="s">
        <v>176</v>
      </c>
      <c r="G77" s="70" t="s">
        <v>1763</v>
      </c>
      <c r="H77" s="70" t="s">
        <v>1764</v>
      </c>
      <c r="I77" s="148"/>
      <c r="J77" s="71">
        <v>187.77484782091591</v>
      </c>
      <c r="K77" s="71">
        <v>2.65580219647646</v>
      </c>
      <c r="L77" s="71">
        <v>11.562327634833119</v>
      </c>
      <c r="M77" s="71">
        <v>53.949435284442337</v>
      </c>
      <c r="N77" s="71">
        <v>46.988215343043343</v>
      </c>
      <c r="O77" s="71">
        <v>60.056445452218057</v>
      </c>
      <c r="P77" s="71">
        <v>54.13630614681729</v>
      </c>
      <c r="Q77" s="71">
        <v>2.7764116917328101</v>
      </c>
      <c r="R77" s="71">
        <v>0</v>
      </c>
      <c r="S77" s="71">
        <v>5.424508550483095</v>
      </c>
      <c r="T77" s="72"/>
      <c r="U77" s="71">
        <v>8432436</v>
      </c>
      <c r="V77" s="71">
        <v>1645</v>
      </c>
      <c r="W77" s="71">
        <v>236</v>
      </c>
      <c r="X77" s="71">
        <v>11520</v>
      </c>
      <c r="Y77" s="71">
        <v>14850</v>
      </c>
      <c r="Z77" s="71">
        <v>30360</v>
      </c>
      <c r="AA77" s="71">
        <v>10896</v>
      </c>
      <c r="AB77" s="71">
        <v>47625</v>
      </c>
      <c r="AC77" s="71">
        <v>0</v>
      </c>
      <c r="AD77" s="71">
        <v>5.424508550483095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1770</v>
      </c>
      <c r="B78" s="70">
        <v>228</v>
      </c>
      <c r="C78" s="70">
        <v>7</v>
      </c>
      <c r="D78" s="70">
        <v>14</v>
      </c>
      <c r="E78" s="70">
        <v>2010</v>
      </c>
      <c r="F78" s="70" t="s">
        <v>177</v>
      </c>
      <c r="G78" s="70" t="s">
        <v>1763</v>
      </c>
      <c r="H78" s="70" t="s">
        <v>1764</v>
      </c>
      <c r="I78" s="148"/>
      <c r="J78" s="71">
        <v>210.2136262144875</v>
      </c>
      <c r="K78" s="71">
        <v>2.8438660657889661</v>
      </c>
      <c r="L78" s="71">
        <v>11.10446660708468</v>
      </c>
      <c r="M78" s="71">
        <v>51.61321808843379</v>
      </c>
      <c r="N78" s="71">
        <v>52.46448991127955</v>
      </c>
      <c r="O78" s="71">
        <v>60.127177960512277</v>
      </c>
      <c r="P78" s="71">
        <v>54.600593726385704</v>
      </c>
      <c r="Q78" s="71">
        <v>2.86320342735329</v>
      </c>
      <c r="R78" s="71">
        <v>0</v>
      </c>
      <c r="S78" s="71">
        <v>5.8901891515799063</v>
      </c>
      <c r="T78" s="72"/>
      <c r="U78" s="71">
        <v>10310966</v>
      </c>
      <c r="V78" s="71">
        <v>1645</v>
      </c>
      <c r="W78" s="71">
        <v>236</v>
      </c>
      <c r="X78" s="71">
        <v>11520</v>
      </c>
      <c r="Y78" s="71">
        <v>14903</v>
      </c>
      <c r="Z78" s="71">
        <v>30537</v>
      </c>
      <c r="AA78" s="71">
        <v>10715</v>
      </c>
      <c r="AB78" s="71">
        <v>47062</v>
      </c>
      <c r="AC78" s="71">
        <v>0</v>
      </c>
      <c r="AD78" s="71">
        <v>5.8901891515799063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1771</v>
      </c>
      <c r="B79" s="70">
        <v>229</v>
      </c>
      <c r="C79" s="70">
        <v>8</v>
      </c>
      <c r="D79" s="70">
        <v>14</v>
      </c>
      <c r="E79" s="70">
        <v>2011</v>
      </c>
      <c r="F79" s="70" t="s">
        <v>178</v>
      </c>
      <c r="G79" s="70" t="s">
        <v>1763</v>
      </c>
      <c r="H79" s="70" t="s">
        <v>1764</v>
      </c>
      <c r="I79" s="148"/>
      <c r="J79" s="71">
        <v>159.17860611501109</v>
      </c>
      <c r="K79" s="71">
        <v>4.083883512053216</v>
      </c>
      <c r="L79" s="71">
        <v>11.83156724597645</v>
      </c>
      <c r="M79" s="71">
        <v>62.836194429941933</v>
      </c>
      <c r="N79" s="71">
        <v>56.337740442018713</v>
      </c>
      <c r="O79" s="71">
        <v>59.338180621787544</v>
      </c>
      <c r="P79" s="71">
        <v>52.334889039131163</v>
      </c>
      <c r="Q79" s="71">
        <v>3.2608464244481801</v>
      </c>
      <c r="R79" s="71">
        <v>0</v>
      </c>
      <c r="S79" s="71">
        <v>6.8306133300064182</v>
      </c>
      <c r="T79" s="72"/>
      <c r="U79" s="71">
        <v>7241976</v>
      </c>
      <c r="V79" s="71">
        <v>1645</v>
      </c>
      <c r="W79" s="71">
        <v>236</v>
      </c>
      <c r="X79" s="71">
        <v>11520</v>
      </c>
      <c r="Y79" s="71">
        <v>14970</v>
      </c>
      <c r="Z79" s="71">
        <v>30791</v>
      </c>
      <c r="AA79" s="71">
        <v>10576</v>
      </c>
      <c r="AB79" s="71">
        <v>46466</v>
      </c>
      <c r="AC79" s="71">
        <v>0</v>
      </c>
      <c r="AD79" s="71">
        <v>6.8306133300064182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10.404999999999999</v>
      </c>
      <c r="BK79" s="71">
        <v>0</v>
      </c>
      <c r="BL79" s="71">
        <v>0</v>
      </c>
      <c r="BM79" s="71">
        <v>0</v>
      </c>
      <c r="BN79" s="72"/>
      <c r="BO79" s="71">
        <v>0</v>
      </c>
      <c r="BP79" s="71">
        <v>0</v>
      </c>
      <c r="BQ79" s="71">
        <v>1</v>
      </c>
      <c r="BR79" s="71">
        <v>0</v>
      </c>
      <c r="BS79" s="71">
        <v>0</v>
      </c>
      <c r="BT79" s="71">
        <v>0</v>
      </c>
      <c r="BU79"/>
      <c r="BV79" s="70">
        <v>10.404999999999999</v>
      </c>
      <c r="BW79" s="70">
        <v>0</v>
      </c>
      <c r="BX79" s="70">
        <v>0</v>
      </c>
      <c r="BY79" s="70">
        <v>0</v>
      </c>
      <c r="BZ79" s="70">
        <v>0</v>
      </c>
      <c r="CA79" s="70">
        <v>0</v>
      </c>
      <c r="CB79" s="70">
        <v>0</v>
      </c>
      <c r="CC79" s="70">
        <v>0</v>
      </c>
      <c r="CD79" s="70">
        <v>0</v>
      </c>
    </row>
    <row r="80" spans="1:82">
      <c r="A80" s="70" t="s">
        <v>1772</v>
      </c>
      <c r="B80" s="70">
        <v>230</v>
      </c>
      <c r="C80" s="70">
        <v>9</v>
      </c>
      <c r="D80" s="70">
        <v>14</v>
      </c>
      <c r="E80" s="70">
        <v>2012</v>
      </c>
      <c r="F80" s="70" t="s">
        <v>179</v>
      </c>
      <c r="G80" s="70" t="s">
        <v>1763</v>
      </c>
      <c r="H80" s="70" t="s">
        <v>1764</v>
      </c>
      <c r="I80" s="148"/>
      <c r="J80" s="71">
        <v>247.97532727172259</v>
      </c>
      <c r="K80" s="71">
        <v>3.8697071621748131</v>
      </c>
      <c r="L80" s="71">
        <v>11.855243716231399</v>
      </c>
      <c r="M80" s="71">
        <v>68.693614676416516</v>
      </c>
      <c r="N80" s="71">
        <v>62.175066888571429</v>
      </c>
      <c r="O80" s="71">
        <v>59.375997505820926</v>
      </c>
      <c r="P80" s="71">
        <v>51.980712441778955</v>
      </c>
      <c r="Q80" s="71">
        <v>3.5126505411681399</v>
      </c>
      <c r="R80" s="71">
        <v>0</v>
      </c>
      <c r="S80" s="71">
        <v>6.3252716681135874</v>
      </c>
      <c r="T80" s="72"/>
      <c r="U80" s="71">
        <v>11066685</v>
      </c>
      <c r="V80" s="71">
        <v>1645</v>
      </c>
      <c r="W80" s="71">
        <v>236</v>
      </c>
      <c r="X80" s="71">
        <v>11520</v>
      </c>
      <c r="Y80" s="71">
        <v>15129</v>
      </c>
      <c r="Z80" s="71">
        <v>31055</v>
      </c>
      <c r="AA80" s="71">
        <v>10445</v>
      </c>
      <c r="AB80" s="71">
        <v>46070</v>
      </c>
      <c r="AC80" s="71">
        <v>0</v>
      </c>
      <c r="AD80" s="71">
        <v>6.3252716681135874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11.449</v>
      </c>
      <c r="BK80" s="71">
        <v>0</v>
      </c>
      <c r="BL80" s="71">
        <v>0</v>
      </c>
      <c r="BM80" s="71">
        <v>0</v>
      </c>
      <c r="BN80" s="72"/>
      <c r="BO80" s="71">
        <v>0</v>
      </c>
      <c r="BP80" s="71">
        <v>0</v>
      </c>
      <c r="BQ80" s="71">
        <v>1</v>
      </c>
      <c r="BR80" s="71">
        <v>0</v>
      </c>
      <c r="BS80" s="71">
        <v>0</v>
      </c>
      <c r="BT80" s="71">
        <v>0</v>
      </c>
      <c r="BU80"/>
      <c r="BV80" s="70">
        <v>11.449</v>
      </c>
      <c r="BW80" s="70">
        <v>0</v>
      </c>
      <c r="BX80" s="70">
        <v>0</v>
      </c>
      <c r="BY80" s="70">
        <v>0</v>
      </c>
      <c r="BZ80" s="70">
        <v>0</v>
      </c>
      <c r="CA80" s="70">
        <v>0</v>
      </c>
      <c r="CB80" s="70">
        <v>0</v>
      </c>
      <c r="CC80" s="70">
        <v>0</v>
      </c>
      <c r="CD80" s="70">
        <v>0</v>
      </c>
    </row>
    <row r="81" spans="1:82">
      <c r="A81" s="70" t="s">
        <v>1773</v>
      </c>
      <c r="B81" s="70">
        <v>231</v>
      </c>
      <c r="C81" s="70">
        <v>10</v>
      </c>
      <c r="D81" s="70">
        <v>14</v>
      </c>
      <c r="E81" s="70">
        <v>2013</v>
      </c>
      <c r="F81" s="70" t="s">
        <v>180</v>
      </c>
      <c r="G81" s="70" t="s">
        <v>1763</v>
      </c>
      <c r="H81" s="70" t="s">
        <v>1764</v>
      </c>
      <c r="I81" s="148"/>
      <c r="J81" s="71">
        <v>265.39210866437361</v>
      </c>
      <c r="K81" s="71">
        <v>3.4502110500909509</v>
      </c>
      <c r="L81" s="71">
        <v>11.37574737599768</v>
      </c>
      <c r="M81" s="71">
        <v>67.044799592264525</v>
      </c>
      <c r="N81" s="71">
        <v>61.725322754187737</v>
      </c>
      <c r="O81" s="71">
        <v>57.237266869451283</v>
      </c>
      <c r="P81" s="71">
        <v>52.016724497786775</v>
      </c>
      <c r="Q81" s="71">
        <v>3.5362789699756298</v>
      </c>
      <c r="R81" s="71">
        <v>0</v>
      </c>
      <c r="S81" s="71">
        <v>7.9621190116906551</v>
      </c>
      <c r="T81" s="72"/>
      <c r="U81" s="71">
        <v>11098585</v>
      </c>
      <c r="V81" s="71">
        <v>1645</v>
      </c>
      <c r="W81" s="71">
        <v>236</v>
      </c>
      <c r="X81" s="71">
        <v>11520</v>
      </c>
      <c r="Y81" s="71">
        <v>15196</v>
      </c>
      <c r="Z81" s="71">
        <v>31273</v>
      </c>
      <c r="AA81" s="71">
        <v>10413</v>
      </c>
      <c r="AB81" s="71">
        <v>45715</v>
      </c>
      <c r="AC81" s="71">
        <v>0</v>
      </c>
      <c r="AD81" s="71">
        <v>7.9621190116906551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12.273999999999999</v>
      </c>
      <c r="BK81" s="71">
        <v>0</v>
      </c>
      <c r="BL81" s="71">
        <v>0</v>
      </c>
      <c r="BM81" s="71">
        <v>0</v>
      </c>
      <c r="BN81" s="72"/>
      <c r="BO81" s="71">
        <v>0</v>
      </c>
      <c r="BP81" s="71">
        <v>0</v>
      </c>
      <c r="BQ81" s="71">
        <v>1</v>
      </c>
      <c r="BR81" s="71">
        <v>0</v>
      </c>
      <c r="BS81" s="71">
        <v>0</v>
      </c>
      <c r="BT81" s="71">
        <v>0</v>
      </c>
      <c r="BU81"/>
      <c r="BV81" s="70">
        <v>12.273999999999999</v>
      </c>
      <c r="BW81" s="70">
        <v>0</v>
      </c>
      <c r="BX81" s="70">
        <v>0</v>
      </c>
      <c r="BY81" s="70">
        <v>0</v>
      </c>
      <c r="BZ81" s="70">
        <v>0</v>
      </c>
      <c r="CA81" s="70">
        <v>0</v>
      </c>
      <c r="CB81" s="70">
        <v>0</v>
      </c>
      <c r="CC81" s="70">
        <v>0</v>
      </c>
      <c r="CD81" s="70">
        <v>0</v>
      </c>
    </row>
    <row r="82" spans="1:82">
      <c r="A82" s="70" t="s">
        <v>1774</v>
      </c>
      <c r="B82" s="70">
        <v>232</v>
      </c>
      <c r="C82" s="70">
        <v>11</v>
      </c>
      <c r="D82" s="70">
        <v>14</v>
      </c>
      <c r="E82" s="70">
        <v>2014</v>
      </c>
      <c r="F82" s="70" t="s">
        <v>181</v>
      </c>
      <c r="G82" s="70" t="s">
        <v>1763</v>
      </c>
      <c r="H82" s="70" t="s">
        <v>1764</v>
      </c>
      <c r="I82" s="148"/>
      <c r="J82" s="71">
        <v>241.2343321139175</v>
      </c>
      <c r="K82" s="71">
        <v>2.841744911193731</v>
      </c>
      <c r="L82" s="71">
        <v>16.959098882158202</v>
      </c>
      <c r="M82" s="71">
        <v>54.44138856983885</v>
      </c>
      <c r="N82" s="71">
        <v>60.034974939300973</v>
      </c>
      <c r="O82" s="71">
        <v>54.57080169163789</v>
      </c>
      <c r="P82" s="71">
        <v>51.463601521649935</v>
      </c>
      <c r="Q82" s="71">
        <v>3.34267806798433</v>
      </c>
      <c r="R82" s="71">
        <v>0</v>
      </c>
      <c r="S82" s="71">
        <v>6.2250965977931516</v>
      </c>
      <c r="T82" s="72"/>
      <c r="U82" s="71">
        <v>11213742</v>
      </c>
      <c r="V82" s="71">
        <v>1173</v>
      </c>
      <c r="W82" s="71">
        <v>298</v>
      </c>
      <c r="X82" s="71">
        <v>9657</v>
      </c>
      <c r="Y82" s="71">
        <v>15221</v>
      </c>
      <c r="Z82" s="71">
        <v>31403</v>
      </c>
      <c r="AA82" s="71">
        <v>10249</v>
      </c>
      <c r="AB82" s="71">
        <v>45039</v>
      </c>
      <c r="AC82" s="71">
        <v>0</v>
      </c>
      <c r="AD82" s="71">
        <v>6.2250965977931516</v>
      </c>
      <c r="AE82" s="72"/>
      <c r="AF82" s="71"/>
      <c r="AG82" s="71"/>
      <c r="AH82" s="71"/>
      <c r="AI82" s="71"/>
      <c r="AJ82" s="71"/>
      <c r="AK82" s="71"/>
      <c r="AL82" s="71"/>
      <c r="AM82" s="71"/>
      <c r="AN82" s="71"/>
      <c r="AO82" s="71"/>
      <c r="AP82" s="71"/>
      <c r="AQ82" s="72"/>
      <c r="AR82" s="71">
        <v>885</v>
      </c>
      <c r="AS82" s="71">
        <v>199</v>
      </c>
      <c r="AT82" s="71">
        <v>1</v>
      </c>
      <c r="AU82" s="71">
        <v>0</v>
      </c>
      <c r="AV82" s="71">
        <v>0</v>
      </c>
      <c r="AW82" s="71">
        <v>0</v>
      </c>
      <c r="AX82" s="71"/>
      <c r="AY82" s="72"/>
      <c r="AZ82" s="71">
        <v>3731.2</v>
      </c>
      <c r="BA82" s="71">
        <v>19681.8</v>
      </c>
      <c r="BB82" s="71">
        <v>1990</v>
      </c>
      <c r="BC82" s="71">
        <v>0</v>
      </c>
      <c r="BD82" s="71">
        <v>0</v>
      </c>
      <c r="BE82" s="71">
        <v>0</v>
      </c>
      <c r="BF82" s="71"/>
      <c r="BG82" s="72"/>
      <c r="BH82" s="71">
        <v>0</v>
      </c>
      <c r="BI82" s="71">
        <v>0</v>
      </c>
      <c r="BJ82" s="71">
        <v>13.202</v>
      </c>
      <c r="BK82" s="71">
        <v>0</v>
      </c>
      <c r="BL82" s="71">
        <v>0</v>
      </c>
      <c r="BM82" s="71">
        <v>0</v>
      </c>
      <c r="BN82" s="72"/>
      <c r="BO82" s="71">
        <v>0</v>
      </c>
      <c r="BP82" s="71">
        <v>0</v>
      </c>
      <c r="BQ82" s="71">
        <v>1</v>
      </c>
      <c r="BR82" s="71">
        <v>0</v>
      </c>
      <c r="BS82" s="71">
        <v>0</v>
      </c>
      <c r="BT82" s="71">
        <v>0</v>
      </c>
      <c r="BU82"/>
      <c r="BV82" s="70">
        <v>13.202</v>
      </c>
      <c r="BW82" s="70">
        <v>0</v>
      </c>
      <c r="BX82" s="70">
        <v>0</v>
      </c>
      <c r="BY82" s="70">
        <v>0</v>
      </c>
      <c r="BZ82" s="70">
        <v>0</v>
      </c>
      <c r="CA82" s="70">
        <v>0</v>
      </c>
      <c r="CB82" s="70">
        <v>0</v>
      </c>
      <c r="CC82" s="70">
        <v>0</v>
      </c>
      <c r="CD82" s="70">
        <v>0</v>
      </c>
    </row>
    <row r="83" spans="1:82">
      <c r="A83" s="70" t="s">
        <v>1775</v>
      </c>
      <c r="B83" s="70">
        <v>233</v>
      </c>
      <c r="C83" s="70">
        <v>12</v>
      </c>
      <c r="D83" s="70">
        <v>14</v>
      </c>
      <c r="E83" s="70">
        <v>2015</v>
      </c>
      <c r="F83" s="70" t="s">
        <v>182</v>
      </c>
      <c r="G83" s="1064" t="s">
        <v>1763</v>
      </c>
      <c r="H83" s="70" t="s">
        <v>1764</v>
      </c>
      <c r="I83" s="148"/>
      <c r="J83" s="71">
        <v>221.8428581415082</v>
      </c>
      <c r="K83" s="71">
        <v>2.7190161011243541</v>
      </c>
      <c r="L83" s="71">
        <v>17.077359197085951</v>
      </c>
      <c r="M83" s="71">
        <v>60.576345336898939</v>
      </c>
      <c r="N83" s="71">
        <v>56.783021415368417</v>
      </c>
      <c r="O83" s="71">
        <v>54.091931643064939</v>
      </c>
      <c r="P83" s="71">
        <v>50.855997564131648</v>
      </c>
      <c r="Q83" s="71">
        <v>3.21944689221827</v>
      </c>
      <c r="R83" s="71">
        <v>0</v>
      </c>
      <c r="S83" s="71">
        <v>6.3484698599952427</v>
      </c>
      <c r="T83" s="72"/>
      <c r="U83" s="71">
        <v>11521816</v>
      </c>
      <c r="V83" s="71">
        <v>1173</v>
      </c>
      <c r="W83" s="71">
        <v>298</v>
      </c>
      <c r="X83" s="71">
        <v>9657</v>
      </c>
      <c r="Y83" s="71">
        <v>15264</v>
      </c>
      <c r="Z83" s="71">
        <v>31427</v>
      </c>
      <c r="AA83" s="71">
        <v>10120</v>
      </c>
      <c r="AB83" s="71">
        <v>44312</v>
      </c>
      <c r="AC83" s="71">
        <v>0</v>
      </c>
      <c r="AD83" s="71">
        <v>6.3484698599952427</v>
      </c>
      <c r="AE83" s="72"/>
      <c r="AF83" s="71">
        <v>124493596.38504229</v>
      </c>
      <c r="AG83" s="71">
        <v>2130169.5304356529</v>
      </c>
      <c r="AH83" s="71">
        <v>3268708.7383177732</v>
      </c>
      <c r="AI83" s="71">
        <v>74065990.937558353</v>
      </c>
      <c r="AJ83" s="71">
        <v>83683406.43022956</v>
      </c>
      <c r="AK83" s="71">
        <v>0</v>
      </c>
      <c r="AL83" s="71">
        <v>0</v>
      </c>
      <c r="AM83" s="71">
        <v>6072773.7181511503</v>
      </c>
      <c r="AN83" s="71">
        <v>0</v>
      </c>
      <c r="AO83" s="71">
        <v>0</v>
      </c>
      <c r="AP83" s="71">
        <v>293714645.73973477</v>
      </c>
      <c r="AQ83" s="72"/>
      <c r="AR83" s="71">
        <v>953</v>
      </c>
      <c r="AS83" s="71">
        <v>449</v>
      </c>
      <c r="AT83" s="71">
        <v>1</v>
      </c>
      <c r="AU83" s="71">
        <v>0</v>
      </c>
      <c r="AV83" s="71">
        <v>0</v>
      </c>
      <c r="AW83" s="71">
        <v>0</v>
      </c>
      <c r="AX83" s="71"/>
      <c r="AY83" s="72"/>
      <c r="AZ83" s="71">
        <v>4096.6000000000004</v>
      </c>
      <c r="BA83" s="71">
        <v>59754.3</v>
      </c>
      <c r="BB83" s="71">
        <v>1990</v>
      </c>
      <c r="BC83" s="71">
        <v>0</v>
      </c>
      <c r="BD83" s="71">
        <v>0</v>
      </c>
      <c r="BE83" s="71">
        <v>0</v>
      </c>
      <c r="BF83" s="71"/>
      <c r="BG83" s="72"/>
      <c r="BH83" s="71">
        <v>0</v>
      </c>
      <c r="BI83" s="71">
        <v>0</v>
      </c>
      <c r="BJ83" s="71">
        <v>12.058999999999999</v>
      </c>
      <c r="BK83" s="71">
        <v>0</v>
      </c>
      <c r="BL83" s="71">
        <v>0</v>
      </c>
      <c r="BM83" s="71">
        <v>0</v>
      </c>
      <c r="BN83" s="72"/>
      <c r="BO83" s="71">
        <v>0</v>
      </c>
      <c r="BP83" s="71">
        <v>0</v>
      </c>
      <c r="BQ83" s="71">
        <v>1</v>
      </c>
      <c r="BR83" s="71">
        <v>0</v>
      </c>
      <c r="BS83" s="71">
        <v>0</v>
      </c>
      <c r="BT83" s="71">
        <v>0</v>
      </c>
      <c r="BU83"/>
      <c r="BV83" s="70">
        <v>12.058999999999999</v>
      </c>
      <c r="BW83" s="70">
        <v>0</v>
      </c>
      <c r="BX83" s="70">
        <v>0</v>
      </c>
      <c r="BY83" s="70">
        <v>0</v>
      </c>
      <c r="BZ83" s="70">
        <v>0</v>
      </c>
      <c r="CA83" s="70">
        <v>0</v>
      </c>
      <c r="CB83" s="70">
        <v>0</v>
      </c>
      <c r="CC83" s="70">
        <v>0</v>
      </c>
      <c r="CD83" s="70">
        <v>0</v>
      </c>
    </row>
    <row r="84" spans="1:82">
      <c r="A84" s="70" t="s">
        <v>1776</v>
      </c>
      <c r="B84" s="70">
        <v>234</v>
      </c>
      <c r="C84" s="70">
        <v>13</v>
      </c>
      <c r="D84" s="70">
        <v>14</v>
      </c>
      <c r="E84" s="70">
        <v>2016</v>
      </c>
      <c r="F84" s="70" t="s">
        <v>155</v>
      </c>
      <c r="G84" s="1064" t="s">
        <v>1763</v>
      </c>
      <c r="H84" s="70" t="s">
        <v>1764</v>
      </c>
      <c r="I84" s="148"/>
      <c r="J84" s="71">
        <v>212.06127000113514</v>
      </c>
      <c r="K84" s="71">
        <v>2.5259696009733368</v>
      </c>
      <c r="L84" s="71">
        <v>16.95716530846375</v>
      </c>
      <c r="M84" s="71">
        <v>44.310032754386697</v>
      </c>
      <c r="N84" s="71">
        <v>50.167932953608826</v>
      </c>
      <c r="O84" s="71">
        <v>53.584692960736511</v>
      </c>
      <c r="P84" s="71">
        <v>48.80100310570586</v>
      </c>
      <c r="Q84" s="71">
        <v>3.0825935915145508</v>
      </c>
      <c r="R84" s="71">
        <v>0</v>
      </c>
      <c r="S84" s="71">
        <v>5.7529397538093958</v>
      </c>
      <c r="T84" s="72"/>
      <c r="U84" s="71">
        <v>9924795</v>
      </c>
      <c r="V84" s="71">
        <v>1173</v>
      </c>
      <c r="W84" s="71">
        <v>298</v>
      </c>
      <c r="X84" s="71">
        <v>9657</v>
      </c>
      <c r="Y84" s="71">
        <v>15317</v>
      </c>
      <c r="Z84" s="71">
        <v>31515</v>
      </c>
      <c r="AA84" s="71">
        <v>10044</v>
      </c>
      <c r="AB84" s="71">
        <v>43643</v>
      </c>
      <c r="AC84" s="71">
        <v>0</v>
      </c>
      <c r="AD84" s="71">
        <v>5.7529397538093958</v>
      </c>
      <c r="AE84" s="72"/>
      <c r="AF84" s="71">
        <v>119202123.5624375</v>
      </c>
      <c r="AG84" s="71">
        <v>1899173.013827207</v>
      </c>
      <c r="AH84" s="71">
        <v>2931058.9696032931</v>
      </c>
      <c r="AI84" s="71">
        <v>68929079.88374874</v>
      </c>
      <c r="AJ84" s="71">
        <v>72082293.632888183</v>
      </c>
      <c r="AK84" s="71">
        <v>0</v>
      </c>
      <c r="AL84" s="71">
        <v>0</v>
      </c>
      <c r="AM84" s="71">
        <v>5985736.7946291901</v>
      </c>
      <c r="AN84" s="71">
        <v>0</v>
      </c>
      <c r="AO84" s="71">
        <v>0</v>
      </c>
      <c r="AP84" s="71">
        <v>271029465.85713416</v>
      </c>
      <c r="AQ84" s="72"/>
      <c r="AR84" s="71">
        <v>1031</v>
      </c>
      <c r="AS84" s="71">
        <v>558</v>
      </c>
      <c r="AT84" s="71">
        <v>1</v>
      </c>
      <c r="AU84" s="71">
        <v>0</v>
      </c>
      <c r="AV84" s="71">
        <v>0</v>
      </c>
      <c r="AW84" s="71">
        <v>0</v>
      </c>
      <c r="AX84" s="71"/>
      <c r="AY84" s="72"/>
      <c r="AZ84" s="71">
        <v>4501.3999999999996</v>
      </c>
      <c r="BA84" s="71">
        <v>75197.600000000006</v>
      </c>
      <c r="BB84" s="71">
        <v>1990</v>
      </c>
      <c r="BC84" s="71">
        <v>0</v>
      </c>
      <c r="BD84" s="71">
        <v>0</v>
      </c>
      <c r="BE84" s="71">
        <v>0</v>
      </c>
      <c r="BF84" s="71"/>
      <c r="BG84" s="72"/>
      <c r="BH84" s="71">
        <v>0</v>
      </c>
      <c r="BI84" s="71">
        <v>0</v>
      </c>
      <c r="BJ84" s="71">
        <v>7.2850000000000001</v>
      </c>
      <c r="BK84" s="71">
        <v>0</v>
      </c>
      <c r="BL84" s="71">
        <v>0</v>
      </c>
      <c r="BM84" s="71">
        <v>0</v>
      </c>
      <c r="BN84" s="72"/>
      <c r="BO84" s="71">
        <v>0</v>
      </c>
      <c r="BP84" s="71">
        <v>0</v>
      </c>
      <c r="BQ84" s="71">
        <v>1</v>
      </c>
      <c r="BR84" s="71">
        <v>0</v>
      </c>
      <c r="BS84" s="71">
        <v>0</v>
      </c>
      <c r="BT84" s="71">
        <v>0</v>
      </c>
      <c r="BU84"/>
      <c r="BV84" s="70">
        <v>7.2850000000000001</v>
      </c>
      <c r="BW84" s="70">
        <v>0</v>
      </c>
      <c r="BX84" s="70">
        <v>0</v>
      </c>
      <c r="BY84" s="70">
        <v>0</v>
      </c>
      <c r="BZ84" s="70">
        <v>0</v>
      </c>
      <c r="CA84" s="70">
        <v>0</v>
      </c>
      <c r="CB84" s="70">
        <v>0</v>
      </c>
      <c r="CC84" s="70">
        <v>0</v>
      </c>
      <c r="CD84" s="70">
        <v>0</v>
      </c>
    </row>
    <row r="85" spans="1:82">
      <c r="A85" s="70" t="s">
        <v>1777</v>
      </c>
      <c r="B85" s="70">
        <v>235</v>
      </c>
      <c r="C85" s="70">
        <v>14</v>
      </c>
      <c r="D85" s="70">
        <v>14</v>
      </c>
      <c r="E85" s="70">
        <v>2017</v>
      </c>
      <c r="F85" s="70" t="s">
        <v>156</v>
      </c>
      <c r="G85" s="70" t="s">
        <v>1763</v>
      </c>
      <c r="H85" s="70" t="s">
        <v>1764</v>
      </c>
      <c r="I85" s="148"/>
      <c r="J85" s="71">
        <v>180.56959036715349</v>
      </c>
      <c r="K85" s="71">
        <v>2.5149647485362898</v>
      </c>
      <c r="L85" s="71">
        <v>16.885827679856586</v>
      </c>
      <c r="M85" s="71">
        <v>40.298496317355699</v>
      </c>
      <c r="N85" s="71">
        <v>54.328188327412363</v>
      </c>
      <c r="O85" s="71">
        <v>52.665159681431724</v>
      </c>
      <c r="P85" s="71">
        <v>47.941480599361796</v>
      </c>
      <c r="Q85" s="71">
        <v>2.9363349271683199</v>
      </c>
      <c r="R85" s="71">
        <v>0</v>
      </c>
      <c r="S85" s="71">
        <v>6.2598939537679392</v>
      </c>
      <c r="T85" s="72"/>
      <c r="U85" s="71">
        <v>9970715</v>
      </c>
      <c r="V85" s="71">
        <v>1173</v>
      </c>
      <c r="W85" s="71">
        <v>298</v>
      </c>
      <c r="X85" s="71">
        <v>9657</v>
      </c>
      <c r="Y85" s="71">
        <v>15392</v>
      </c>
      <c r="Z85" s="71">
        <v>31488</v>
      </c>
      <c r="AA85" s="71">
        <v>9930</v>
      </c>
      <c r="AB85" s="71">
        <v>42990</v>
      </c>
      <c r="AC85" s="71">
        <v>0</v>
      </c>
      <c r="AD85" s="71">
        <v>6.2598939537679392</v>
      </c>
      <c r="AE85" s="72"/>
      <c r="AF85" s="71">
        <v>111712615.4513188</v>
      </c>
      <c r="AG85" s="71">
        <v>1913779.1135945269</v>
      </c>
      <c r="AH85" s="71">
        <v>3508363.1596693802</v>
      </c>
      <c r="AI85" s="71">
        <v>65226827.03459046</v>
      </c>
      <c r="AJ85" s="71">
        <v>79949841.152122393</v>
      </c>
      <c r="AK85" s="71">
        <v>0</v>
      </c>
      <c r="AL85" s="71">
        <v>0</v>
      </c>
      <c r="AM85" s="71">
        <v>5905402.2647216963</v>
      </c>
      <c r="AN85" s="71">
        <v>0</v>
      </c>
      <c r="AO85" s="71">
        <v>0</v>
      </c>
      <c r="AP85" s="71">
        <v>268216828.17601722</v>
      </c>
      <c r="AQ85" s="72"/>
      <c r="AR85" s="71">
        <v>1097</v>
      </c>
      <c r="AS85" s="71">
        <v>638</v>
      </c>
      <c r="AT85" s="71">
        <v>1</v>
      </c>
      <c r="AU85" s="71">
        <v>0</v>
      </c>
      <c r="AV85" s="71">
        <v>0</v>
      </c>
      <c r="AW85" s="71">
        <v>0</v>
      </c>
      <c r="AX85" s="71"/>
      <c r="AY85" s="72"/>
      <c r="AZ85" s="71">
        <v>4863.3</v>
      </c>
      <c r="BA85" s="71">
        <v>87254.000000000015</v>
      </c>
      <c r="BB85" s="71">
        <v>1990</v>
      </c>
      <c r="BC85" s="71">
        <v>0</v>
      </c>
      <c r="BD85" s="71">
        <v>0</v>
      </c>
      <c r="BE85" s="71">
        <v>0</v>
      </c>
      <c r="BF85" s="71"/>
      <c r="BG85" s="72"/>
      <c r="BH85" s="71">
        <v>0</v>
      </c>
      <c r="BI85" s="71">
        <v>0</v>
      </c>
      <c r="BJ85" s="71">
        <v>11.992000000000001</v>
      </c>
      <c r="BK85" s="71">
        <v>0</v>
      </c>
      <c r="BL85" s="71">
        <v>0</v>
      </c>
      <c r="BM85" s="71">
        <v>0</v>
      </c>
      <c r="BN85" s="72"/>
      <c r="BO85" s="71">
        <v>0</v>
      </c>
      <c r="BP85" s="71">
        <v>0</v>
      </c>
      <c r="BQ85" s="71">
        <v>1</v>
      </c>
      <c r="BR85" s="71">
        <v>0</v>
      </c>
      <c r="BS85" s="71">
        <v>0</v>
      </c>
      <c r="BT85" s="71">
        <v>0</v>
      </c>
      <c r="BU85"/>
      <c r="BV85" s="70">
        <v>11.992000000000001</v>
      </c>
      <c r="BW85" s="70">
        <v>0</v>
      </c>
      <c r="BX85" s="70">
        <v>0</v>
      </c>
      <c r="BY85" s="70">
        <v>0</v>
      </c>
      <c r="BZ85" s="70">
        <v>0</v>
      </c>
      <c r="CA85" s="70">
        <v>0</v>
      </c>
      <c r="CB85" s="70">
        <v>0</v>
      </c>
      <c r="CC85" s="70">
        <v>0</v>
      </c>
      <c r="CD85" s="70">
        <v>0</v>
      </c>
    </row>
    <row r="86" spans="1:82">
      <c r="A86" s="70" t="s">
        <v>1778</v>
      </c>
      <c r="B86" s="70">
        <v>236</v>
      </c>
      <c r="C86" s="70">
        <v>15</v>
      </c>
      <c r="D86" s="70">
        <v>14</v>
      </c>
      <c r="E86" s="70">
        <v>2018</v>
      </c>
      <c r="F86" s="70" t="s">
        <v>183</v>
      </c>
      <c r="G86" s="70" t="s">
        <v>1763</v>
      </c>
      <c r="H86" s="70" t="s">
        <v>1764</v>
      </c>
      <c r="I86" s="148"/>
      <c r="J86" s="71">
        <v>182.58617697195456</v>
      </c>
      <c r="K86" s="71">
        <v>2.3730557249262834</v>
      </c>
      <c r="L86" s="71">
        <v>15.838442945499303</v>
      </c>
      <c r="M86" s="71">
        <v>42.767882758191014</v>
      </c>
      <c r="N86" s="71">
        <v>51.496396008427752</v>
      </c>
      <c r="O86" s="71">
        <v>51.3688061782102</v>
      </c>
      <c r="P86" s="71">
        <v>46.943252238878806</v>
      </c>
      <c r="Q86" s="71">
        <v>2.6699809869742701</v>
      </c>
      <c r="R86" s="71">
        <v>0</v>
      </c>
      <c r="S86" s="71">
        <v>6.0652922432725456</v>
      </c>
      <c r="T86" s="72"/>
      <c r="U86" s="71">
        <v>10046496</v>
      </c>
      <c r="V86" s="71">
        <v>1173</v>
      </c>
      <c r="W86" s="71">
        <v>298</v>
      </c>
      <c r="X86" s="71">
        <v>9657</v>
      </c>
      <c r="Y86" s="71">
        <v>15362</v>
      </c>
      <c r="Z86" s="71">
        <v>31301</v>
      </c>
      <c r="AA86" s="71">
        <v>9821</v>
      </c>
      <c r="AB86" s="71">
        <v>42126</v>
      </c>
      <c r="AC86" s="71">
        <v>0</v>
      </c>
      <c r="AD86" s="71">
        <v>6.0652922432725456</v>
      </c>
      <c r="AE86" s="72"/>
      <c r="AF86" s="71">
        <v>111111594.3067638</v>
      </c>
      <c r="AG86" s="71">
        <v>1699446.0012041689</v>
      </c>
      <c r="AH86" s="71">
        <v>3370404.805547399</v>
      </c>
      <c r="AI86" s="71">
        <v>67592024.313615933</v>
      </c>
      <c r="AJ86" s="71">
        <v>75898445.988956869</v>
      </c>
      <c r="AK86" s="71">
        <v>0</v>
      </c>
      <c r="AL86" s="71">
        <v>0</v>
      </c>
      <c r="AM86" s="71">
        <v>5798690.6898389198</v>
      </c>
      <c r="AN86" s="71">
        <v>0</v>
      </c>
      <c r="AO86" s="71">
        <v>0</v>
      </c>
      <c r="AP86" s="71">
        <v>265470606.10592708</v>
      </c>
      <c r="AQ86" s="72"/>
      <c r="AR86" s="71">
        <v>1178</v>
      </c>
      <c r="AS86" s="71">
        <v>735</v>
      </c>
      <c r="AT86" s="71">
        <v>1</v>
      </c>
      <c r="AU86" s="71">
        <v>0</v>
      </c>
      <c r="AV86" s="71">
        <v>0</v>
      </c>
      <c r="AW86" s="71">
        <v>0</v>
      </c>
      <c r="AX86" s="71"/>
      <c r="AY86" s="72"/>
      <c r="AZ86" s="71">
        <v>5296.5</v>
      </c>
      <c r="BA86" s="71">
        <v>96499</v>
      </c>
      <c r="BB86" s="71">
        <v>1990</v>
      </c>
      <c r="BC86" s="71">
        <v>0</v>
      </c>
      <c r="BD86" s="71">
        <v>0</v>
      </c>
      <c r="BE86" s="71">
        <v>0</v>
      </c>
      <c r="BF86" s="71"/>
      <c r="BG86" s="72"/>
      <c r="BH86" s="71">
        <v>0</v>
      </c>
      <c r="BI86" s="71">
        <v>0</v>
      </c>
      <c r="BJ86" s="71">
        <v>11.976000000000001</v>
      </c>
      <c r="BK86" s="71">
        <v>0</v>
      </c>
      <c r="BL86" s="71">
        <v>0</v>
      </c>
      <c r="BM86" s="71">
        <v>0</v>
      </c>
      <c r="BN86" s="72"/>
      <c r="BO86" s="71">
        <v>0</v>
      </c>
      <c r="BP86" s="71">
        <v>0</v>
      </c>
      <c r="BQ86" s="71">
        <v>1</v>
      </c>
      <c r="BR86" s="71">
        <v>0</v>
      </c>
      <c r="BS86" s="71">
        <v>0</v>
      </c>
      <c r="BT86" s="71">
        <v>0</v>
      </c>
      <c r="BU86"/>
      <c r="BV86" s="70">
        <v>11.976000000000001</v>
      </c>
      <c r="BW86" s="70">
        <v>0</v>
      </c>
      <c r="BX86" s="70">
        <v>0</v>
      </c>
      <c r="BY86" s="70">
        <v>0</v>
      </c>
      <c r="BZ86" s="70">
        <v>0</v>
      </c>
      <c r="CA86" s="70">
        <v>0</v>
      </c>
      <c r="CB86" s="70">
        <v>0</v>
      </c>
      <c r="CC86" s="70">
        <v>0</v>
      </c>
      <c r="CD86" s="70">
        <v>0</v>
      </c>
    </row>
    <row r="87" spans="1:82">
      <c r="A87" s="70" t="s">
        <v>1779</v>
      </c>
      <c r="B87" s="70">
        <v>237</v>
      </c>
      <c r="C87" s="70">
        <v>16</v>
      </c>
      <c r="D87" s="70">
        <v>14</v>
      </c>
      <c r="E87" s="70">
        <v>2019</v>
      </c>
      <c r="F87" s="70" t="s">
        <v>158</v>
      </c>
      <c r="G87" s="70" t="s">
        <v>1763</v>
      </c>
      <c r="H87" s="70" t="s">
        <v>1764</v>
      </c>
      <c r="I87" s="148"/>
      <c r="J87" s="71">
        <v>175.64938123289926</v>
      </c>
      <c r="K87" s="71">
        <v>2.1670385551128684</v>
      </c>
      <c r="L87" s="71">
        <v>15.974716133322611</v>
      </c>
      <c r="M87" s="71">
        <v>41.805505425357964</v>
      </c>
      <c r="N87" s="71">
        <v>49.402796611723616</v>
      </c>
      <c r="O87" s="71">
        <v>50.013815260437227</v>
      </c>
      <c r="P87" s="71">
        <v>46.449671495738293</v>
      </c>
      <c r="Q87" s="71">
        <v>2.5572714979022901</v>
      </c>
      <c r="R87" s="71">
        <v>0</v>
      </c>
      <c r="S87" s="71">
        <v>6.6943570659122038</v>
      </c>
      <c r="T87" s="72"/>
      <c r="U87" s="71">
        <v>9694081</v>
      </c>
      <c r="V87" s="71">
        <v>1173</v>
      </c>
      <c r="W87" s="71">
        <v>298</v>
      </c>
      <c r="X87" s="71">
        <v>9657</v>
      </c>
      <c r="Y87" s="71">
        <v>15456</v>
      </c>
      <c r="Z87" s="71">
        <v>31312</v>
      </c>
      <c r="AA87" s="71">
        <v>9645</v>
      </c>
      <c r="AB87" s="71">
        <v>41440</v>
      </c>
      <c r="AC87" s="71">
        <v>0</v>
      </c>
      <c r="AD87" s="71">
        <v>6.6943570659122038</v>
      </c>
      <c r="AE87" s="72"/>
      <c r="AF87" s="71">
        <v>106203980.8376672</v>
      </c>
      <c r="AG87" s="71">
        <v>1640975.79482042</v>
      </c>
      <c r="AH87" s="71">
        <v>3567578.2628406808</v>
      </c>
      <c r="AI87" s="71">
        <v>68773984.863535911</v>
      </c>
      <c r="AJ87" s="71">
        <v>73265335.837579668</v>
      </c>
      <c r="AK87" s="71">
        <v>0</v>
      </c>
      <c r="AL87" s="71">
        <v>0</v>
      </c>
      <c r="AM87" s="71">
        <v>5643816.0398470229</v>
      </c>
      <c r="AN87" s="71">
        <v>0</v>
      </c>
      <c r="AO87" s="71">
        <v>0</v>
      </c>
      <c r="AP87" s="71">
        <v>259095671.63629091</v>
      </c>
      <c r="AQ87" s="72"/>
      <c r="AR87" s="71">
        <v>1245</v>
      </c>
      <c r="AS87" s="71">
        <v>817</v>
      </c>
      <c r="AT87" s="71">
        <v>1</v>
      </c>
      <c r="AU87" s="71">
        <v>0</v>
      </c>
      <c r="AV87" s="71">
        <v>0</v>
      </c>
      <c r="AW87" s="71">
        <v>0</v>
      </c>
      <c r="AX87" s="71"/>
      <c r="AY87" s="72"/>
      <c r="AZ87" s="71">
        <v>5662.7</v>
      </c>
      <c r="BA87" s="71">
        <v>109051.7</v>
      </c>
      <c r="BB87" s="71">
        <v>1990</v>
      </c>
      <c r="BC87" s="71">
        <v>0</v>
      </c>
      <c r="BD87" s="71">
        <v>0</v>
      </c>
      <c r="BE87" s="71">
        <v>0</v>
      </c>
      <c r="BF87" s="71"/>
      <c r="BG87" s="72"/>
      <c r="BH87" s="71">
        <v>0</v>
      </c>
      <c r="BI87" s="71">
        <v>0</v>
      </c>
      <c r="BJ87" s="71">
        <v>11.484</v>
      </c>
      <c r="BK87" s="71">
        <v>0</v>
      </c>
      <c r="BL87" s="71">
        <v>0</v>
      </c>
      <c r="BM87" s="71">
        <v>0</v>
      </c>
      <c r="BN87" s="72"/>
      <c r="BO87" s="71">
        <v>0</v>
      </c>
      <c r="BP87" s="71">
        <v>0</v>
      </c>
      <c r="BQ87" s="71">
        <v>1</v>
      </c>
      <c r="BR87" s="71">
        <v>0</v>
      </c>
      <c r="BS87" s="71">
        <v>0</v>
      </c>
      <c r="BT87" s="71">
        <v>0</v>
      </c>
      <c r="BU87"/>
      <c r="BV87" s="70">
        <v>11.484</v>
      </c>
      <c r="BW87" s="70">
        <v>0</v>
      </c>
      <c r="BX87" s="70">
        <v>0</v>
      </c>
      <c r="BY87" s="70">
        <v>0</v>
      </c>
      <c r="BZ87" s="70">
        <v>0</v>
      </c>
      <c r="CA87" s="70">
        <v>0</v>
      </c>
      <c r="CB87" s="70">
        <v>0</v>
      </c>
      <c r="CC87" s="70">
        <v>0</v>
      </c>
      <c r="CD87" s="70">
        <v>0</v>
      </c>
    </row>
    <row r="88" spans="1:82">
      <c r="A88" s="70" t="s">
        <v>1780</v>
      </c>
      <c r="B88" s="70">
        <v>238</v>
      </c>
      <c r="C88" s="70">
        <v>17</v>
      </c>
      <c r="D88" s="70">
        <v>14</v>
      </c>
      <c r="E88" s="70">
        <v>2020</v>
      </c>
      <c r="F88" s="70" t="s">
        <v>159</v>
      </c>
      <c r="G88" s="70" t="s">
        <v>1763</v>
      </c>
      <c r="H88" s="70" t="s">
        <v>1764</v>
      </c>
      <c r="I88" s="148"/>
      <c r="J88" s="71">
        <v>148.73756035819181</v>
      </c>
      <c r="K88" s="71">
        <v>2.116602153056832</v>
      </c>
      <c r="L88" s="71">
        <v>11.519353627724531</v>
      </c>
      <c r="M88" s="71">
        <v>34.10190950838237</v>
      </c>
      <c r="N88" s="71">
        <v>47.062037757097087</v>
      </c>
      <c r="O88" s="71">
        <v>43.575671221991662</v>
      </c>
      <c r="P88" s="71">
        <v>43.750945515541346</v>
      </c>
      <c r="Q88" s="71">
        <v>2.3941591343365398</v>
      </c>
      <c r="R88" s="71">
        <v>0</v>
      </c>
      <c r="S88" s="71">
        <v>6.2135043294186554</v>
      </c>
      <c r="T88" s="72"/>
      <c r="U88" s="71">
        <v>9946095</v>
      </c>
      <c r="V88" s="71">
        <v>975</v>
      </c>
      <c r="W88" s="71">
        <v>233</v>
      </c>
      <c r="X88" s="71">
        <v>8761</v>
      </c>
      <c r="Y88" s="71">
        <v>15431</v>
      </c>
      <c r="Z88" s="71">
        <v>31138</v>
      </c>
      <c r="AA88" s="71">
        <v>9656</v>
      </c>
      <c r="AB88" s="71">
        <v>40606</v>
      </c>
      <c r="AC88" s="71">
        <v>0</v>
      </c>
      <c r="AD88" s="71">
        <v>6.2135043294186554</v>
      </c>
      <c r="AE88" s="72"/>
      <c r="AF88" s="71">
        <v>106815478.112764</v>
      </c>
      <c r="AG88" s="71">
        <v>1511917.3846854197</v>
      </c>
      <c r="AH88" s="71">
        <v>2085520.2358507579</v>
      </c>
      <c r="AI88" s="71">
        <v>56989279.442222707</v>
      </c>
      <c r="AJ88" s="71">
        <v>73032466.580749497</v>
      </c>
      <c r="AK88" s="71"/>
      <c r="AL88" s="71"/>
      <c r="AM88" s="71">
        <v>5299534.1420694906</v>
      </c>
      <c r="AN88" s="71"/>
      <c r="AO88" s="71"/>
      <c r="AP88" s="71">
        <v>245734195.89834186</v>
      </c>
      <c r="AQ88" s="72"/>
      <c r="AR88" s="71">
        <v>1290</v>
      </c>
      <c r="AS88" s="71">
        <v>909</v>
      </c>
      <c r="AT88" s="71">
        <v>1</v>
      </c>
      <c r="AU88" s="71">
        <v>0</v>
      </c>
      <c r="AV88" s="71">
        <v>0</v>
      </c>
      <c r="AW88" s="71">
        <v>0</v>
      </c>
      <c r="AX88" s="71"/>
      <c r="AY88" s="72"/>
      <c r="AZ88" s="71">
        <v>5908.3000000000029</v>
      </c>
      <c r="BA88" s="71">
        <v>118406.39999999999</v>
      </c>
      <c r="BB88" s="71">
        <v>1990</v>
      </c>
      <c r="BC88" s="71">
        <v>0</v>
      </c>
      <c r="BD88" s="71">
        <v>0</v>
      </c>
      <c r="BE88" s="71">
        <v>0</v>
      </c>
      <c r="BF88" s="71"/>
      <c r="BG88" s="72"/>
      <c r="BH88" s="71">
        <v>0</v>
      </c>
      <c r="BI88" s="71">
        <v>0</v>
      </c>
      <c r="BJ88" s="71">
        <v>10.545999999999999</v>
      </c>
      <c r="BK88" s="71">
        <v>0</v>
      </c>
      <c r="BL88" s="71">
        <v>0</v>
      </c>
      <c r="BM88" s="71">
        <v>0</v>
      </c>
      <c r="BN88" s="72"/>
      <c r="BO88" s="71">
        <v>0</v>
      </c>
      <c r="BP88" s="71">
        <v>0</v>
      </c>
      <c r="BQ88" s="71">
        <v>1</v>
      </c>
      <c r="BR88" s="71">
        <v>0</v>
      </c>
      <c r="BS88" s="71">
        <v>0</v>
      </c>
      <c r="BT88" s="71">
        <v>0</v>
      </c>
      <c r="BU88"/>
      <c r="BV88" s="70">
        <v>10.545999999999999</v>
      </c>
      <c r="BW88" s="70">
        <v>0</v>
      </c>
      <c r="BX88" s="70">
        <v>0</v>
      </c>
      <c r="BY88" s="70">
        <v>0</v>
      </c>
      <c r="BZ88" s="70">
        <v>0</v>
      </c>
      <c r="CA88" s="70">
        <v>0</v>
      </c>
      <c r="CB88" s="70">
        <v>0</v>
      </c>
      <c r="CC88" s="70">
        <v>0</v>
      </c>
      <c r="CD88" s="70">
        <v>0</v>
      </c>
    </row>
    <row r="89" spans="1:82">
      <c r="A89" s="70" t="s">
        <v>1781</v>
      </c>
      <c r="B89" s="70">
        <v>238</v>
      </c>
      <c r="C89" s="70">
        <v>18</v>
      </c>
      <c r="D89" s="70">
        <v>14</v>
      </c>
      <c r="E89" s="70">
        <v>2021</v>
      </c>
      <c r="F89" s="70" t="s">
        <v>160</v>
      </c>
      <c r="G89" s="70" t="s">
        <v>1763</v>
      </c>
      <c r="H89" s="70" t="s">
        <v>1764</v>
      </c>
      <c r="I89" s="148"/>
      <c r="J89" s="71">
        <v>173.46900040119183</v>
      </c>
      <c r="K89" s="71">
        <v>2.2540107510094205</v>
      </c>
      <c r="L89" s="71">
        <v>9.542964297836674</v>
      </c>
      <c r="M89" s="71">
        <v>36.271713126099648</v>
      </c>
      <c r="N89" s="71">
        <v>49.710516337607082</v>
      </c>
      <c r="O89" s="71">
        <v>42.046221001973237</v>
      </c>
      <c r="P89" s="71">
        <v>44.839785550709678</v>
      </c>
      <c r="Q89" s="71">
        <v>2.32643429425084</v>
      </c>
      <c r="R89" s="71">
        <v>0</v>
      </c>
      <c r="S89" s="71">
        <v>6.0899853461006828</v>
      </c>
      <c r="T89" s="72"/>
      <c r="U89" s="71">
        <v>10495425</v>
      </c>
      <c r="V89" s="71">
        <v>975</v>
      </c>
      <c r="W89" s="71">
        <v>233</v>
      </c>
      <c r="X89" s="71">
        <v>8761</v>
      </c>
      <c r="Y89" s="71">
        <v>15449</v>
      </c>
      <c r="Z89" s="71">
        <v>30936</v>
      </c>
      <c r="AA89" s="71">
        <v>9650</v>
      </c>
      <c r="AB89" s="71">
        <v>39845</v>
      </c>
      <c r="AC89" s="71">
        <v>0</v>
      </c>
      <c r="AD89" s="71">
        <v>6.0899853461006828</v>
      </c>
      <c r="AE89" s="72"/>
      <c r="AF89" s="71">
        <v>106168404.00309125</v>
      </c>
      <c r="AG89" s="71">
        <v>1602274.1731578053</v>
      </c>
      <c r="AH89" s="71">
        <v>1663992.9061344226</v>
      </c>
      <c r="AI89" s="71">
        <v>59899392.6488396</v>
      </c>
      <c r="AJ89" s="71">
        <v>73113921.297676623</v>
      </c>
      <c r="AK89" s="71">
        <v>0</v>
      </c>
      <c r="AL89" s="71">
        <v>0</v>
      </c>
      <c r="AM89" s="71">
        <v>5230209.6097019073</v>
      </c>
      <c r="AN89" s="71">
        <v>0</v>
      </c>
      <c r="AO89" s="71">
        <v>0</v>
      </c>
      <c r="AP89" s="71">
        <v>247678194.6386016</v>
      </c>
      <c r="AQ89" s="72"/>
      <c r="AR89" s="71">
        <v>1347</v>
      </c>
      <c r="AS89" s="71">
        <v>982</v>
      </c>
      <c r="AT89" s="71">
        <v>1</v>
      </c>
      <c r="AU89" s="71">
        <v>0</v>
      </c>
      <c r="AV89" s="71">
        <v>0</v>
      </c>
      <c r="AW89" s="71">
        <v>0</v>
      </c>
      <c r="AX89" s="71"/>
      <c r="AY89" s="72"/>
      <c r="AZ89" s="71">
        <v>6272.300000000002</v>
      </c>
      <c r="BA89" s="71">
        <v>126832.8</v>
      </c>
      <c r="BB89" s="71">
        <v>1990</v>
      </c>
      <c r="BC89" s="71">
        <v>0</v>
      </c>
      <c r="BD89" s="71">
        <v>0</v>
      </c>
      <c r="BE89" s="71">
        <v>0</v>
      </c>
      <c r="BF89" s="71"/>
      <c r="BG89" s="72"/>
      <c r="BH89" s="71">
        <v>0</v>
      </c>
      <c r="BI89" s="71">
        <v>0</v>
      </c>
      <c r="BJ89" s="71">
        <v>11.76</v>
      </c>
      <c r="BK89" s="71">
        <v>0</v>
      </c>
      <c r="BL89" s="71">
        <v>0</v>
      </c>
      <c r="BM89" s="71">
        <v>0</v>
      </c>
      <c r="BN89" s="72"/>
      <c r="BO89" s="71">
        <v>0</v>
      </c>
      <c r="BP89" s="71">
        <v>0</v>
      </c>
      <c r="BQ89" s="71">
        <v>1</v>
      </c>
      <c r="BR89" s="71">
        <v>0</v>
      </c>
      <c r="BS89" s="71">
        <v>0</v>
      </c>
      <c r="BT89" s="71">
        <v>0</v>
      </c>
      <c r="BU89"/>
      <c r="BV89" s="70">
        <v>11.76</v>
      </c>
      <c r="BW89" s="70">
        <v>0</v>
      </c>
      <c r="BX89" s="70">
        <v>0</v>
      </c>
      <c r="BY89" s="70">
        <v>0</v>
      </c>
      <c r="BZ89" s="70">
        <v>0</v>
      </c>
      <c r="CA89" s="70">
        <v>0</v>
      </c>
      <c r="CB89" s="70">
        <v>0</v>
      </c>
      <c r="CC89" s="70">
        <v>0</v>
      </c>
      <c r="CD89" s="70">
        <v>0</v>
      </c>
    </row>
    <row r="90" spans="1:82">
      <c r="A90" s="70" t="s">
        <v>1782</v>
      </c>
      <c r="B90" s="70">
        <v>238</v>
      </c>
      <c r="C90" s="70">
        <v>19</v>
      </c>
      <c r="D90" s="70">
        <v>14</v>
      </c>
      <c r="E90" s="70">
        <v>2022</v>
      </c>
      <c r="F90" s="70" t="s">
        <v>161</v>
      </c>
      <c r="G90" s="70" t="s">
        <v>1763</v>
      </c>
      <c r="H90" s="70" t="s">
        <v>1764</v>
      </c>
      <c r="I90" s="148"/>
      <c r="J90" s="71">
        <v>170.66472019753118</v>
      </c>
      <c r="K90" s="71">
        <v>2.0222402754122113</v>
      </c>
      <c r="L90" s="71">
        <v>8.7782902714660764</v>
      </c>
      <c r="M90" s="71">
        <v>34.865375635150016</v>
      </c>
      <c r="N90" s="71">
        <v>52.050426293975214</v>
      </c>
      <c r="O90" s="71">
        <v>44.103952244482194</v>
      </c>
      <c r="P90" s="71">
        <v>44.010880414041026</v>
      </c>
      <c r="Q90" s="71">
        <v>2.2983375213190769</v>
      </c>
      <c r="R90" s="71">
        <v>0</v>
      </c>
      <c r="S90" s="71">
        <v>5.0304682369694236</v>
      </c>
      <c r="T90" s="72"/>
      <c r="U90" s="71">
        <v>11913873</v>
      </c>
      <c r="V90" s="71">
        <v>975</v>
      </c>
      <c r="W90" s="71">
        <v>233</v>
      </c>
      <c r="X90" s="71">
        <v>8761</v>
      </c>
      <c r="Y90" s="71">
        <v>15478</v>
      </c>
      <c r="Z90" s="71">
        <v>30831</v>
      </c>
      <c r="AA90" s="71">
        <v>9616</v>
      </c>
      <c r="AB90" s="71">
        <v>39041</v>
      </c>
      <c r="AC90" s="71">
        <v>0</v>
      </c>
      <c r="AD90" s="71">
        <v>5.0304682369694236</v>
      </c>
      <c r="AE90" s="72"/>
      <c r="AF90" s="71">
        <v>107811153.74123479</v>
      </c>
      <c r="AG90" s="71">
        <v>1520211.0487969124</v>
      </c>
      <c r="AH90" s="71">
        <v>1813119.0337162151</v>
      </c>
      <c r="AI90" s="71">
        <v>56496732.430837639</v>
      </c>
      <c r="AJ90" s="71">
        <v>79199794.342619866</v>
      </c>
      <c r="AK90" s="71">
        <v>0</v>
      </c>
      <c r="AL90" s="71">
        <v>0</v>
      </c>
      <c r="AM90" s="71">
        <v>5041258.7009481983</v>
      </c>
      <c r="AN90" s="71">
        <v>0</v>
      </c>
      <c r="AO90" s="71">
        <v>0</v>
      </c>
      <c r="AP90" s="71">
        <v>251882269.29815364</v>
      </c>
      <c r="AQ90" s="72"/>
      <c r="AR90" s="71">
        <v>1429</v>
      </c>
      <c r="AS90" s="71">
        <v>1048</v>
      </c>
      <c r="AT90" s="71">
        <v>1</v>
      </c>
      <c r="AU90" s="71">
        <v>0</v>
      </c>
      <c r="AV90" s="71">
        <v>0</v>
      </c>
      <c r="AW90" s="71">
        <v>0</v>
      </c>
      <c r="AX90" s="71"/>
      <c r="AY90" s="72"/>
      <c r="AZ90" s="71">
        <v>6850.299999999992</v>
      </c>
      <c r="BA90" s="71">
        <v>140684.10000000003</v>
      </c>
      <c r="BB90" s="71">
        <v>1990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1783</v>
      </c>
      <c r="B91" s="70">
        <v>238</v>
      </c>
      <c r="C91" s="70">
        <v>20</v>
      </c>
      <c r="D91" s="70">
        <v>14</v>
      </c>
      <c r="E91" s="70">
        <v>2023</v>
      </c>
      <c r="F91" s="70" t="s">
        <v>1539</v>
      </c>
      <c r="G91" s="70" t="s">
        <v>1763</v>
      </c>
      <c r="H91" s="70" t="s">
        <v>1764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1495</v>
      </c>
      <c r="AS91" s="71">
        <v>1095</v>
      </c>
      <c r="AT91" s="71">
        <v>1</v>
      </c>
      <c r="AU91" s="71">
        <v>0</v>
      </c>
      <c r="AV91" s="71">
        <v>0</v>
      </c>
      <c r="AW91" s="71">
        <v>0</v>
      </c>
      <c r="AX91" s="71"/>
      <c r="AY91" s="72"/>
      <c r="AZ91" s="71">
        <v>7229.7999999999865</v>
      </c>
      <c r="BA91" s="71">
        <v>150382.1</v>
      </c>
      <c r="BB91" s="71">
        <v>1990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1784</v>
      </c>
      <c r="B92" s="70">
        <v>238</v>
      </c>
      <c r="C92" s="70">
        <v>21</v>
      </c>
      <c r="D92" s="70">
        <v>14</v>
      </c>
      <c r="E92" s="70">
        <v>2024</v>
      </c>
      <c r="F92" s="70" t="s">
        <v>1554</v>
      </c>
      <c r="G92" s="70" t="s">
        <v>1763</v>
      </c>
      <c r="H92" s="70" t="s">
        <v>1764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1785</v>
      </c>
      <c r="B93" s="70">
        <v>477</v>
      </c>
      <c r="C93" s="70">
        <v>1</v>
      </c>
      <c r="D93" s="70">
        <v>29</v>
      </c>
      <c r="E93" s="70">
        <v>1990</v>
      </c>
      <c r="F93" s="70" t="s">
        <v>787</v>
      </c>
      <c r="G93" s="70" t="s">
        <v>1786</v>
      </c>
      <c r="H93" s="70" t="s">
        <v>1787</v>
      </c>
      <c r="I93" s="148"/>
      <c r="J93" s="71">
        <v>195.52075733972509</v>
      </c>
      <c r="K93" s="71">
        <v>2.7460521526598161</v>
      </c>
      <c r="L93" s="71">
        <v>1.81728792792701</v>
      </c>
      <c r="M93" s="71">
        <v>35.10134576135161</v>
      </c>
      <c r="N93" s="71">
        <v>30.21936600584344</v>
      </c>
      <c r="O93" s="71">
        <v>40.117993850068807</v>
      </c>
      <c r="P93" s="71">
        <v>50.566058688937453</v>
      </c>
      <c r="Q93" s="71">
        <v>2.8466536819075601</v>
      </c>
      <c r="R93" s="71">
        <v>0</v>
      </c>
      <c r="S93" s="71">
        <v>3.5925593497180408</v>
      </c>
      <c r="T93" s="72"/>
      <c r="U93" s="71">
        <v>8204265</v>
      </c>
      <c r="V93" s="71">
        <v>1216</v>
      </c>
      <c r="W93" s="71">
        <v>19</v>
      </c>
      <c r="X93" s="71">
        <v>13070</v>
      </c>
      <c r="Y93" s="71">
        <v>13007</v>
      </c>
      <c r="Z93" s="71">
        <v>16501</v>
      </c>
      <c r="AA93" s="71">
        <v>12278</v>
      </c>
      <c r="AB93" s="71">
        <v>46220</v>
      </c>
      <c r="AC93" s="71">
        <v>0</v>
      </c>
      <c r="AD93" s="71">
        <v>3.5925593497180408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1788</v>
      </c>
      <c r="B94" s="70">
        <v>478</v>
      </c>
      <c r="C94" s="70">
        <v>2</v>
      </c>
      <c r="D94" s="70">
        <v>29</v>
      </c>
      <c r="E94" s="70">
        <v>2005</v>
      </c>
      <c r="F94" s="70" t="s">
        <v>789</v>
      </c>
      <c r="G94" s="70" t="s">
        <v>1786</v>
      </c>
      <c r="H94" s="70" t="s">
        <v>1787</v>
      </c>
      <c r="I94" s="148"/>
      <c r="J94" s="71">
        <v>255.93187703522781</v>
      </c>
      <c r="K94" s="71">
        <v>2.7221396294900222</v>
      </c>
      <c r="L94" s="71">
        <v>3.0180001456723131</v>
      </c>
      <c r="M94" s="71">
        <v>59.595309848737237</v>
      </c>
      <c r="N94" s="71">
        <v>41.763721624859379</v>
      </c>
      <c r="O94" s="71">
        <v>57.056589941183759</v>
      </c>
      <c r="P94" s="71">
        <v>48.98421123176135</v>
      </c>
      <c r="Q94" s="71">
        <v>2.66616741314128</v>
      </c>
      <c r="R94" s="71">
        <v>0</v>
      </c>
      <c r="S94" s="71">
        <v>0</v>
      </c>
      <c r="T94" s="72"/>
      <c r="U94" s="71">
        <v>11349111</v>
      </c>
      <c r="V94" s="71">
        <v>1328</v>
      </c>
      <c r="W94" s="71">
        <v>27</v>
      </c>
      <c r="X94" s="71">
        <v>12120</v>
      </c>
      <c r="Y94" s="71">
        <v>15546</v>
      </c>
      <c r="Z94" s="71">
        <v>27157</v>
      </c>
      <c r="AA94" s="71">
        <v>9741</v>
      </c>
      <c r="AB94" s="71">
        <v>45255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1789</v>
      </c>
      <c r="B95" s="70">
        <v>479</v>
      </c>
      <c r="C95" s="70">
        <v>3</v>
      </c>
      <c r="D95" s="70">
        <v>29</v>
      </c>
      <c r="E95" s="70">
        <v>2006</v>
      </c>
      <c r="F95" s="70" t="s">
        <v>790</v>
      </c>
      <c r="G95" s="70" t="s">
        <v>1786</v>
      </c>
      <c r="H95" s="70" t="s">
        <v>1787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1790</v>
      </c>
      <c r="B96" s="70">
        <v>480</v>
      </c>
      <c r="C96" s="70">
        <v>4</v>
      </c>
      <c r="D96" s="70">
        <v>29</v>
      </c>
      <c r="E96" s="70">
        <v>2007</v>
      </c>
      <c r="F96" s="70" t="s">
        <v>791</v>
      </c>
      <c r="G96" s="70" t="s">
        <v>1786</v>
      </c>
      <c r="H96" s="70" t="s">
        <v>1787</v>
      </c>
      <c r="I96" s="148"/>
      <c r="J96" s="71">
        <v>362.25591311176248</v>
      </c>
      <c r="K96" s="71">
        <v>3.5209168034492899</v>
      </c>
      <c r="L96" s="71">
        <v>1.2746293817420311</v>
      </c>
      <c r="M96" s="71">
        <v>56.002674677178163</v>
      </c>
      <c r="N96" s="71">
        <v>45.065261279224337</v>
      </c>
      <c r="O96" s="71">
        <v>54.435074126863071</v>
      </c>
      <c r="P96" s="71">
        <v>48.251331826754168</v>
      </c>
      <c r="Q96" s="71">
        <v>2.7658220103043498</v>
      </c>
      <c r="R96" s="71">
        <v>0</v>
      </c>
      <c r="S96" s="71">
        <v>3.5186473336668289</v>
      </c>
      <c r="T96" s="72"/>
      <c r="U96" s="71">
        <v>17153447</v>
      </c>
      <c r="V96" s="71">
        <v>1295</v>
      </c>
      <c r="W96" s="71">
        <v>15</v>
      </c>
      <c r="X96" s="71">
        <v>14555</v>
      </c>
      <c r="Y96" s="71">
        <v>15787</v>
      </c>
      <c r="Z96" s="71">
        <v>26934</v>
      </c>
      <c r="AA96" s="71">
        <v>9449</v>
      </c>
      <c r="AB96" s="71">
        <v>44464</v>
      </c>
      <c r="AC96" s="71">
        <v>0</v>
      </c>
      <c r="AD96" s="71">
        <v>3.5186473336668289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1791</v>
      </c>
      <c r="B97" s="70">
        <v>481</v>
      </c>
      <c r="C97" s="70">
        <v>5</v>
      </c>
      <c r="D97" s="70">
        <v>29</v>
      </c>
      <c r="E97" s="70">
        <v>2008</v>
      </c>
      <c r="F97" s="70" t="s">
        <v>792</v>
      </c>
      <c r="G97" s="70" t="s">
        <v>1786</v>
      </c>
      <c r="H97" s="70" t="s">
        <v>1787</v>
      </c>
      <c r="I97" s="148"/>
      <c r="J97" s="71">
        <v>302.6012687272621</v>
      </c>
      <c r="K97" s="71">
        <v>2.7623971198132842</v>
      </c>
      <c r="L97" s="71">
        <v>1.1498950909190939</v>
      </c>
      <c r="M97" s="71">
        <v>61.32831098012668</v>
      </c>
      <c r="N97" s="71">
        <v>40.841829524078193</v>
      </c>
      <c r="O97" s="71">
        <v>52.848968171052768</v>
      </c>
      <c r="P97" s="71">
        <v>46.441707754051322</v>
      </c>
      <c r="Q97" s="71">
        <v>2.70539982442655</v>
      </c>
      <c r="R97" s="71">
        <v>0</v>
      </c>
      <c r="S97" s="71">
        <v>2.483725374549826</v>
      </c>
      <c r="T97" s="72"/>
      <c r="U97" s="71">
        <v>16163694</v>
      </c>
      <c r="V97" s="71">
        <v>1295</v>
      </c>
      <c r="W97" s="71">
        <v>15</v>
      </c>
      <c r="X97" s="71">
        <v>14555</v>
      </c>
      <c r="Y97" s="71">
        <v>15977</v>
      </c>
      <c r="Z97" s="71">
        <v>27067</v>
      </c>
      <c r="AA97" s="71">
        <v>9105</v>
      </c>
      <c r="AB97" s="71">
        <v>44208</v>
      </c>
      <c r="AC97" s="71">
        <v>0</v>
      </c>
      <c r="AD97" s="71">
        <v>2.483725374549826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1792</v>
      </c>
      <c r="B98" s="70">
        <v>482</v>
      </c>
      <c r="C98" s="70">
        <v>6</v>
      </c>
      <c r="D98" s="70">
        <v>29</v>
      </c>
      <c r="E98" s="70">
        <v>2009</v>
      </c>
      <c r="F98" s="70" t="s">
        <v>176</v>
      </c>
      <c r="G98" s="70" t="s">
        <v>1786</v>
      </c>
      <c r="H98" s="70" t="s">
        <v>1787</v>
      </c>
      <c r="I98" s="148"/>
      <c r="J98" s="71">
        <v>247.39578135696871</v>
      </c>
      <c r="K98" s="71">
        <v>1.725913748295403</v>
      </c>
      <c r="L98" s="71">
        <v>3.7756983868921128</v>
      </c>
      <c r="M98" s="71">
        <v>47.823757545712269</v>
      </c>
      <c r="N98" s="71">
        <v>36.098117972328488</v>
      </c>
      <c r="O98" s="71">
        <v>52.96875625408574</v>
      </c>
      <c r="P98" s="71">
        <v>43.324943979464642</v>
      </c>
      <c r="Q98" s="71">
        <v>2.5647339835400098</v>
      </c>
      <c r="R98" s="71">
        <v>0</v>
      </c>
      <c r="S98" s="71">
        <v>2.9834980667567539</v>
      </c>
      <c r="T98" s="72"/>
      <c r="U98" s="71">
        <v>11679531</v>
      </c>
      <c r="V98" s="71">
        <v>1105</v>
      </c>
      <c r="W98" s="71">
        <v>59</v>
      </c>
      <c r="X98" s="71">
        <v>14006</v>
      </c>
      <c r="Y98" s="71">
        <v>16151</v>
      </c>
      <c r="Z98" s="71">
        <v>26777</v>
      </c>
      <c r="AA98" s="71">
        <v>8720</v>
      </c>
      <c r="AB98" s="71">
        <v>43994</v>
      </c>
      <c r="AC98" s="71">
        <v>0</v>
      </c>
      <c r="AD98" s="71">
        <v>2.9834980667567539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122.961</v>
      </c>
      <c r="BK98" s="71">
        <v>0</v>
      </c>
      <c r="BL98" s="71">
        <v>6.23</v>
      </c>
      <c r="BM98" s="71">
        <v>0</v>
      </c>
      <c r="BN98" s="72"/>
      <c r="BO98" s="71">
        <v>0</v>
      </c>
      <c r="BP98" s="71">
        <v>0</v>
      </c>
      <c r="BQ98" s="71">
        <v>7</v>
      </c>
      <c r="BR98" s="71">
        <v>0</v>
      </c>
      <c r="BS98" s="71">
        <v>2</v>
      </c>
      <c r="BT98" s="71">
        <v>0</v>
      </c>
      <c r="BU98"/>
      <c r="BV98" s="70">
        <v>129.191</v>
      </c>
      <c r="BW98" s="70">
        <v>0</v>
      </c>
      <c r="BX98" s="70">
        <v>0</v>
      </c>
      <c r="BY98" s="70">
        <v>0</v>
      </c>
      <c r="BZ98" s="70">
        <v>0</v>
      </c>
      <c r="CA98" s="70">
        <v>0</v>
      </c>
      <c r="CB98" s="70">
        <v>0</v>
      </c>
      <c r="CC98" s="70">
        <v>0</v>
      </c>
      <c r="CD98" s="70">
        <v>0</v>
      </c>
    </row>
    <row r="99" spans="1:82">
      <c r="A99" s="70" t="s">
        <v>1793</v>
      </c>
      <c r="B99" s="70">
        <v>483</v>
      </c>
      <c r="C99" s="70">
        <v>7</v>
      </c>
      <c r="D99" s="70">
        <v>29</v>
      </c>
      <c r="E99" s="70">
        <v>2010</v>
      </c>
      <c r="F99" s="70" t="s">
        <v>177</v>
      </c>
      <c r="G99" s="70" t="s">
        <v>1786</v>
      </c>
      <c r="H99" s="70" t="s">
        <v>1787</v>
      </c>
      <c r="I99" s="148"/>
      <c r="J99" s="71">
        <v>274.50820051433601</v>
      </c>
      <c r="K99" s="71">
        <v>2.4188201609438789</v>
      </c>
      <c r="L99" s="71">
        <v>3.5119814527801019</v>
      </c>
      <c r="M99" s="71">
        <v>52.520732737175912</v>
      </c>
      <c r="N99" s="71">
        <v>39.474513187387508</v>
      </c>
      <c r="O99" s="71">
        <v>52.973821785035277</v>
      </c>
      <c r="P99" s="71">
        <v>43.257530578001713</v>
      </c>
      <c r="Q99" s="71">
        <v>2.65470829018233</v>
      </c>
      <c r="R99" s="71">
        <v>0</v>
      </c>
      <c r="S99" s="71">
        <v>4.3130446835540326</v>
      </c>
      <c r="T99" s="72"/>
      <c r="U99" s="71">
        <v>12650390</v>
      </c>
      <c r="V99" s="71">
        <v>1105</v>
      </c>
      <c r="W99" s="71">
        <v>59</v>
      </c>
      <c r="X99" s="71">
        <v>14006</v>
      </c>
      <c r="Y99" s="71">
        <v>16296</v>
      </c>
      <c r="Z99" s="71">
        <v>26904</v>
      </c>
      <c r="AA99" s="71">
        <v>8489</v>
      </c>
      <c r="AB99" s="71">
        <v>43635</v>
      </c>
      <c r="AC99" s="71">
        <v>0</v>
      </c>
      <c r="AD99" s="71">
        <v>4.3130446835540326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107.72499999999999</v>
      </c>
      <c r="BK99" s="71">
        <v>0</v>
      </c>
      <c r="BL99" s="71">
        <v>5.9989999999999997</v>
      </c>
      <c r="BM99" s="71">
        <v>0</v>
      </c>
      <c r="BN99" s="72"/>
      <c r="BO99" s="71">
        <v>0</v>
      </c>
      <c r="BP99" s="71">
        <v>0</v>
      </c>
      <c r="BQ99" s="71">
        <v>7</v>
      </c>
      <c r="BR99" s="71">
        <v>0</v>
      </c>
      <c r="BS99" s="71">
        <v>2</v>
      </c>
      <c r="BT99" s="71">
        <v>0</v>
      </c>
      <c r="BU99"/>
      <c r="BV99" s="70">
        <v>113.724</v>
      </c>
      <c r="BW99" s="70">
        <v>0</v>
      </c>
      <c r="BX99" s="70">
        <v>0</v>
      </c>
      <c r="BY99" s="70">
        <v>0</v>
      </c>
      <c r="BZ99" s="70">
        <v>0</v>
      </c>
      <c r="CA99" s="70">
        <v>0</v>
      </c>
      <c r="CB99" s="70">
        <v>0</v>
      </c>
      <c r="CC99" s="70">
        <v>0</v>
      </c>
      <c r="CD99" s="70">
        <v>0</v>
      </c>
    </row>
    <row r="100" spans="1:82">
      <c r="A100" s="70" t="s">
        <v>1794</v>
      </c>
      <c r="B100" s="70">
        <v>484</v>
      </c>
      <c r="C100" s="70">
        <v>8</v>
      </c>
      <c r="D100" s="70">
        <v>29</v>
      </c>
      <c r="E100" s="70">
        <v>2011</v>
      </c>
      <c r="F100" s="70" t="s">
        <v>178</v>
      </c>
      <c r="G100" s="70" t="s">
        <v>1786</v>
      </c>
      <c r="H100" s="70" t="s">
        <v>1787</v>
      </c>
      <c r="I100" s="148"/>
      <c r="J100" s="71">
        <v>146.35346444927279</v>
      </c>
      <c r="K100" s="71">
        <v>2.5475685820887808</v>
      </c>
      <c r="L100" s="71">
        <v>2.6744981768339628</v>
      </c>
      <c r="M100" s="71">
        <v>65.865072086787237</v>
      </c>
      <c r="N100" s="71">
        <v>48.118093947442567</v>
      </c>
      <c r="O100" s="71">
        <v>52.111452768463415</v>
      </c>
      <c r="P100" s="71">
        <v>41.012817734145145</v>
      </c>
      <c r="Q100" s="71">
        <v>3.0394378575576799</v>
      </c>
      <c r="R100" s="71">
        <v>0</v>
      </c>
      <c r="S100" s="71">
        <v>4.0605206433519614</v>
      </c>
      <c r="T100" s="72"/>
      <c r="U100" s="71">
        <v>6571916</v>
      </c>
      <c r="V100" s="71">
        <v>1105</v>
      </c>
      <c r="W100" s="71">
        <v>59</v>
      </c>
      <c r="X100" s="71">
        <v>14006</v>
      </c>
      <c r="Y100" s="71">
        <v>16429</v>
      </c>
      <c r="Z100" s="71">
        <v>27041</v>
      </c>
      <c r="AA100" s="71">
        <v>8288</v>
      </c>
      <c r="AB100" s="71">
        <v>43311</v>
      </c>
      <c r="AC100" s="71">
        <v>0</v>
      </c>
      <c r="AD100" s="71">
        <v>4.0605206433519614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105.501</v>
      </c>
      <c r="BK100" s="71">
        <v>0</v>
      </c>
      <c r="BL100" s="71">
        <v>5.875</v>
      </c>
      <c r="BM100" s="71">
        <v>0</v>
      </c>
      <c r="BN100" s="72"/>
      <c r="BO100" s="71">
        <v>0</v>
      </c>
      <c r="BP100" s="71">
        <v>0</v>
      </c>
      <c r="BQ100" s="71">
        <v>7</v>
      </c>
      <c r="BR100" s="71">
        <v>0</v>
      </c>
      <c r="BS100" s="71">
        <v>2</v>
      </c>
      <c r="BT100" s="71">
        <v>0</v>
      </c>
      <c r="BU100"/>
      <c r="BV100" s="70">
        <v>111.376</v>
      </c>
      <c r="BW100" s="70">
        <v>0</v>
      </c>
      <c r="BX100" s="70">
        <v>0</v>
      </c>
      <c r="BY100" s="70">
        <v>0</v>
      </c>
      <c r="BZ100" s="70">
        <v>0</v>
      </c>
      <c r="CA100" s="70">
        <v>0</v>
      </c>
      <c r="CB100" s="70">
        <v>0</v>
      </c>
      <c r="CC100" s="70">
        <v>0</v>
      </c>
      <c r="CD100" s="70">
        <v>0</v>
      </c>
    </row>
    <row r="101" spans="1:82">
      <c r="A101" s="70" t="s">
        <v>1795</v>
      </c>
      <c r="B101" s="70">
        <v>485</v>
      </c>
      <c r="C101" s="70">
        <v>9</v>
      </c>
      <c r="D101" s="70">
        <v>29</v>
      </c>
      <c r="E101" s="70">
        <v>2012</v>
      </c>
      <c r="F101" s="70" t="s">
        <v>179</v>
      </c>
      <c r="G101" s="70" t="s">
        <v>1786</v>
      </c>
      <c r="H101" s="70" t="s">
        <v>1787</v>
      </c>
      <c r="I101" s="148"/>
      <c r="J101" s="71">
        <v>136.3827129259721</v>
      </c>
      <c r="K101" s="71">
        <v>2.4011177967229882</v>
      </c>
      <c r="L101" s="71">
        <v>2.623010696613429</v>
      </c>
      <c r="M101" s="71">
        <v>70.016373931186052</v>
      </c>
      <c r="N101" s="71">
        <v>48.822784445752909</v>
      </c>
      <c r="O101" s="71">
        <v>52.278792458594815</v>
      </c>
      <c r="P101" s="71">
        <v>40.529528207357373</v>
      </c>
      <c r="Q101" s="71">
        <v>3.2978657229682198</v>
      </c>
      <c r="R101" s="71">
        <v>0</v>
      </c>
      <c r="S101" s="71">
        <v>4.2441799465313972</v>
      </c>
      <c r="T101" s="72"/>
      <c r="U101" s="71">
        <v>5987867</v>
      </c>
      <c r="V101" s="71">
        <v>1105</v>
      </c>
      <c r="W101" s="71">
        <v>59</v>
      </c>
      <c r="X101" s="71">
        <v>14006</v>
      </c>
      <c r="Y101" s="71">
        <v>16608</v>
      </c>
      <c r="Z101" s="71">
        <v>27343</v>
      </c>
      <c r="AA101" s="71">
        <v>8144</v>
      </c>
      <c r="AB101" s="71">
        <v>43253</v>
      </c>
      <c r="AC101" s="71">
        <v>0</v>
      </c>
      <c r="AD101" s="71">
        <v>4.2441799465313972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127.523</v>
      </c>
      <c r="BK101" s="71">
        <v>0</v>
      </c>
      <c r="BL101" s="71">
        <v>6.8230000000000004</v>
      </c>
      <c r="BM101" s="71">
        <v>0</v>
      </c>
      <c r="BN101" s="72"/>
      <c r="BO101" s="71">
        <v>0</v>
      </c>
      <c r="BP101" s="71">
        <v>0</v>
      </c>
      <c r="BQ101" s="71">
        <v>8</v>
      </c>
      <c r="BR101" s="71">
        <v>0</v>
      </c>
      <c r="BS101" s="71">
        <v>2</v>
      </c>
      <c r="BT101" s="71">
        <v>0</v>
      </c>
      <c r="BU101"/>
      <c r="BV101" s="70">
        <v>134.346</v>
      </c>
      <c r="BW101" s="70">
        <v>0</v>
      </c>
      <c r="BX101" s="70">
        <v>0</v>
      </c>
      <c r="BY101" s="70">
        <v>0</v>
      </c>
      <c r="BZ101" s="70">
        <v>0</v>
      </c>
      <c r="CA101" s="70">
        <v>0</v>
      </c>
      <c r="CB101" s="70">
        <v>0</v>
      </c>
      <c r="CC101" s="70">
        <v>0</v>
      </c>
      <c r="CD101" s="70">
        <v>0</v>
      </c>
    </row>
    <row r="102" spans="1:82">
      <c r="A102" s="70" t="s">
        <v>1796</v>
      </c>
      <c r="B102" s="70">
        <v>486</v>
      </c>
      <c r="C102" s="70">
        <v>10</v>
      </c>
      <c r="D102" s="70">
        <v>29</v>
      </c>
      <c r="E102" s="70">
        <v>2013</v>
      </c>
      <c r="F102" s="70" t="s">
        <v>180</v>
      </c>
      <c r="G102" s="1064" t="s">
        <v>1786</v>
      </c>
      <c r="H102" s="70" t="s">
        <v>1787</v>
      </c>
      <c r="I102" s="148"/>
      <c r="J102" s="71">
        <v>201.3512449058444</v>
      </c>
      <c r="K102" s="71">
        <v>2.0546748376853521</v>
      </c>
      <c r="L102" s="71">
        <v>2.6198844741670899</v>
      </c>
      <c r="M102" s="71">
        <v>68.439310647037459</v>
      </c>
      <c r="N102" s="71">
        <v>52.982554707621837</v>
      </c>
      <c r="O102" s="71">
        <v>50.432414177972369</v>
      </c>
      <c r="P102" s="71">
        <v>39.758101438383271</v>
      </c>
      <c r="Q102" s="71">
        <v>3.3299734682163602</v>
      </c>
      <c r="R102" s="71">
        <v>0</v>
      </c>
      <c r="S102" s="71">
        <v>3.7566644143823211</v>
      </c>
      <c r="T102" s="72"/>
      <c r="U102" s="71">
        <v>8233293</v>
      </c>
      <c r="V102" s="71">
        <v>1105</v>
      </c>
      <c r="W102" s="71">
        <v>59</v>
      </c>
      <c r="X102" s="71">
        <v>14006</v>
      </c>
      <c r="Y102" s="71">
        <v>16681</v>
      </c>
      <c r="Z102" s="71">
        <v>27555</v>
      </c>
      <c r="AA102" s="71">
        <v>7959</v>
      </c>
      <c r="AB102" s="71">
        <v>43048</v>
      </c>
      <c r="AC102" s="71">
        <v>0</v>
      </c>
      <c r="AD102" s="71">
        <v>3.7566644143823211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127.779</v>
      </c>
      <c r="BK102" s="71">
        <v>0</v>
      </c>
      <c r="BL102" s="71">
        <v>5.7480000000000002</v>
      </c>
      <c r="BM102" s="71">
        <v>0</v>
      </c>
      <c r="BN102" s="72"/>
      <c r="BO102" s="71">
        <v>0</v>
      </c>
      <c r="BP102" s="71">
        <v>0</v>
      </c>
      <c r="BQ102" s="71">
        <v>8</v>
      </c>
      <c r="BR102" s="71">
        <v>0</v>
      </c>
      <c r="BS102" s="71">
        <v>2</v>
      </c>
      <c r="BT102" s="71">
        <v>0</v>
      </c>
      <c r="BU102"/>
      <c r="BV102" s="70">
        <v>133.52699999999999</v>
      </c>
      <c r="BW102" s="70">
        <v>0</v>
      </c>
      <c r="BX102" s="70">
        <v>0</v>
      </c>
      <c r="BY102" s="70">
        <v>0</v>
      </c>
      <c r="BZ102" s="70">
        <v>0</v>
      </c>
      <c r="CA102" s="70">
        <v>0</v>
      </c>
      <c r="CB102" s="70">
        <v>0</v>
      </c>
      <c r="CC102" s="70">
        <v>0</v>
      </c>
      <c r="CD102" s="70">
        <v>0</v>
      </c>
    </row>
    <row r="103" spans="1:82">
      <c r="A103" s="70" t="s">
        <v>1797</v>
      </c>
      <c r="B103" s="70">
        <v>487</v>
      </c>
      <c r="C103" s="70">
        <v>11</v>
      </c>
      <c r="D103" s="70">
        <v>29</v>
      </c>
      <c r="E103" s="70">
        <v>2014</v>
      </c>
      <c r="F103" s="70" t="s">
        <v>181</v>
      </c>
      <c r="G103" s="1064" t="s">
        <v>1786</v>
      </c>
      <c r="H103" s="70" t="s">
        <v>1787</v>
      </c>
      <c r="I103" s="148"/>
      <c r="J103" s="71">
        <v>161.46130159917081</v>
      </c>
      <c r="K103" s="71">
        <v>1.8682182264363141</v>
      </c>
      <c r="L103" s="71">
        <v>0.69117773747412603</v>
      </c>
      <c r="M103" s="71">
        <v>67.557168864252588</v>
      </c>
      <c r="N103" s="71">
        <v>47.491124566818968</v>
      </c>
      <c r="O103" s="71">
        <v>48.697181027442241</v>
      </c>
      <c r="P103" s="71">
        <v>39.583136968988825</v>
      </c>
      <c r="Q103" s="71">
        <v>3.15572440442048</v>
      </c>
      <c r="R103" s="71">
        <v>0</v>
      </c>
      <c r="S103" s="71">
        <v>4.6317968474167914</v>
      </c>
      <c r="T103" s="72"/>
      <c r="U103" s="71">
        <v>7133148</v>
      </c>
      <c r="V103" s="71">
        <v>821</v>
      </c>
      <c r="W103" s="71">
        <v>15</v>
      </c>
      <c r="X103" s="71">
        <v>12823</v>
      </c>
      <c r="Y103" s="71">
        <v>16715</v>
      </c>
      <c r="Z103" s="71">
        <v>28023</v>
      </c>
      <c r="AA103" s="71">
        <v>7883</v>
      </c>
      <c r="AB103" s="71">
        <v>42520</v>
      </c>
      <c r="AC103" s="71">
        <v>0</v>
      </c>
      <c r="AD103" s="71">
        <v>4.6317968474167914</v>
      </c>
      <c r="AE103" s="72"/>
      <c r="AF103" s="71"/>
      <c r="AG103" s="71"/>
      <c r="AH103" s="71"/>
      <c r="AI103" s="71"/>
      <c r="AJ103" s="71"/>
      <c r="AK103" s="71"/>
      <c r="AL103" s="71"/>
      <c r="AM103" s="71"/>
      <c r="AN103" s="71"/>
      <c r="AO103" s="71"/>
      <c r="AP103" s="71"/>
      <c r="AQ103" s="72"/>
      <c r="AR103" s="71">
        <v>803</v>
      </c>
      <c r="AS103" s="71">
        <v>228</v>
      </c>
      <c r="AT103" s="71">
        <v>0</v>
      </c>
      <c r="AU103" s="71">
        <v>0</v>
      </c>
      <c r="AV103" s="71">
        <v>0</v>
      </c>
      <c r="AW103" s="71">
        <v>0</v>
      </c>
      <c r="AX103" s="71"/>
      <c r="AY103" s="72"/>
      <c r="AZ103" s="71">
        <v>3292.4</v>
      </c>
      <c r="BA103" s="71">
        <v>9729.7000000000007</v>
      </c>
      <c r="BB103" s="71">
        <v>0</v>
      </c>
      <c r="BC103" s="71">
        <v>0</v>
      </c>
      <c r="BD103" s="71">
        <v>0</v>
      </c>
      <c r="BE103" s="71">
        <v>0</v>
      </c>
      <c r="BF103" s="71"/>
      <c r="BG103" s="72"/>
      <c r="BH103" s="71">
        <v>0</v>
      </c>
      <c r="BI103" s="71">
        <v>0</v>
      </c>
      <c r="BJ103" s="71">
        <v>40.567999999999998</v>
      </c>
      <c r="BK103" s="71">
        <v>0</v>
      </c>
      <c r="BL103" s="71">
        <v>4.7190000000000003</v>
      </c>
      <c r="BM103" s="71">
        <v>0</v>
      </c>
      <c r="BN103" s="72"/>
      <c r="BO103" s="71">
        <v>0</v>
      </c>
      <c r="BP103" s="71">
        <v>0</v>
      </c>
      <c r="BQ103" s="71">
        <v>6</v>
      </c>
      <c r="BR103" s="71">
        <v>0</v>
      </c>
      <c r="BS103" s="71">
        <v>1</v>
      </c>
      <c r="BT103" s="71">
        <v>0</v>
      </c>
      <c r="BU103"/>
      <c r="BV103" s="70">
        <v>45.286999999999999</v>
      </c>
      <c r="BW103" s="70">
        <v>0</v>
      </c>
      <c r="BX103" s="70">
        <v>0</v>
      </c>
      <c r="BY103" s="70">
        <v>0</v>
      </c>
      <c r="BZ103" s="70">
        <v>0</v>
      </c>
      <c r="CA103" s="70">
        <v>0</v>
      </c>
      <c r="CB103" s="70">
        <v>0</v>
      </c>
      <c r="CC103" s="70">
        <v>0</v>
      </c>
      <c r="CD103" s="70">
        <v>0</v>
      </c>
    </row>
    <row r="104" spans="1:82">
      <c r="A104" s="70" t="s">
        <v>1798</v>
      </c>
      <c r="B104" s="70">
        <v>488</v>
      </c>
      <c r="C104" s="70">
        <v>12</v>
      </c>
      <c r="D104" s="70">
        <v>29</v>
      </c>
      <c r="E104" s="70">
        <v>2015</v>
      </c>
      <c r="F104" s="70" t="s">
        <v>182</v>
      </c>
      <c r="G104" s="70" t="s">
        <v>1786</v>
      </c>
      <c r="H104" s="70" t="s">
        <v>1787</v>
      </c>
      <c r="I104" s="148"/>
      <c r="J104" s="71">
        <v>189.75337307891891</v>
      </c>
      <c r="K104" s="71">
        <v>1.798582590289413</v>
      </c>
      <c r="L104" s="71">
        <v>0.80925812362409699</v>
      </c>
      <c r="M104" s="71">
        <v>62.704919426345228</v>
      </c>
      <c r="N104" s="71">
        <v>43.485151589798861</v>
      </c>
      <c r="O104" s="71">
        <v>47.893915738057245</v>
      </c>
      <c r="P104" s="71">
        <v>38.689755459115574</v>
      </c>
      <c r="Q104" s="71">
        <v>3.0574283290830699</v>
      </c>
      <c r="R104" s="71">
        <v>0</v>
      </c>
      <c r="S104" s="71">
        <v>4.404191542072649</v>
      </c>
      <c r="T104" s="72"/>
      <c r="U104" s="71">
        <v>8979772</v>
      </c>
      <c r="V104" s="71">
        <v>821</v>
      </c>
      <c r="W104" s="71">
        <v>15</v>
      </c>
      <c r="X104" s="71">
        <v>12823</v>
      </c>
      <c r="Y104" s="71">
        <v>16766</v>
      </c>
      <c r="Z104" s="71">
        <v>27826</v>
      </c>
      <c r="AA104" s="71">
        <v>7699</v>
      </c>
      <c r="AB104" s="71">
        <v>42082</v>
      </c>
      <c r="AC104" s="71">
        <v>0</v>
      </c>
      <c r="AD104" s="71">
        <v>4.404191542072649</v>
      </c>
      <c r="AE104" s="72"/>
      <c r="AF104" s="71">
        <v>75497112.784791619</v>
      </c>
      <c r="AG104" s="71">
        <v>1427265.257482507</v>
      </c>
      <c r="AH104" s="71">
        <v>155844.8194516591</v>
      </c>
      <c r="AI104" s="71">
        <v>85678998.750817463</v>
      </c>
      <c r="AJ104" s="71">
        <v>62842159.350166328</v>
      </c>
      <c r="AK104" s="71">
        <v>0</v>
      </c>
      <c r="AL104" s="71">
        <v>0</v>
      </c>
      <c r="AM104" s="71">
        <v>5767161.5726493206</v>
      </c>
      <c r="AN104" s="71">
        <v>0</v>
      </c>
      <c r="AO104" s="71">
        <v>0</v>
      </c>
      <c r="AP104" s="71">
        <v>231368542.53535888</v>
      </c>
      <c r="AQ104" s="72"/>
      <c r="AR104" s="71">
        <v>859</v>
      </c>
      <c r="AS104" s="71">
        <v>331</v>
      </c>
      <c r="AT104" s="71">
        <v>0</v>
      </c>
      <c r="AU104" s="71">
        <v>0</v>
      </c>
      <c r="AV104" s="71">
        <v>0</v>
      </c>
      <c r="AW104" s="71">
        <v>0</v>
      </c>
      <c r="AX104" s="71"/>
      <c r="AY104" s="72"/>
      <c r="AZ104" s="71">
        <v>3584.9</v>
      </c>
      <c r="BA104" s="71">
        <v>16521.5</v>
      </c>
      <c r="BB104" s="71">
        <v>0</v>
      </c>
      <c r="BC104" s="71">
        <v>0</v>
      </c>
      <c r="BD104" s="71">
        <v>0</v>
      </c>
      <c r="BE104" s="71">
        <v>0</v>
      </c>
      <c r="BF104" s="71"/>
      <c r="BG104" s="72"/>
      <c r="BH104" s="71">
        <v>0</v>
      </c>
      <c r="BI104" s="71">
        <v>0</v>
      </c>
      <c r="BJ104" s="71">
        <v>40.639000000000003</v>
      </c>
      <c r="BK104" s="71">
        <v>0</v>
      </c>
      <c r="BL104" s="71">
        <v>4.6029999999999998</v>
      </c>
      <c r="BM104" s="71">
        <v>0</v>
      </c>
      <c r="BN104" s="72"/>
      <c r="BO104" s="71">
        <v>0</v>
      </c>
      <c r="BP104" s="71">
        <v>0</v>
      </c>
      <c r="BQ104" s="71">
        <v>6</v>
      </c>
      <c r="BR104" s="71">
        <v>0</v>
      </c>
      <c r="BS104" s="71">
        <v>1</v>
      </c>
      <c r="BT104" s="71">
        <v>0</v>
      </c>
      <c r="BU104"/>
      <c r="BV104" s="70">
        <v>45.241999999999997</v>
      </c>
      <c r="BW104" s="70">
        <v>0</v>
      </c>
      <c r="BX104" s="70">
        <v>0</v>
      </c>
      <c r="BY104" s="70">
        <v>0</v>
      </c>
      <c r="BZ104" s="70">
        <v>0</v>
      </c>
      <c r="CA104" s="70">
        <v>0</v>
      </c>
      <c r="CB104" s="70">
        <v>0</v>
      </c>
      <c r="CC104" s="70">
        <v>0</v>
      </c>
      <c r="CD104" s="70">
        <v>0</v>
      </c>
    </row>
    <row r="105" spans="1:82">
      <c r="A105" s="70" t="s">
        <v>1799</v>
      </c>
      <c r="B105" s="70">
        <v>489</v>
      </c>
      <c r="C105" s="70">
        <v>13</v>
      </c>
      <c r="D105" s="70">
        <v>29</v>
      </c>
      <c r="E105" s="70">
        <v>2016</v>
      </c>
      <c r="F105" s="70" t="s">
        <v>155</v>
      </c>
      <c r="G105" s="70" t="s">
        <v>1786</v>
      </c>
      <c r="H105" s="70" t="s">
        <v>1787</v>
      </c>
      <c r="I105" s="148"/>
      <c r="J105" s="71">
        <v>171.06008527872115</v>
      </c>
      <c r="K105" s="71">
        <v>1.7104230544749037</v>
      </c>
      <c r="L105" s="71">
        <v>0.79840789571503645</v>
      </c>
      <c r="M105" s="71">
        <v>56.61489699943531</v>
      </c>
      <c r="N105" s="71">
        <v>39.978082364707603</v>
      </c>
      <c r="O105" s="71">
        <v>47.438138461194626</v>
      </c>
      <c r="P105" s="71">
        <v>37.975770636618577</v>
      </c>
      <c r="Q105" s="71">
        <v>2.9421064881183034</v>
      </c>
      <c r="R105" s="71">
        <v>0</v>
      </c>
      <c r="S105" s="71">
        <v>4.7964529619685372</v>
      </c>
      <c r="T105" s="72"/>
      <c r="U105" s="71">
        <v>8111117.9999999991</v>
      </c>
      <c r="V105" s="71">
        <v>821</v>
      </c>
      <c r="W105" s="71">
        <v>15</v>
      </c>
      <c r="X105" s="71">
        <v>12823</v>
      </c>
      <c r="Y105" s="71">
        <v>16840</v>
      </c>
      <c r="Z105" s="71">
        <v>27900</v>
      </c>
      <c r="AA105" s="71">
        <v>7816</v>
      </c>
      <c r="AB105" s="71">
        <v>41654</v>
      </c>
      <c r="AC105" s="71">
        <v>0</v>
      </c>
      <c r="AD105" s="71">
        <v>4.7964529619685372</v>
      </c>
      <c r="AE105" s="72"/>
      <c r="AF105" s="71">
        <v>68004990.493858546</v>
      </c>
      <c r="AG105" s="71">
        <v>1289392.826983501</v>
      </c>
      <c r="AH105" s="71">
        <v>112350.5388535907</v>
      </c>
      <c r="AI105" s="71">
        <v>85034537.900091335</v>
      </c>
      <c r="AJ105" s="71">
        <v>54814503.215955563</v>
      </c>
      <c r="AK105" s="71">
        <v>0</v>
      </c>
      <c r="AL105" s="71">
        <v>0</v>
      </c>
      <c r="AM105" s="71">
        <v>5712940.9170653783</v>
      </c>
      <c r="AN105" s="71">
        <v>0</v>
      </c>
      <c r="AO105" s="71">
        <v>0</v>
      </c>
      <c r="AP105" s="71">
        <v>214968715.8928079</v>
      </c>
      <c r="AQ105" s="72"/>
      <c r="AR105" s="71">
        <v>918</v>
      </c>
      <c r="AS105" s="71">
        <v>381</v>
      </c>
      <c r="AT105" s="71">
        <v>0</v>
      </c>
      <c r="AU105" s="71">
        <v>0</v>
      </c>
      <c r="AV105" s="71">
        <v>0</v>
      </c>
      <c r="AW105" s="71">
        <v>0</v>
      </c>
      <c r="AX105" s="71"/>
      <c r="AY105" s="72"/>
      <c r="AZ105" s="71">
        <v>3890.1</v>
      </c>
      <c r="BA105" s="71">
        <v>19452.599999999999</v>
      </c>
      <c r="BB105" s="71">
        <v>0</v>
      </c>
      <c r="BC105" s="71">
        <v>0</v>
      </c>
      <c r="BD105" s="71">
        <v>0</v>
      </c>
      <c r="BE105" s="71">
        <v>0</v>
      </c>
      <c r="BF105" s="71"/>
      <c r="BG105" s="72"/>
      <c r="BH105" s="71">
        <v>0</v>
      </c>
      <c r="BI105" s="71">
        <v>0</v>
      </c>
      <c r="BJ105" s="71">
        <v>35.948</v>
      </c>
      <c r="BK105" s="71">
        <v>0</v>
      </c>
      <c r="BL105" s="71">
        <v>4.5789999999999997</v>
      </c>
      <c r="BM105" s="71">
        <v>0</v>
      </c>
      <c r="BN105" s="72"/>
      <c r="BO105" s="71">
        <v>0</v>
      </c>
      <c r="BP105" s="71">
        <v>0</v>
      </c>
      <c r="BQ105" s="71">
        <v>5</v>
      </c>
      <c r="BR105" s="71">
        <v>0</v>
      </c>
      <c r="BS105" s="71">
        <v>1</v>
      </c>
      <c r="BT105" s="71">
        <v>0</v>
      </c>
      <c r="BU105"/>
      <c r="BV105" s="70">
        <v>40.527000000000001</v>
      </c>
      <c r="BW105" s="70">
        <v>0</v>
      </c>
      <c r="BX105" s="70">
        <v>0</v>
      </c>
      <c r="BY105" s="70">
        <v>0</v>
      </c>
      <c r="BZ105" s="70">
        <v>0</v>
      </c>
      <c r="CA105" s="70">
        <v>0</v>
      </c>
      <c r="CB105" s="70">
        <v>0</v>
      </c>
      <c r="CC105" s="70">
        <v>0</v>
      </c>
      <c r="CD105" s="70">
        <v>0</v>
      </c>
    </row>
    <row r="106" spans="1:82">
      <c r="A106" s="70" t="s">
        <v>1800</v>
      </c>
      <c r="B106" s="70">
        <v>490</v>
      </c>
      <c r="C106" s="70">
        <v>14</v>
      </c>
      <c r="D106" s="70">
        <v>29</v>
      </c>
      <c r="E106" s="70">
        <v>2017</v>
      </c>
      <c r="F106" s="70" t="s">
        <v>156</v>
      </c>
      <c r="G106" s="70" t="s">
        <v>1786</v>
      </c>
      <c r="H106" s="70" t="s">
        <v>1787</v>
      </c>
      <c r="I106" s="148"/>
      <c r="J106" s="71">
        <v>159.21804773292149</v>
      </c>
      <c r="K106" s="71">
        <v>1.6843908956400917</v>
      </c>
      <c r="L106" s="71">
        <v>0.64184921670741446</v>
      </c>
      <c r="M106" s="71">
        <v>49.31068052421795</v>
      </c>
      <c r="N106" s="71">
        <v>39.2127536712592</v>
      </c>
      <c r="O106" s="71">
        <v>46.894872559323638</v>
      </c>
      <c r="P106" s="71">
        <v>37.291036873058452</v>
      </c>
      <c r="Q106" s="71">
        <v>2.8125020538732199</v>
      </c>
      <c r="R106" s="71">
        <v>0</v>
      </c>
      <c r="S106" s="71">
        <v>3.5625870824456278</v>
      </c>
      <c r="T106" s="72"/>
      <c r="U106" s="71">
        <v>8045167</v>
      </c>
      <c r="V106" s="71">
        <v>821</v>
      </c>
      <c r="W106" s="71">
        <v>15</v>
      </c>
      <c r="X106" s="71">
        <v>12823</v>
      </c>
      <c r="Y106" s="71">
        <v>16927</v>
      </c>
      <c r="Z106" s="71">
        <v>28038</v>
      </c>
      <c r="AA106" s="71">
        <v>7724</v>
      </c>
      <c r="AB106" s="71">
        <v>41177</v>
      </c>
      <c r="AC106" s="71">
        <v>0</v>
      </c>
      <c r="AD106" s="71">
        <v>3.5625870824456278</v>
      </c>
      <c r="AE106" s="72"/>
      <c r="AF106" s="71">
        <v>65391704.714390993</v>
      </c>
      <c r="AG106" s="71">
        <v>1363272.7843039031</v>
      </c>
      <c r="AH106" s="71">
        <v>124035.46355835311</v>
      </c>
      <c r="AI106" s="71">
        <v>86065509.446069896</v>
      </c>
      <c r="AJ106" s="71">
        <v>61353574.764058143</v>
      </c>
      <c r="AK106" s="71">
        <v>0</v>
      </c>
      <c r="AL106" s="71">
        <v>0</v>
      </c>
      <c r="AM106" s="71">
        <v>5656356.1073376443</v>
      </c>
      <c r="AN106" s="71">
        <v>0</v>
      </c>
      <c r="AO106" s="71">
        <v>0</v>
      </c>
      <c r="AP106" s="71">
        <v>219954453.27971894</v>
      </c>
      <c r="AQ106" s="72"/>
      <c r="AR106" s="71">
        <v>963</v>
      </c>
      <c r="AS106" s="71">
        <v>432</v>
      </c>
      <c r="AT106" s="71">
        <v>0</v>
      </c>
      <c r="AU106" s="71">
        <v>0</v>
      </c>
      <c r="AV106" s="71">
        <v>0</v>
      </c>
      <c r="AW106" s="71">
        <v>1</v>
      </c>
      <c r="AX106" s="71"/>
      <c r="AY106" s="72"/>
      <c r="AZ106" s="71">
        <v>4142.3</v>
      </c>
      <c r="BA106" s="71">
        <v>22592.400000000009</v>
      </c>
      <c r="BB106" s="71">
        <v>0</v>
      </c>
      <c r="BC106" s="71">
        <v>0</v>
      </c>
      <c r="BD106" s="71">
        <v>0</v>
      </c>
      <c r="BE106" s="71">
        <v>49</v>
      </c>
      <c r="BF106" s="71"/>
      <c r="BG106" s="72"/>
      <c r="BH106" s="71">
        <v>0</v>
      </c>
      <c r="BI106" s="71">
        <v>0</v>
      </c>
      <c r="BJ106" s="71">
        <v>28.283000000000001</v>
      </c>
      <c r="BK106" s="71">
        <v>0</v>
      </c>
      <c r="BL106" s="71">
        <v>4.3280000000000003</v>
      </c>
      <c r="BM106" s="71">
        <v>0</v>
      </c>
      <c r="BN106" s="72"/>
      <c r="BO106" s="71">
        <v>0</v>
      </c>
      <c r="BP106" s="71">
        <v>0</v>
      </c>
      <c r="BQ106" s="71">
        <v>4</v>
      </c>
      <c r="BR106" s="71">
        <v>0</v>
      </c>
      <c r="BS106" s="71">
        <v>1</v>
      </c>
      <c r="BT106" s="71">
        <v>0</v>
      </c>
      <c r="BU106"/>
      <c r="BV106" s="70">
        <v>32.610999999999997</v>
      </c>
      <c r="BW106" s="70">
        <v>0</v>
      </c>
      <c r="BX106" s="70">
        <v>0</v>
      </c>
      <c r="BY106" s="70">
        <v>0</v>
      </c>
      <c r="BZ106" s="70">
        <v>0</v>
      </c>
      <c r="CA106" s="70">
        <v>0</v>
      </c>
      <c r="CB106" s="70">
        <v>0</v>
      </c>
      <c r="CC106" s="70">
        <v>0</v>
      </c>
      <c r="CD106" s="70">
        <v>0</v>
      </c>
    </row>
    <row r="107" spans="1:82">
      <c r="A107" s="70" t="s">
        <v>1801</v>
      </c>
      <c r="B107" s="70">
        <v>491</v>
      </c>
      <c r="C107" s="70">
        <v>15</v>
      </c>
      <c r="D107" s="70">
        <v>29</v>
      </c>
      <c r="E107" s="70">
        <v>2018</v>
      </c>
      <c r="F107" s="70" t="s">
        <v>183</v>
      </c>
      <c r="G107" s="70" t="s">
        <v>1786</v>
      </c>
      <c r="H107" s="70" t="s">
        <v>1787</v>
      </c>
      <c r="I107" s="148"/>
      <c r="J107" s="71">
        <v>142.18089220572563</v>
      </c>
      <c r="K107" s="71">
        <v>1.4683754949890937</v>
      </c>
      <c r="L107" s="71">
        <v>0.57934018489834715</v>
      </c>
      <c r="M107" s="71">
        <v>41.175717488738371</v>
      </c>
      <c r="N107" s="71">
        <v>32.353267390084561</v>
      </c>
      <c r="O107" s="71">
        <v>46.086029682645879</v>
      </c>
      <c r="P107" s="71">
        <v>36.962852007254845</v>
      </c>
      <c r="Q107" s="71">
        <v>2.5901845177485998</v>
      </c>
      <c r="R107" s="71">
        <v>0</v>
      </c>
      <c r="S107" s="71">
        <v>2.4799477194263386</v>
      </c>
      <c r="T107" s="72"/>
      <c r="U107" s="71">
        <v>8102792</v>
      </c>
      <c r="V107" s="71">
        <v>821</v>
      </c>
      <c r="W107" s="71">
        <v>15</v>
      </c>
      <c r="X107" s="71">
        <v>12823</v>
      </c>
      <c r="Y107" s="71">
        <v>17087</v>
      </c>
      <c r="Z107" s="71">
        <v>28082</v>
      </c>
      <c r="AA107" s="71">
        <v>7733</v>
      </c>
      <c r="AB107" s="71">
        <v>40867</v>
      </c>
      <c r="AC107" s="71">
        <v>0</v>
      </c>
      <c r="AD107" s="71">
        <v>2.4799477194263391</v>
      </c>
      <c r="AE107" s="72"/>
      <c r="AF107" s="71">
        <v>63175426.895006724</v>
      </c>
      <c r="AG107" s="71">
        <v>1176137.14760116</v>
      </c>
      <c r="AH107" s="71">
        <v>116684.3554019326</v>
      </c>
      <c r="AI107" s="71">
        <v>80211109.332483277</v>
      </c>
      <c r="AJ107" s="71">
        <v>58939692.368976541</v>
      </c>
      <c r="AK107" s="71">
        <v>0</v>
      </c>
      <c r="AL107" s="71">
        <v>0</v>
      </c>
      <c r="AM107" s="71">
        <v>5625387.941452954</v>
      </c>
      <c r="AN107" s="71">
        <v>0</v>
      </c>
      <c r="AO107" s="71">
        <v>0</v>
      </c>
      <c r="AP107" s="71">
        <v>209244438.04092258</v>
      </c>
      <c r="AQ107" s="72"/>
      <c r="AR107" s="71">
        <v>1019</v>
      </c>
      <c r="AS107" s="71">
        <v>468</v>
      </c>
      <c r="AT107" s="71">
        <v>0</v>
      </c>
      <c r="AU107" s="71">
        <v>0</v>
      </c>
      <c r="AV107" s="71">
        <v>0</v>
      </c>
      <c r="AW107" s="71">
        <v>1</v>
      </c>
      <c r="AX107" s="71"/>
      <c r="AY107" s="72"/>
      <c r="AZ107" s="71">
        <v>4436.0000000000009</v>
      </c>
      <c r="BA107" s="71">
        <v>23517.9</v>
      </c>
      <c r="BB107" s="71">
        <v>0</v>
      </c>
      <c r="BC107" s="71">
        <v>0</v>
      </c>
      <c r="BD107" s="71">
        <v>0</v>
      </c>
      <c r="BE107" s="71">
        <v>49</v>
      </c>
      <c r="BF107" s="71"/>
      <c r="BG107" s="72"/>
      <c r="BH107" s="71">
        <v>0</v>
      </c>
      <c r="BI107" s="71">
        <v>0</v>
      </c>
      <c r="BJ107" s="71">
        <v>24.713000000000001</v>
      </c>
      <c r="BK107" s="71">
        <v>0</v>
      </c>
      <c r="BL107" s="71">
        <v>3.6760000000000002</v>
      </c>
      <c r="BM107" s="71">
        <v>0</v>
      </c>
      <c r="BN107" s="72"/>
      <c r="BO107" s="71">
        <v>0</v>
      </c>
      <c r="BP107" s="71">
        <v>0</v>
      </c>
      <c r="BQ107" s="71">
        <v>3</v>
      </c>
      <c r="BR107" s="71">
        <v>0</v>
      </c>
      <c r="BS107" s="71">
        <v>1</v>
      </c>
      <c r="BT107" s="71">
        <v>0</v>
      </c>
      <c r="BU107"/>
      <c r="BV107" s="70">
        <v>28.388999999999999</v>
      </c>
      <c r="BW107" s="70">
        <v>0</v>
      </c>
      <c r="BX107" s="70">
        <v>0</v>
      </c>
      <c r="BY107" s="70">
        <v>0</v>
      </c>
      <c r="BZ107" s="70">
        <v>0</v>
      </c>
      <c r="CA107" s="70">
        <v>0</v>
      </c>
      <c r="CB107" s="70">
        <v>0</v>
      </c>
      <c r="CC107" s="70">
        <v>0</v>
      </c>
      <c r="CD107" s="70">
        <v>0</v>
      </c>
    </row>
    <row r="108" spans="1:82">
      <c r="A108" s="70" t="s">
        <v>1802</v>
      </c>
      <c r="B108" s="70">
        <v>492</v>
      </c>
      <c r="C108" s="70">
        <v>16</v>
      </c>
      <c r="D108" s="70">
        <v>29</v>
      </c>
      <c r="E108" s="70">
        <v>2019</v>
      </c>
      <c r="F108" s="70" t="s">
        <v>158</v>
      </c>
      <c r="G108" s="70" t="s">
        <v>1786</v>
      </c>
      <c r="H108" s="70" t="s">
        <v>1787</v>
      </c>
      <c r="I108" s="148"/>
      <c r="J108" s="71">
        <v>139.22486125336138</v>
      </c>
      <c r="K108" s="71">
        <v>1.3699222136448528</v>
      </c>
      <c r="L108" s="71">
        <v>0.58444201958294584</v>
      </c>
      <c r="M108" s="71">
        <v>39.779753205845218</v>
      </c>
      <c r="N108" s="71">
        <v>34.015767240376306</v>
      </c>
      <c r="O108" s="71">
        <v>45.645273336021802</v>
      </c>
      <c r="P108" s="71">
        <v>36.418083551142871</v>
      </c>
      <c r="Q108" s="71">
        <v>2.4938333922110898</v>
      </c>
      <c r="R108" s="71">
        <v>0</v>
      </c>
      <c r="S108" s="71">
        <v>3.5975832770368661</v>
      </c>
      <c r="T108" s="72"/>
      <c r="U108" s="71">
        <v>8308573</v>
      </c>
      <c r="V108" s="71">
        <v>821</v>
      </c>
      <c r="W108" s="71">
        <v>15</v>
      </c>
      <c r="X108" s="71">
        <v>12823</v>
      </c>
      <c r="Y108" s="71">
        <v>17239</v>
      </c>
      <c r="Z108" s="71">
        <v>28577</v>
      </c>
      <c r="AA108" s="71">
        <v>7562</v>
      </c>
      <c r="AB108" s="71">
        <v>40412</v>
      </c>
      <c r="AC108" s="71">
        <v>0</v>
      </c>
      <c r="AD108" s="71">
        <v>3.5975832770368661</v>
      </c>
      <c r="AE108" s="72"/>
      <c r="AF108" s="71">
        <v>61393327.681196123</v>
      </c>
      <c r="AG108" s="71">
        <v>1185961.0893650721</v>
      </c>
      <c r="AH108" s="71">
        <v>124893.1970180418</v>
      </c>
      <c r="AI108" s="71">
        <v>81760704.126553103</v>
      </c>
      <c r="AJ108" s="71">
        <v>63775317.835431911</v>
      </c>
      <c r="AK108" s="71">
        <v>0</v>
      </c>
      <c r="AL108" s="71">
        <v>0</v>
      </c>
      <c r="AM108" s="71">
        <v>5503810.1786268791</v>
      </c>
      <c r="AN108" s="71">
        <v>0</v>
      </c>
      <c r="AO108" s="71">
        <v>0</v>
      </c>
      <c r="AP108" s="71">
        <v>213744014.1081911</v>
      </c>
      <c r="AQ108" s="72"/>
      <c r="AR108" s="71">
        <v>1072</v>
      </c>
      <c r="AS108" s="71">
        <v>510</v>
      </c>
      <c r="AT108" s="71">
        <v>0</v>
      </c>
      <c r="AU108" s="71">
        <v>0</v>
      </c>
      <c r="AV108" s="71">
        <v>0</v>
      </c>
      <c r="AW108" s="71">
        <v>0</v>
      </c>
      <c r="AX108" s="71"/>
      <c r="AY108" s="72"/>
      <c r="AZ108" s="71">
        <v>4712.5000000000018</v>
      </c>
      <c r="BA108" s="71">
        <v>25241.200000000001</v>
      </c>
      <c r="BB108" s="71">
        <v>0</v>
      </c>
      <c r="BC108" s="71">
        <v>0</v>
      </c>
      <c r="BD108" s="71">
        <v>0</v>
      </c>
      <c r="BE108" s="71">
        <v>0</v>
      </c>
      <c r="BF108" s="71"/>
      <c r="BG108" s="72"/>
      <c r="BH108" s="71">
        <v>0</v>
      </c>
      <c r="BI108" s="71">
        <v>0</v>
      </c>
      <c r="BJ108" s="71">
        <v>23.148</v>
      </c>
      <c r="BK108" s="71">
        <v>0</v>
      </c>
      <c r="BL108" s="71">
        <v>3.4929999999999999</v>
      </c>
      <c r="BM108" s="71">
        <v>0</v>
      </c>
      <c r="BN108" s="72"/>
      <c r="BO108" s="71">
        <v>0</v>
      </c>
      <c r="BP108" s="71">
        <v>0</v>
      </c>
      <c r="BQ108" s="71">
        <v>4</v>
      </c>
      <c r="BR108" s="71">
        <v>0</v>
      </c>
      <c r="BS108" s="71">
        <v>1</v>
      </c>
      <c r="BT108" s="71">
        <v>0</v>
      </c>
      <c r="BU108"/>
      <c r="BV108" s="70">
        <v>26.640999999999998</v>
      </c>
      <c r="BW108" s="70">
        <v>0</v>
      </c>
      <c r="BX108" s="70">
        <v>0</v>
      </c>
      <c r="BY108" s="70">
        <v>0</v>
      </c>
      <c r="BZ108" s="70">
        <v>0</v>
      </c>
      <c r="CA108" s="70">
        <v>0</v>
      </c>
      <c r="CB108" s="70">
        <v>0</v>
      </c>
      <c r="CC108" s="70">
        <v>0</v>
      </c>
      <c r="CD108" s="70">
        <v>0</v>
      </c>
    </row>
    <row r="109" spans="1:82">
      <c r="A109" s="70" t="s">
        <v>1803</v>
      </c>
      <c r="B109" s="70">
        <v>493</v>
      </c>
      <c r="C109" s="70">
        <v>17</v>
      </c>
      <c r="D109" s="70">
        <v>29</v>
      </c>
      <c r="E109" s="70">
        <v>2020</v>
      </c>
      <c r="F109" s="70" t="s">
        <v>159</v>
      </c>
      <c r="G109" s="70" t="s">
        <v>1786</v>
      </c>
      <c r="H109" s="70" t="s">
        <v>1787</v>
      </c>
      <c r="I109" s="148"/>
      <c r="J109" s="71">
        <v>140.34165229478151</v>
      </c>
      <c r="K109" s="71">
        <v>1.4386135000030391</v>
      </c>
      <c r="L109" s="71">
        <v>1.5291422109263553</v>
      </c>
      <c r="M109" s="71">
        <v>39.375757943727784</v>
      </c>
      <c r="N109" s="71">
        <v>33.901863525317168</v>
      </c>
      <c r="O109" s="71">
        <v>41.841768702753185</v>
      </c>
      <c r="P109" s="71">
        <v>34.086408773137691</v>
      </c>
      <c r="Q109" s="71">
        <v>2.3508230026383301</v>
      </c>
      <c r="R109" s="71">
        <v>0</v>
      </c>
      <c r="S109" s="71">
        <v>4.1545428255104806</v>
      </c>
      <c r="T109" s="72"/>
      <c r="U109" s="71">
        <v>8129526</v>
      </c>
      <c r="V109" s="71">
        <v>763</v>
      </c>
      <c r="W109" s="71">
        <v>50</v>
      </c>
      <c r="X109" s="71">
        <v>12870</v>
      </c>
      <c r="Y109" s="71">
        <v>17301</v>
      </c>
      <c r="Z109" s="71">
        <v>29899</v>
      </c>
      <c r="AA109" s="71">
        <v>7523</v>
      </c>
      <c r="AB109" s="71">
        <v>39871</v>
      </c>
      <c r="AC109" s="71">
        <v>0</v>
      </c>
      <c r="AD109" s="71">
        <v>4.1545428255104806</v>
      </c>
      <c r="AE109" s="72"/>
      <c r="AF109" s="71">
        <v>64035719.333033793</v>
      </c>
      <c r="AG109" s="71">
        <v>1128200.4789783021</v>
      </c>
      <c r="AH109" s="71">
        <v>334223.29822253488</v>
      </c>
      <c r="AI109" s="71">
        <v>77164380.542421684</v>
      </c>
      <c r="AJ109" s="71">
        <v>63172059.094874203</v>
      </c>
      <c r="AK109" s="71"/>
      <c r="AL109" s="71"/>
      <c r="AM109" s="71">
        <v>5203608.4760491718</v>
      </c>
      <c r="AN109" s="71"/>
      <c r="AO109" s="71"/>
      <c r="AP109" s="71">
        <v>211038191.2235797</v>
      </c>
      <c r="AQ109" s="72"/>
      <c r="AR109" s="71">
        <v>1129</v>
      </c>
      <c r="AS109" s="71">
        <v>532</v>
      </c>
      <c r="AT109" s="71">
        <v>0</v>
      </c>
      <c r="AU109" s="71">
        <v>0</v>
      </c>
      <c r="AV109" s="71">
        <v>0</v>
      </c>
      <c r="AW109" s="71">
        <v>0</v>
      </c>
      <c r="AX109" s="71"/>
      <c r="AY109" s="72"/>
      <c r="AZ109" s="71">
        <v>5071.5000000000045</v>
      </c>
      <c r="BA109" s="71">
        <v>28827.700000000019</v>
      </c>
      <c r="BB109" s="71">
        <v>0</v>
      </c>
      <c r="BC109" s="71">
        <v>0</v>
      </c>
      <c r="BD109" s="71">
        <v>0</v>
      </c>
      <c r="BE109" s="71">
        <v>0</v>
      </c>
      <c r="BF109" s="71"/>
      <c r="BG109" s="72"/>
      <c r="BH109" s="71">
        <v>0</v>
      </c>
      <c r="BI109" s="71">
        <v>0</v>
      </c>
      <c r="BJ109" s="71">
        <v>18.962</v>
      </c>
      <c r="BK109" s="71">
        <v>0</v>
      </c>
      <c r="BL109" s="71">
        <v>0</v>
      </c>
      <c r="BM109" s="71">
        <v>0</v>
      </c>
      <c r="BN109" s="72"/>
      <c r="BO109" s="71">
        <v>0</v>
      </c>
      <c r="BP109" s="71">
        <v>0</v>
      </c>
      <c r="BQ109" s="71">
        <v>4</v>
      </c>
      <c r="BR109" s="71">
        <v>0</v>
      </c>
      <c r="BS109" s="71">
        <v>0</v>
      </c>
      <c r="BT109" s="71">
        <v>0</v>
      </c>
      <c r="BU109"/>
      <c r="BV109" s="70">
        <v>18.962</v>
      </c>
      <c r="BW109" s="70">
        <v>0</v>
      </c>
      <c r="BX109" s="70">
        <v>0</v>
      </c>
      <c r="BY109" s="70">
        <v>0</v>
      </c>
      <c r="BZ109" s="70">
        <v>0</v>
      </c>
      <c r="CA109" s="70">
        <v>0</v>
      </c>
      <c r="CB109" s="70">
        <v>0</v>
      </c>
      <c r="CC109" s="70">
        <v>0</v>
      </c>
      <c r="CD109" s="70">
        <v>0</v>
      </c>
    </row>
    <row r="110" spans="1:82">
      <c r="A110" s="70" t="s">
        <v>1804</v>
      </c>
      <c r="B110" s="70">
        <v>493</v>
      </c>
      <c r="C110" s="70">
        <v>18</v>
      </c>
      <c r="D110" s="70">
        <v>29</v>
      </c>
      <c r="E110" s="70">
        <v>2021</v>
      </c>
      <c r="F110" s="70" t="s">
        <v>160</v>
      </c>
      <c r="G110" s="70" t="s">
        <v>1786</v>
      </c>
      <c r="H110" s="70" t="s">
        <v>1787</v>
      </c>
      <c r="I110" s="148"/>
      <c r="J110" s="71">
        <v>141.51116708350804</v>
      </c>
      <c r="K110" s="71">
        <v>1.4692122720068459</v>
      </c>
      <c r="L110" s="71">
        <v>1.5991131939204202</v>
      </c>
      <c r="M110" s="71">
        <v>37.165212850833441</v>
      </c>
      <c r="N110" s="71">
        <v>30.87535694671902</v>
      </c>
      <c r="O110" s="71">
        <v>40.269830684880553</v>
      </c>
      <c r="P110" s="71">
        <v>35.393227620700067</v>
      </c>
      <c r="Q110" s="71">
        <v>2.28894977130168</v>
      </c>
      <c r="R110" s="71">
        <v>0</v>
      </c>
      <c r="S110" s="71">
        <v>3.5844749672463938</v>
      </c>
      <c r="T110" s="72"/>
      <c r="U110" s="71">
        <v>8747075</v>
      </c>
      <c r="V110" s="71">
        <v>763</v>
      </c>
      <c r="W110" s="71">
        <v>50</v>
      </c>
      <c r="X110" s="71">
        <v>12870</v>
      </c>
      <c r="Y110" s="71">
        <v>17171</v>
      </c>
      <c r="Z110" s="71">
        <v>29629</v>
      </c>
      <c r="AA110" s="71">
        <v>7617</v>
      </c>
      <c r="AB110" s="71">
        <v>39203</v>
      </c>
      <c r="AC110" s="71">
        <v>0</v>
      </c>
      <c r="AD110" s="71">
        <v>3.5844749672463938</v>
      </c>
      <c r="AE110" s="72"/>
      <c r="AF110" s="71">
        <v>64863061.648413531</v>
      </c>
      <c r="AG110" s="71">
        <v>1204808.59192892</v>
      </c>
      <c r="AH110" s="71">
        <v>337989.52351528633</v>
      </c>
      <c r="AI110" s="71">
        <v>83781713.870963886</v>
      </c>
      <c r="AJ110" s="71">
        <v>64446603.431161121</v>
      </c>
      <c r="AK110" s="71">
        <v>0</v>
      </c>
      <c r="AL110" s="71">
        <v>0</v>
      </c>
      <c r="AM110" s="71">
        <v>5145938.1937292973</v>
      </c>
      <c r="AN110" s="71">
        <v>0</v>
      </c>
      <c r="AO110" s="71">
        <v>0</v>
      </c>
      <c r="AP110" s="71">
        <v>219780115.25971207</v>
      </c>
      <c r="AQ110" s="72"/>
      <c r="AR110" s="71">
        <v>1189</v>
      </c>
      <c r="AS110" s="71">
        <v>541</v>
      </c>
      <c r="AT110" s="71">
        <v>0</v>
      </c>
      <c r="AU110" s="71">
        <v>0</v>
      </c>
      <c r="AV110" s="71">
        <v>0</v>
      </c>
      <c r="AW110" s="71">
        <v>0</v>
      </c>
      <c r="AX110" s="71"/>
      <c r="AY110" s="72"/>
      <c r="AZ110" s="71">
        <v>5430.4000000000051</v>
      </c>
      <c r="BA110" s="71">
        <v>30905.300000000021</v>
      </c>
      <c r="BB110" s="71">
        <v>0</v>
      </c>
      <c r="BC110" s="71">
        <v>0</v>
      </c>
      <c r="BD110" s="71">
        <v>0</v>
      </c>
      <c r="BE110" s="71">
        <v>0</v>
      </c>
      <c r="BF110" s="71"/>
      <c r="BG110" s="72"/>
      <c r="BH110" s="71">
        <v>0</v>
      </c>
      <c r="BI110" s="71">
        <v>0</v>
      </c>
      <c r="BJ110" s="71">
        <v>17.834</v>
      </c>
      <c r="BK110" s="71">
        <v>0</v>
      </c>
      <c r="BL110" s="71">
        <v>3.5019999999999998</v>
      </c>
      <c r="BM110" s="71">
        <v>0</v>
      </c>
      <c r="BN110" s="72"/>
      <c r="BO110" s="71">
        <v>0</v>
      </c>
      <c r="BP110" s="71">
        <v>0</v>
      </c>
      <c r="BQ110" s="71">
        <v>3</v>
      </c>
      <c r="BR110" s="71">
        <v>0</v>
      </c>
      <c r="BS110" s="71">
        <v>1</v>
      </c>
      <c r="BT110" s="71">
        <v>0</v>
      </c>
      <c r="BU110"/>
      <c r="BV110" s="70">
        <v>21.335999999999999</v>
      </c>
      <c r="BW110" s="70">
        <v>0</v>
      </c>
      <c r="BX110" s="70">
        <v>0</v>
      </c>
      <c r="BY110" s="70">
        <v>0</v>
      </c>
      <c r="BZ110" s="70">
        <v>0</v>
      </c>
      <c r="CA110" s="70">
        <v>0</v>
      </c>
      <c r="CB110" s="70">
        <v>0</v>
      </c>
      <c r="CC110" s="70">
        <v>0</v>
      </c>
      <c r="CD110" s="70">
        <v>0</v>
      </c>
    </row>
    <row r="111" spans="1:82">
      <c r="A111" s="70" t="s">
        <v>1805</v>
      </c>
      <c r="B111" s="70">
        <v>493</v>
      </c>
      <c r="C111" s="70">
        <v>19</v>
      </c>
      <c r="D111" s="70">
        <v>29</v>
      </c>
      <c r="E111" s="70">
        <v>2022</v>
      </c>
      <c r="F111" s="70" t="s">
        <v>161</v>
      </c>
      <c r="G111" s="70" t="s">
        <v>1786</v>
      </c>
      <c r="H111" s="70" t="s">
        <v>1787</v>
      </c>
      <c r="I111" s="148"/>
      <c r="J111" s="71">
        <v>127.20829252426842</v>
      </c>
      <c r="K111" s="71">
        <v>1.412116633094082</v>
      </c>
      <c r="L111" s="71">
        <v>1.4625707837442521</v>
      </c>
      <c r="M111" s="71">
        <v>41.859031768995415</v>
      </c>
      <c r="N111" s="71">
        <v>36.058050747196489</v>
      </c>
      <c r="O111" s="71">
        <v>42.577601589464109</v>
      </c>
      <c r="P111" s="71">
        <v>35.099775571472605</v>
      </c>
      <c r="Q111" s="71">
        <v>2.2792048225042745</v>
      </c>
      <c r="R111" s="71">
        <v>0</v>
      </c>
      <c r="S111" s="71">
        <v>3.273590793727021</v>
      </c>
      <c r="T111" s="72"/>
      <c r="U111" s="71">
        <v>8792034</v>
      </c>
      <c r="V111" s="71">
        <v>763</v>
      </c>
      <c r="W111" s="71">
        <v>50</v>
      </c>
      <c r="X111" s="71">
        <v>12870</v>
      </c>
      <c r="Y111" s="71">
        <v>17218</v>
      </c>
      <c r="Z111" s="71">
        <v>29764</v>
      </c>
      <c r="AA111" s="71">
        <v>7669</v>
      </c>
      <c r="AB111" s="71">
        <v>38716</v>
      </c>
      <c r="AC111" s="71">
        <v>0</v>
      </c>
      <c r="AD111" s="71">
        <v>3.273590793727021</v>
      </c>
      <c r="AE111" s="72"/>
      <c r="AF111" s="71">
        <v>55548960.735501975</v>
      </c>
      <c r="AG111" s="71">
        <v>1192044.8645980854</v>
      </c>
      <c r="AH111" s="71">
        <v>360060.49498878233</v>
      </c>
      <c r="AI111" s="71">
        <v>81147853.563696027</v>
      </c>
      <c r="AJ111" s="71">
        <v>68414760.13077496</v>
      </c>
      <c r="AK111" s="71">
        <v>0</v>
      </c>
      <c r="AL111" s="71">
        <v>0</v>
      </c>
      <c r="AM111" s="71">
        <v>4999292.3302658862</v>
      </c>
      <c r="AN111" s="71">
        <v>0</v>
      </c>
      <c r="AO111" s="71">
        <v>0</v>
      </c>
      <c r="AP111" s="71">
        <v>211662972.11982572</v>
      </c>
      <c r="AQ111" s="72"/>
      <c r="AR111" s="71">
        <v>1268</v>
      </c>
      <c r="AS111" s="71">
        <v>548</v>
      </c>
      <c r="AT111" s="71">
        <v>0</v>
      </c>
      <c r="AU111" s="71">
        <v>0</v>
      </c>
      <c r="AV111" s="71">
        <v>0</v>
      </c>
      <c r="AW111" s="71">
        <v>0</v>
      </c>
      <c r="AX111" s="71"/>
      <c r="AY111" s="72"/>
      <c r="AZ111" s="71">
        <v>5840.4000000000042</v>
      </c>
      <c r="BA111" s="71">
        <v>32734.800000000021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1806</v>
      </c>
      <c r="B112" s="70">
        <v>493</v>
      </c>
      <c r="C112" s="70">
        <v>20</v>
      </c>
      <c r="D112" s="70">
        <v>29</v>
      </c>
      <c r="E112" s="70">
        <v>2023</v>
      </c>
      <c r="F112" s="70" t="s">
        <v>1539</v>
      </c>
      <c r="G112" s="70" t="s">
        <v>1786</v>
      </c>
      <c r="H112" s="70" t="s">
        <v>1787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1361</v>
      </c>
      <c r="AS112" s="71">
        <v>553</v>
      </c>
      <c r="AT112" s="71">
        <v>0</v>
      </c>
      <c r="AU112" s="71">
        <v>0</v>
      </c>
      <c r="AV112" s="71">
        <v>0</v>
      </c>
      <c r="AW112" s="71">
        <v>0</v>
      </c>
      <c r="AX112" s="71"/>
      <c r="AY112" s="72"/>
      <c r="AZ112" s="71">
        <v>6218.9000000000051</v>
      </c>
      <c r="BA112" s="71">
        <v>32860.200000000019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1807</v>
      </c>
      <c r="B113" s="70">
        <v>493</v>
      </c>
      <c r="C113" s="70">
        <v>21</v>
      </c>
      <c r="D113" s="70">
        <v>29</v>
      </c>
      <c r="E113" s="70">
        <v>2024</v>
      </c>
      <c r="F113" s="70" t="s">
        <v>1554</v>
      </c>
      <c r="G113" s="70" t="s">
        <v>1786</v>
      </c>
      <c r="H113" s="70" t="s">
        <v>1787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1808</v>
      </c>
      <c r="B114" s="70">
        <v>460</v>
      </c>
      <c r="C114" s="70">
        <v>1</v>
      </c>
      <c r="D114" s="70">
        <v>28</v>
      </c>
      <c r="E114" s="70">
        <v>1990</v>
      </c>
      <c r="F114" s="70" t="s">
        <v>787</v>
      </c>
      <c r="G114" s="70" t="s">
        <v>1809</v>
      </c>
      <c r="H114" s="70" t="s">
        <v>1810</v>
      </c>
      <c r="I114" s="148"/>
      <c r="J114" s="71">
        <v>18.053360768282761</v>
      </c>
      <c r="K114" s="71">
        <v>7.9663687303360939</v>
      </c>
      <c r="L114" s="71">
        <v>32.454842318603262</v>
      </c>
      <c r="M114" s="71">
        <v>37.830813628726553</v>
      </c>
      <c r="N114" s="71">
        <v>40.266238488681509</v>
      </c>
      <c r="O114" s="71">
        <v>32.116762545264457</v>
      </c>
      <c r="P114" s="71">
        <v>54.95630291131954</v>
      </c>
      <c r="Q114" s="71">
        <v>3.2206234170123298</v>
      </c>
      <c r="R114" s="71">
        <v>0.50422108807139443</v>
      </c>
      <c r="S114" s="71">
        <v>2.5727003508908548</v>
      </c>
      <c r="T114" s="72"/>
      <c r="U114" s="71">
        <v>1886715</v>
      </c>
      <c r="V114" s="71">
        <v>1982</v>
      </c>
      <c r="W114" s="71">
        <v>358</v>
      </c>
      <c r="X114" s="71">
        <v>14129</v>
      </c>
      <c r="Y114" s="71">
        <v>19081</v>
      </c>
      <c r="Z114" s="71">
        <v>13210</v>
      </c>
      <c r="AA114" s="71">
        <v>13344</v>
      </c>
      <c r="AB114" s="71">
        <v>52292</v>
      </c>
      <c r="AC114" s="71">
        <v>87332</v>
      </c>
      <c r="AD114" s="71">
        <v>2.5727003508908548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1811</v>
      </c>
      <c r="B115" s="70">
        <v>461</v>
      </c>
      <c r="C115" s="70">
        <v>2</v>
      </c>
      <c r="D115" s="70">
        <v>28</v>
      </c>
      <c r="E115" s="70">
        <v>2005</v>
      </c>
      <c r="F115" s="70" t="s">
        <v>789</v>
      </c>
      <c r="G115" s="70" t="s">
        <v>1809</v>
      </c>
      <c r="H115" s="70" t="s">
        <v>1810</v>
      </c>
      <c r="I115" s="148"/>
      <c r="J115" s="71">
        <v>20.411403121102129</v>
      </c>
      <c r="K115" s="71">
        <v>3.665596937580029</v>
      </c>
      <c r="L115" s="71">
        <v>43.62616671459481</v>
      </c>
      <c r="M115" s="71">
        <v>56.322671991636327</v>
      </c>
      <c r="N115" s="71">
        <v>51.374553622716562</v>
      </c>
      <c r="O115" s="71">
        <v>50.024575855197007</v>
      </c>
      <c r="P115" s="71">
        <v>59.805895101050993</v>
      </c>
      <c r="Q115" s="71">
        <v>2.76325820745918</v>
      </c>
      <c r="R115" s="71">
        <v>0.99866937140886103</v>
      </c>
      <c r="S115" s="71">
        <v>5.2642559459314757</v>
      </c>
      <c r="T115" s="72"/>
      <c r="U115" s="71">
        <v>2204059</v>
      </c>
      <c r="V115" s="71">
        <v>1362</v>
      </c>
      <c r="W115" s="71">
        <v>464</v>
      </c>
      <c r="X115" s="71">
        <v>12074</v>
      </c>
      <c r="Y115" s="71">
        <v>20578</v>
      </c>
      <c r="Z115" s="71">
        <v>23810</v>
      </c>
      <c r="AA115" s="71">
        <v>11893</v>
      </c>
      <c r="AB115" s="71">
        <v>46903</v>
      </c>
      <c r="AC115" s="71">
        <v>176594</v>
      </c>
      <c r="AD115" s="71">
        <v>5.2642559459314757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1812</v>
      </c>
      <c r="B116" s="70">
        <v>462</v>
      </c>
      <c r="C116" s="70">
        <v>3</v>
      </c>
      <c r="D116" s="70">
        <v>28</v>
      </c>
      <c r="E116" s="70">
        <v>2006</v>
      </c>
      <c r="F116" s="70" t="s">
        <v>790</v>
      </c>
      <c r="G116" s="70" t="s">
        <v>1809</v>
      </c>
      <c r="H116" s="70" t="s">
        <v>1810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1813</v>
      </c>
      <c r="B117" s="70">
        <v>463</v>
      </c>
      <c r="C117" s="70">
        <v>4</v>
      </c>
      <c r="D117" s="70">
        <v>28</v>
      </c>
      <c r="E117" s="70">
        <v>2007</v>
      </c>
      <c r="F117" s="70" t="s">
        <v>791</v>
      </c>
      <c r="G117" s="70" t="s">
        <v>1809</v>
      </c>
      <c r="H117" s="70" t="s">
        <v>1810</v>
      </c>
      <c r="I117" s="148"/>
      <c r="J117" s="71">
        <v>19.549441282025661</v>
      </c>
      <c r="K117" s="71">
        <v>3.7030524949109509</v>
      </c>
      <c r="L117" s="71">
        <v>35.261485043925177</v>
      </c>
      <c r="M117" s="71">
        <v>56.906712865396038</v>
      </c>
      <c r="N117" s="71">
        <v>51.624617086110767</v>
      </c>
      <c r="O117" s="71">
        <v>48.479027366193833</v>
      </c>
      <c r="P117" s="71">
        <v>59.475421926786517</v>
      </c>
      <c r="Q117" s="71">
        <v>2.8546487877133702</v>
      </c>
      <c r="R117" s="71">
        <v>0.86940301223178107</v>
      </c>
      <c r="S117" s="71">
        <v>4.2073056290546962</v>
      </c>
      <c r="T117" s="72"/>
      <c r="U117" s="71">
        <v>2637188</v>
      </c>
      <c r="V117" s="71">
        <v>1420</v>
      </c>
      <c r="W117" s="71">
        <v>504</v>
      </c>
      <c r="X117" s="71">
        <v>14283</v>
      </c>
      <c r="Y117" s="71">
        <v>20812</v>
      </c>
      <c r="Z117" s="71">
        <v>23987</v>
      </c>
      <c r="AA117" s="71">
        <v>11647</v>
      </c>
      <c r="AB117" s="71">
        <v>45892</v>
      </c>
      <c r="AC117" s="71">
        <v>158147</v>
      </c>
      <c r="AD117" s="71">
        <v>4.2073056290546962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1814</v>
      </c>
      <c r="B118" s="70">
        <v>464</v>
      </c>
      <c r="C118" s="70">
        <v>5</v>
      </c>
      <c r="D118" s="70">
        <v>28</v>
      </c>
      <c r="E118" s="70">
        <v>2008</v>
      </c>
      <c r="F118" s="70" t="s">
        <v>792</v>
      </c>
      <c r="G118" s="70" t="s">
        <v>1809</v>
      </c>
      <c r="H118" s="70" t="s">
        <v>1810</v>
      </c>
      <c r="I118" s="148"/>
      <c r="J118" s="71">
        <v>17.717336983351949</v>
      </c>
      <c r="K118" s="71">
        <v>2.888551284574433</v>
      </c>
      <c r="L118" s="71">
        <v>28.846724118311499</v>
      </c>
      <c r="M118" s="71">
        <v>60.578665288163592</v>
      </c>
      <c r="N118" s="71">
        <v>46.062439478501346</v>
      </c>
      <c r="O118" s="71">
        <v>46.376350980856593</v>
      </c>
      <c r="P118" s="71">
        <v>57.392871570410257</v>
      </c>
      <c r="Q118" s="71">
        <v>2.7809781990005402</v>
      </c>
      <c r="R118" s="71">
        <v>0.85028956686976209</v>
      </c>
      <c r="S118" s="71">
        <v>5.0011201224421766</v>
      </c>
      <c r="T118" s="72"/>
      <c r="U118" s="71">
        <v>2584945</v>
      </c>
      <c r="V118" s="71">
        <v>1420</v>
      </c>
      <c r="W118" s="71">
        <v>477</v>
      </c>
      <c r="X118" s="71">
        <v>14283</v>
      </c>
      <c r="Y118" s="71">
        <v>20626</v>
      </c>
      <c r="Z118" s="71">
        <v>23752</v>
      </c>
      <c r="AA118" s="71">
        <v>11252</v>
      </c>
      <c r="AB118" s="71">
        <v>45443</v>
      </c>
      <c r="AC118" s="71">
        <v>160608</v>
      </c>
      <c r="AD118" s="71">
        <v>5.0011201224421766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1815</v>
      </c>
      <c r="B119" s="70">
        <v>465</v>
      </c>
      <c r="C119" s="70">
        <v>6</v>
      </c>
      <c r="D119" s="70">
        <v>28</v>
      </c>
      <c r="E119" s="70">
        <v>2009</v>
      </c>
      <c r="F119" s="70" t="s">
        <v>176</v>
      </c>
      <c r="G119" s="70" t="s">
        <v>1809</v>
      </c>
      <c r="H119" s="70" t="s">
        <v>1810</v>
      </c>
      <c r="I119" s="148"/>
      <c r="J119" s="71">
        <v>17.437599137683431</v>
      </c>
      <c r="K119" s="71">
        <v>2.809931217608618</v>
      </c>
      <c r="L119" s="71">
        <v>24.747316466046431</v>
      </c>
      <c r="M119" s="71">
        <v>57.489247095011628</v>
      </c>
      <c r="N119" s="71">
        <v>43.423306067845623</v>
      </c>
      <c r="O119" s="71">
        <v>47.374565617100473</v>
      </c>
      <c r="P119" s="71">
        <v>54.812016282276822</v>
      </c>
      <c r="Q119" s="71">
        <v>2.6268789675481399</v>
      </c>
      <c r="R119" s="71">
        <v>0.83133961293436387</v>
      </c>
      <c r="S119" s="71">
        <v>4.9388821062827901</v>
      </c>
      <c r="T119" s="72"/>
      <c r="U119" s="71">
        <v>2418419</v>
      </c>
      <c r="V119" s="71">
        <v>1303</v>
      </c>
      <c r="W119" s="71">
        <v>605</v>
      </c>
      <c r="X119" s="71">
        <v>15107</v>
      </c>
      <c r="Y119" s="71">
        <v>20703</v>
      </c>
      <c r="Z119" s="71">
        <v>23949</v>
      </c>
      <c r="AA119" s="71">
        <v>11032</v>
      </c>
      <c r="AB119" s="71">
        <v>45060</v>
      </c>
      <c r="AC119" s="71">
        <v>153194</v>
      </c>
      <c r="AD119" s="71">
        <v>4.9388821062827901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6.9960000000000004</v>
      </c>
      <c r="BM119" s="71">
        <v>0</v>
      </c>
      <c r="BN119" s="72"/>
      <c r="BO119" s="71">
        <v>0</v>
      </c>
      <c r="BP119" s="71">
        <v>0</v>
      </c>
      <c r="BQ119" s="71">
        <v>0</v>
      </c>
      <c r="BR119" s="71">
        <v>0</v>
      </c>
      <c r="BS119" s="71">
        <v>2</v>
      </c>
      <c r="BT119" s="71">
        <v>0</v>
      </c>
      <c r="BU119"/>
      <c r="BV119" s="70">
        <v>3.06</v>
      </c>
      <c r="BW119" s="70">
        <v>0</v>
      </c>
      <c r="BX119" s="70">
        <v>3.9359999999999999</v>
      </c>
      <c r="BY119" s="70">
        <v>0</v>
      </c>
      <c r="BZ119" s="70">
        <v>0</v>
      </c>
      <c r="CA119" s="70">
        <v>0</v>
      </c>
      <c r="CB119" s="70">
        <v>0</v>
      </c>
      <c r="CC119" s="70">
        <v>0</v>
      </c>
      <c r="CD119" s="70">
        <v>0</v>
      </c>
    </row>
    <row r="120" spans="1:82">
      <c r="A120" s="70" t="s">
        <v>1816</v>
      </c>
      <c r="B120" s="70">
        <v>466</v>
      </c>
      <c r="C120" s="70">
        <v>7</v>
      </c>
      <c r="D120" s="70">
        <v>28</v>
      </c>
      <c r="E120" s="70">
        <v>2010</v>
      </c>
      <c r="F120" s="70" t="s">
        <v>177</v>
      </c>
      <c r="G120" s="70" t="s">
        <v>1809</v>
      </c>
      <c r="H120" s="70" t="s">
        <v>1810</v>
      </c>
      <c r="I120" s="148"/>
      <c r="J120" s="71">
        <v>16.2696805149852</v>
      </c>
      <c r="K120" s="71">
        <v>2.9857820736871479</v>
      </c>
      <c r="L120" s="71">
        <v>22.78315567437603</v>
      </c>
      <c r="M120" s="71">
        <v>61.961357508062378</v>
      </c>
      <c r="N120" s="71">
        <v>51.196226112492781</v>
      </c>
      <c r="O120" s="71">
        <v>47.50198671439103</v>
      </c>
      <c r="P120" s="71">
        <v>55.140739590594471</v>
      </c>
      <c r="Q120" s="71">
        <v>2.7204143736794499</v>
      </c>
      <c r="R120" s="71">
        <v>0.92025035639987063</v>
      </c>
      <c r="S120" s="71">
        <v>4.9010903403683868</v>
      </c>
      <c r="T120" s="72"/>
      <c r="U120" s="71">
        <v>2374845</v>
      </c>
      <c r="V120" s="71">
        <v>1303</v>
      </c>
      <c r="W120" s="71">
        <v>605</v>
      </c>
      <c r="X120" s="71">
        <v>15107</v>
      </c>
      <c r="Y120" s="71">
        <v>20711</v>
      </c>
      <c r="Z120" s="71">
        <v>24125</v>
      </c>
      <c r="AA120" s="71">
        <v>10821</v>
      </c>
      <c r="AB120" s="71">
        <v>44715</v>
      </c>
      <c r="AC120" s="71">
        <v>160702</v>
      </c>
      <c r="AD120" s="71">
        <v>4.9010903403683868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12.07</v>
      </c>
      <c r="BM120" s="71">
        <v>0</v>
      </c>
      <c r="BN120" s="72"/>
      <c r="BO120" s="71">
        <v>0</v>
      </c>
      <c r="BP120" s="71">
        <v>0</v>
      </c>
      <c r="BQ120" s="71">
        <v>0</v>
      </c>
      <c r="BR120" s="71">
        <v>0</v>
      </c>
      <c r="BS120" s="71">
        <v>3</v>
      </c>
      <c r="BT120" s="71">
        <v>0</v>
      </c>
      <c r="BU120"/>
      <c r="BV120" s="70">
        <v>8.3109999999999999</v>
      </c>
      <c r="BW120" s="70">
        <v>0</v>
      </c>
      <c r="BX120" s="70">
        <v>3.7589999999999999</v>
      </c>
      <c r="BY120" s="70">
        <v>0</v>
      </c>
      <c r="BZ120" s="70">
        <v>0</v>
      </c>
      <c r="CA120" s="70">
        <v>0</v>
      </c>
      <c r="CB120" s="70">
        <v>0</v>
      </c>
      <c r="CC120" s="70">
        <v>0</v>
      </c>
      <c r="CD120" s="70">
        <v>0</v>
      </c>
    </row>
    <row r="121" spans="1:82">
      <c r="A121" s="70" t="s">
        <v>1817</v>
      </c>
      <c r="B121" s="70">
        <v>467</v>
      </c>
      <c r="C121" s="70">
        <v>8</v>
      </c>
      <c r="D121" s="70">
        <v>28</v>
      </c>
      <c r="E121" s="70">
        <v>2011</v>
      </c>
      <c r="F121" s="70" t="s">
        <v>178</v>
      </c>
      <c r="G121" s="1064" t="s">
        <v>1809</v>
      </c>
      <c r="H121" s="70" t="s">
        <v>1810</v>
      </c>
      <c r="I121" s="148"/>
      <c r="J121" s="71">
        <v>19.36322307336626</v>
      </c>
      <c r="K121" s="71">
        <v>3.9499256610492481</v>
      </c>
      <c r="L121" s="71">
        <v>30.654976026578701</v>
      </c>
      <c r="M121" s="71">
        <v>73.751873212552766</v>
      </c>
      <c r="N121" s="71">
        <v>63.0269524747929</v>
      </c>
      <c r="O121" s="71">
        <v>46.831123616967915</v>
      </c>
      <c r="P121" s="71">
        <v>53.151384565933043</v>
      </c>
      <c r="Q121" s="71">
        <v>3.1082113585252502</v>
      </c>
      <c r="R121" s="71">
        <v>0.80988987556787551</v>
      </c>
      <c r="S121" s="71">
        <v>5.8112196109900944</v>
      </c>
      <c r="T121" s="72"/>
      <c r="U121" s="71">
        <v>2381976</v>
      </c>
      <c r="V121" s="71">
        <v>1303</v>
      </c>
      <c r="W121" s="71">
        <v>605</v>
      </c>
      <c r="X121" s="71">
        <v>15107</v>
      </c>
      <c r="Y121" s="71">
        <v>20707</v>
      </c>
      <c r="Z121" s="71">
        <v>24301</v>
      </c>
      <c r="AA121" s="71">
        <v>10741</v>
      </c>
      <c r="AB121" s="71">
        <v>44291</v>
      </c>
      <c r="AC121" s="71">
        <v>141196</v>
      </c>
      <c r="AD121" s="71">
        <v>5.8112196109900944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13.413</v>
      </c>
      <c r="BM121" s="71">
        <v>0</v>
      </c>
      <c r="BN121" s="72"/>
      <c r="BO121" s="71">
        <v>0</v>
      </c>
      <c r="BP121" s="71">
        <v>0</v>
      </c>
      <c r="BQ121" s="71">
        <v>0</v>
      </c>
      <c r="BR121" s="71">
        <v>0</v>
      </c>
      <c r="BS121" s="71">
        <v>3</v>
      </c>
      <c r="BT121" s="71">
        <v>0</v>
      </c>
      <c r="BU121"/>
      <c r="BV121" s="70">
        <v>9.41</v>
      </c>
      <c r="BW121" s="70">
        <v>0</v>
      </c>
      <c r="BX121" s="70">
        <v>4.0030000000000001</v>
      </c>
      <c r="BY121" s="70">
        <v>0</v>
      </c>
      <c r="BZ121" s="70">
        <v>0</v>
      </c>
      <c r="CA121" s="70">
        <v>0</v>
      </c>
      <c r="CB121" s="70">
        <v>0</v>
      </c>
      <c r="CC121" s="70">
        <v>0</v>
      </c>
      <c r="CD121" s="70">
        <v>0</v>
      </c>
    </row>
    <row r="122" spans="1:82">
      <c r="A122" s="70" t="s">
        <v>1818</v>
      </c>
      <c r="B122" s="70">
        <v>468</v>
      </c>
      <c r="C122" s="70">
        <v>9</v>
      </c>
      <c r="D122" s="70">
        <v>28</v>
      </c>
      <c r="E122" s="70">
        <v>2012</v>
      </c>
      <c r="F122" s="70" t="s">
        <v>179</v>
      </c>
      <c r="G122" s="1064" t="s">
        <v>1809</v>
      </c>
      <c r="H122" s="70" t="s">
        <v>1810</v>
      </c>
      <c r="I122" s="148"/>
      <c r="J122" s="71">
        <v>21.156269855025759</v>
      </c>
      <c r="K122" s="71">
        <v>4.0452632905537724</v>
      </c>
      <c r="L122" s="71">
        <v>31.065841600225301</v>
      </c>
      <c r="M122" s="71">
        <v>82.496357438820624</v>
      </c>
      <c r="N122" s="71">
        <v>65.183846421951955</v>
      </c>
      <c r="O122" s="71">
        <v>46.925297272109589</v>
      </c>
      <c r="P122" s="71">
        <v>53.055660635883719</v>
      </c>
      <c r="Q122" s="71">
        <v>3.36107360876436</v>
      </c>
      <c r="R122" s="71">
        <v>0.8606605551538502</v>
      </c>
      <c r="S122" s="71">
        <v>3.829492835184765</v>
      </c>
      <c r="T122" s="72"/>
      <c r="U122" s="71">
        <v>2526429</v>
      </c>
      <c r="V122" s="71">
        <v>1303</v>
      </c>
      <c r="W122" s="71">
        <v>605</v>
      </c>
      <c r="X122" s="71">
        <v>15107</v>
      </c>
      <c r="Y122" s="71">
        <v>20777</v>
      </c>
      <c r="Z122" s="71">
        <v>24543</v>
      </c>
      <c r="AA122" s="71">
        <v>10661</v>
      </c>
      <c r="AB122" s="71">
        <v>44082</v>
      </c>
      <c r="AC122" s="71">
        <v>146161</v>
      </c>
      <c r="AD122" s="71">
        <v>3.829492835184765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14.497</v>
      </c>
      <c r="BM122" s="71">
        <v>0</v>
      </c>
      <c r="BN122" s="72"/>
      <c r="BO122" s="71">
        <v>0</v>
      </c>
      <c r="BP122" s="71">
        <v>0</v>
      </c>
      <c r="BQ122" s="71">
        <v>0</v>
      </c>
      <c r="BR122" s="71">
        <v>0</v>
      </c>
      <c r="BS122" s="71">
        <v>3</v>
      </c>
      <c r="BT122" s="71">
        <v>0</v>
      </c>
      <c r="BU122"/>
      <c r="BV122" s="70">
        <v>10.811999999999999</v>
      </c>
      <c r="BW122" s="70">
        <v>0</v>
      </c>
      <c r="BX122" s="70">
        <v>3.6850000000000001</v>
      </c>
      <c r="BY122" s="70">
        <v>0</v>
      </c>
      <c r="BZ122" s="70">
        <v>0</v>
      </c>
      <c r="CA122" s="70">
        <v>0</v>
      </c>
      <c r="CB122" s="70">
        <v>0</v>
      </c>
      <c r="CC122" s="70">
        <v>0</v>
      </c>
      <c r="CD122" s="70">
        <v>0</v>
      </c>
    </row>
    <row r="123" spans="1:82">
      <c r="A123" s="70" t="s">
        <v>1819</v>
      </c>
      <c r="B123" s="70">
        <v>469</v>
      </c>
      <c r="C123" s="70">
        <v>10</v>
      </c>
      <c r="D123" s="70">
        <v>28</v>
      </c>
      <c r="E123" s="70">
        <v>2013</v>
      </c>
      <c r="F123" s="70" t="s">
        <v>180</v>
      </c>
      <c r="G123" s="70" t="s">
        <v>1809</v>
      </c>
      <c r="H123" s="70" t="s">
        <v>1810</v>
      </c>
      <c r="I123" s="148"/>
      <c r="J123" s="71">
        <v>25.577998995955809</v>
      </c>
      <c r="K123" s="71">
        <v>3.5620818565468779</v>
      </c>
      <c r="L123" s="71">
        <v>28.434046133640841</v>
      </c>
      <c r="M123" s="71">
        <v>82.630190677745745</v>
      </c>
      <c r="N123" s="71">
        <v>70.130425760655783</v>
      </c>
      <c r="O123" s="71">
        <v>45.377276164560662</v>
      </c>
      <c r="P123" s="71">
        <v>52.596186712493704</v>
      </c>
      <c r="Q123" s="71">
        <v>3.3978137100772101</v>
      </c>
      <c r="R123" s="71">
        <v>1.1682987615222169</v>
      </c>
      <c r="S123" s="71">
        <v>3.6218411994522919</v>
      </c>
      <c r="T123" s="72"/>
      <c r="U123" s="71">
        <v>2744932</v>
      </c>
      <c r="V123" s="71">
        <v>1303</v>
      </c>
      <c r="W123" s="71">
        <v>605</v>
      </c>
      <c r="X123" s="71">
        <v>15107</v>
      </c>
      <c r="Y123" s="71">
        <v>20830</v>
      </c>
      <c r="Z123" s="71">
        <v>24793</v>
      </c>
      <c r="AA123" s="71">
        <v>10529</v>
      </c>
      <c r="AB123" s="71">
        <v>43925</v>
      </c>
      <c r="AC123" s="71">
        <v>193671</v>
      </c>
      <c r="AD123" s="71">
        <v>3.6218411994522919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16.917999999999999</v>
      </c>
      <c r="BM123" s="71">
        <v>0</v>
      </c>
      <c r="BN123" s="72"/>
      <c r="BO123" s="71">
        <v>0</v>
      </c>
      <c r="BP123" s="71">
        <v>0</v>
      </c>
      <c r="BQ123" s="71">
        <v>0</v>
      </c>
      <c r="BR123" s="71">
        <v>0</v>
      </c>
      <c r="BS123" s="71">
        <v>3</v>
      </c>
      <c r="BT123" s="71">
        <v>0</v>
      </c>
      <c r="BU123"/>
      <c r="BV123" s="70">
        <v>12.827</v>
      </c>
      <c r="BW123" s="70">
        <v>0</v>
      </c>
      <c r="BX123" s="70">
        <v>4.0910000000000002</v>
      </c>
      <c r="BY123" s="70">
        <v>0</v>
      </c>
      <c r="BZ123" s="70">
        <v>0</v>
      </c>
      <c r="CA123" s="70">
        <v>0</v>
      </c>
      <c r="CB123" s="70">
        <v>0</v>
      </c>
      <c r="CC123" s="70">
        <v>0</v>
      </c>
      <c r="CD123" s="70">
        <v>0</v>
      </c>
    </row>
    <row r="124" spans="1:82">
      <c r="A124" s="70" t="s">
        <v>1820</v>
      </c>
      <c r="B124" s="70">
        <v>470</v>
      </c>
      <c r="C124" s="70">
        <v>11</v>
      </c>
      <c r="D124" s="70">
        <v>28</v>
      </c>
      <c r="E124" s="70">
        <v>2014</v>
      </c>
      <c r="F124" s="70" t="s">
        <v>181</v>
      </c>
      <c r="G124" s="70" t="s">
        <v>1809</v>
      </c>
      <c r="H124" s="70" t="s">
        <v>1810</v>
      </c>
      <c r="I124" s="148"/>
      <c r="J124" s="71">
        <v>20.428721502763231</v>
      </c>
      <c r="K124" s="71">
        <v>3.735512815669404</v>
      </c>
      <c r="L124" s="71">
        <v>30.879802450568839</v>
      </c>
      <c r="M124" s="71">
        <v>75.981985791805712</v>
      </c>
      <c r="N124" s="71">
        <v>67.015597686007297</v>
      </c>
      <c r="O124" s="71">
        <v>43.4213489752239</v>
      </c>
      <c r="P124" s="71">
        <v>52.171608918913336</v>
      </c>
      <c r="Q124" s="71">
        <v>3.2214810324147498</v>
      </c>
      <c r="R124" s="71">
        <v>1.1202512104056861</v>
      </c>
      <c r="S124" s="71">
        <v>4.6398395768506466</v>
      </c>
      <c r="T124" s="72"/>
      <c r="U124" s="71">
        <v>2545408</v>
      </c>
      <c r="V124" s="71">
        <v>1193</v>
      </c>
      <c r="W124" s="71">
        <v>661</v>
      </c>
      <c r="X124" s="71">
        <v>14966</v>
      </c>
      <c r="Y124" s="71">
        <v>20768</v>
      </c>
      <c r="Z124" s="71">
        <v>24987</v>
      </c>
      <c r="AA124" s="71">
        <v>10390</v>
      </c>
      <c r="AB124" s="71">
        <v>43406</v>
      </c>
      <c r="AC124" s="71">
        <v>186290</v>
      </c>
      <c r="AD124" s="71">
        <v>4.6398395768506466</v>
      </c>
      <c r="AE124" s="72"/>
      <c r="AF124" s="71"/>
      <c r="AG124" s="71"/>
      <c r="AH124" s="71"/>
      <c r="AI124" s="71"/>
      <c r="AJ124" s="71"/>
      <c r="AK124" s="71"/>
      <c r="AL124" s="71"/>
      <c r="AM124" s="71"/>
      <c r="AN124" s="71"/>
      <c r="AO124" s="71"/>
      <c r="AP124" s="71"/>
      <c r="AQ124" s="72"/>
      <c r="AR124" s="71">
        <v>1239</v>
      </c>
      <c r="AS124" s="71">
        <v>324</v>
      </c>
      <c r="AT124" s="71">
        <v>0</v>
      </c>
      <c r="AU124" s="71">
        <v>0</v>
      </c>
      <c r="AV124" s="71">
        <v>1</v>
      </c>
      <c r="AW124" s="71">
        <v>0</v>
      </c>
      <c r="AX124" s="71"/>
      <c r="AY124" s="72"/>
      <c r="AZ124" s="71">
        <v>5607.5559999999996</v>
      </c>
      <c r="BA124" s="71">
        <v>15896.4</v>
      </c>
      <c r="BB124" s="71">
        <v>0</v>
      </c>
      <c r="BC124" s="71">
        <v>0</v>
      </c>
      <c r="BD124" s="71">
        <v>1800</v>
      </c>
      <c r="BE124" s="71">
        <v>0</v>
      </c>
      <c r="BF124" s="71"/>
      <c r="BG124" s="72"/>
      <c r="BH124" s="71">
        <v>0</v>
      </c>
      <c r="BI124" s="71">
        <v>0</v>
      </c>
      <c r="BJ124" s="71">
        <v>0</v>
      </c>
      <c r="BK124" s="71">
        <v>0</v>
      </c>
      <c r="BL124" s="71">
        <v>15.186</v>
      </c>
      <c r="BM124" s="71">
        <v>0</v>
      </c>
      <c r="BN124" s="72"/>
      <c r="BO124" s="71">
        <v>0</v>
      </c>
      <c r="BP124" s="71">
        <v>0</v>
      </c>
      <c r="BQ124" s="71">
        <v>0</v>
      </c>
      <c r="BR124" s="71">
        <v>0</v>
      </c>
      <c r="BS124" s="71">
        <v>3</v>
      </c>
      <c r="BT124" s="71">
        <v>0</v>
      </c>
      <c r="BU124"/>
      <c r="BV124" s="70">
        <v>11.371</v>
      </c>
      <c r="BW124" s="70">
        <v>0</v>
      </c>
      <c r="BX124" s="70">
        <v>3.8149999999999999</v>
      </c>
      <c r="BY124" s="70">
        <v>0</v>
      </c>
      <c r="BZ124" s="70">
        <v>0</v>
      </c>
      <c r="CA124" s="70">
        <v>0</v>
      </c>
      <c r="CB124" s="70">
        <v>0</v>
      </c>
      <c r="CC124" s="70">
        <v>0</v>
      </c>
      <c r="CD124" s="70">
        <v>0</v>
      </c>
    </row>
    <row r="125" spans="1:82">
      <c r="A125" s="70" t="s">
        <v>1821</v>
      </c>
      <c r="B125" s="70">
        <v>471</v>
      </c>
      <c r="C125" s="70">
        <v>12</v>
      </c>
      <c r="D125" s="70">
        <v>28</v>
      </c>
      <c r="E125" s="70">
        <v>2015</v>
      </c>
      <c r="F125" s="70" t="s">
        <v>182</v>
      </c>
      <c r="G125" s="70" t="s">
        <v>1809</v>
      </c>
      <c r="H125" s="70" t="s">
        <v>1810</v>
      </c>
      <c r="I125" s="148"/>
      <c r="J125" s="71">
        <v>20.529395091891161</v>
      </c>
      <c r="K125" s="71">
        <v>3.1234783195228011</v>
      </c>
      <c r="L125" s="71">
        <v>33.160098618907057</v>
      </c>
      <c r="M125" s="71">
        <v>76.052432970088717</v>
      </c>
      <c r="N125" s="71">
        <v>58.23134344014052</v>
      </c>
      <c r="O125" s="71">
        <v>42.952370705211621</v>
      </c>
      <c r="P125" s="71">
        <v>51.73039910327779</v>
      </c>
      <c r="Q125" s="71">
        <v>3.1131539963138799</v>
      </c>
      <c r="R125" s="71">
        <v>1.0535489359741637</v>
      </c>
      <c r="S125" s="71">
        <v>5.1735332206587419</v>
      </c>
      <c r="T125" s="72"/>
      <c r="U125" s="71">
        <v>2939471</v>
      </c>
      <c r="V125" s="71">
        <v>1193</v>
      </c>
      <c r="W125" s="71">
        <v>661</v>
      </c>
      <c r="X125" s="71">
        <v>14966</v>
      </c>
      <c r="Y125" s="71">
        <v>20681</v>
      </c>
      <c r="Z125" s="71">
        <v>24955</v>
      </c>
      <c r="AA125" s="71">
        <v>10294</v>
      </c>
      <c r="AB125" s="71">
        <v>42849</v>
      </c>
      <c r="AC125" s="71">
        <v>180087</v>
      </c>
      <c r="AD125" s="71">
        <v>5.1735332206587419</v>
      </c>
      <c r="AE125" s="72"/>
      <c r="AF125" s="71">
        <v>27785453.695277471</v>
      </c>
      <c r="AG125" s="71">
        <v>2681046.2286763508</v>
      </c>
      <c r="AH125" s="71">
        <v>5545640.5210412052</v>
      </c>
      <c r="AI125" s="71">
        <v>91928673.85113278</v>
      </c>
      <c r="AJ125" s="71">
        <v>93523493.059458852</v>
      </c>
      <c r="AK125" s="71">
        <v>0</v>
      </c>
      <c r="AL125" s="71">
        <v>0</v>
      </c>
      <c r="AM125" s="71">
        <v>5872275.7052053306</v>
      </c>
      <c r="AN125" s="71">
        <v>0</v>
      </c>
      <c r="AO125" s="71">
        <v>0</v>
      </c>
      <c r="AP125" s="71">
        <v>227336583.06079197</v>
      </c>
      <c r="AQ125" s="72"/>
      <c r="AR125" s="71">
        <v>1342</v>
      </c>
      <c r="AS125" s="71">
        <v>419</v>
      </c>
      <c r="AT125" s="71">
        <v>0</v>
      </c>
      <c r="AU125" s="71">
        <v>0</v>
      </c>
      <c r="AV125" s="71">
        <v>1</v>
      </c>
      <c r="AW125" s="71">
        <v>0</v>
      </c>
      <c r="AX125" s="71"/>
      <c r="AY125" s="72"/>
      <c r="AZ125" s="71">
        <v>6326.5360000000001</v>
      </c>
      <c r="BA125" s="71">
        <v>28533.9</v>
      </c>
      <c r="BB125" s="71">
        <v>0</v>
      </c>
      <c r="BC125" s="71">
        <v>0</v>
      </c>
      <c r="BD125" s="71">
        <v>1410</v>
      </c>
      <c r="BE125" s="71">
        <v>0</v>
      </c>
      <c r="BF125" s="71"/>
      <c r="BG125" s="72"/>
      <c r="BH125" s="71">
        <v>0</v>
      </c>
      <c r="BI125" s="71">
        <v>0</v>
      </c>
      <c r="BJ125" s="71">
        <v>0</v>
      </c>
      <c r="BK125" s="71">
        <v>0</v>
      </c>
      <c r="BL125" s="71">
        <v>14.603</v>
      </c>
      <c r="BM125" s="71">
        <v>0</v>
      </c>
      <c r="BN125" s="72"/>
      <c r="BO125" s="71">
        <v>0</v>
      </c>
      <c r="BP125" s="71">
        <v>0</v>
      </c>
      <c r="BQ125" s="71">
        <v>0</v>
      </c>
      <c r="BR125" s="71">
        <v>0</v>
      </c>
      <c r="BS125" s="71">
        <v>3</v>
      </c>
      <c r="BT125" s="71">
        <v>0</v>
      </c>
      <c r="BU125"/>
      <c r="BV125" s="70">
        <v>10.52</v>
      </c>
      <c r="BW125" s="70">
        <v>0</v>
      </c>
      <c r="BX125" s="70">
        <v>4.0830000000000002</v>
      </c>
      <c r="BY125" s="70">
        <v>0</v>
      </c>
      <c r="BZ125" s="70">
        <v>0</v>
      </c>
      <c r="CA125" s="70">
        <v>0</v>
      </c>
      <c r="CB125" s="70">
        <v>0</v>
      </c>
      <c r="CC125" s="70">
        <v>0</v>
      </c>
      <c r="CD125" s="70">
        <v>0</v>
      </c>
    </row>
    <row r="126" spans="1:82">
      <c r="A126" s="70" t="s">
        <v>1822</v>
      </c>
      <c r="B126" s="70">
        <v>472</v>
      </c>
      <c r="C126" s="70">
        <v>13</v>
      </c>
      <c r="D126" s="70">
        <v>28</v>
      </c>
      <c r="E126" s="70">
        <v>2016</v>
      </c>
      <c r="F126" s="70" t="s">
        <v>155</v>
      </c>
      <c r="G126" s="70" t="s">
        <v>1809</v>
      </c>
      <c r="H126" s="70" t="s">
        <v>1810</v>
      </c>
      <c r="I126" s="148"/>
      <c r="J126" s="71">
        <v>20.00890320131365</v>
      </c>
      <c r="K126" s="71">
        <v>3.0215820353817895</v>
      </c>
      <c r="L126" s="71">
        <v>29.274908950289191</v>
      </c>
      <c r="M126" s="71">
        <v>59.104450623146725</v>
      </c>
      <c r="N126" s="71">
        <v>53.126188931759764</v>
      </c>
      <c r="O126" s="71">
        <v>42.524295444963357</v>
      </c>
      <c r="P126" s="71">
        <v>50.8368075960773</v>
      </c>
      <c r="Q126" s="71">
        <v>2.9833555923834663</v>
      </c>
      <c r="R126" s="71">
        <v>1.0610485136674219</v>
      </c>
      <c r="S126" s="71">
        <v>6.6374398279730578</v>
      </c>
      <c r="T126" s="72"/>
      <c r="U126" s="71">
        <v>3070908</v>
      </c>
      <c r="V126" s="71">
        <v>1193</v>
      </c>
      <c r="W126" s="71">
        <v>661</v>
      </c>
      <c r="X126" s="71">
        <v>14966</v>
      </c>
      <c r="Y126" s="71">
        <v>20525</v>
      </c>
      <c r="Z126" s="71">
        <v>25010</v>
      </c>
      <c r="AA126" s="71">
        <v>10463</v>
      </c>
      <c r="AB126" s="71">
        <v>42238</v>
      </c>
      <c r="AC126" s="71">
        <v>181216.64172452211</v>
      </c>
      <c r="AD126" s="71">
        <v>6.6374398279730578</v>
      </c>
      <c r="AE126" s="72"/>
      <c r="AF126" s="71">
        <v>27924879.696839988</v>
      </c>
      <c r="AG126" s="71">
        <v>2583647.2591253631</v>
      </c>
      <c r="AH126" s="71">
        <v>4673509.3730642954</v>
      </c>
      <c r="AI126" s="71">
        <v>92525449.199584261</v>
      </c>
      <c r="AJ126" s="71">
        <v>87573849.696262732</v>
      </c>
      <c r="AK126" s="71">
        <v>0</v>
      </c>
      <c r="AL126" s="71">
        <v>0</v>
      </c>
      <c r="AM126" s="71">
        <v>5793037.8464254914</v>
      </c>
      <c r="AN126" s="71">
        <v>0</v>
      </c>
      <c r="AO126" s="71">
        <v>0</v>
      </c>
      <c r="AP126" s="71">
        <v>221074373.07130215</v>
      </c>
      <c r="AQ126" s="72"/>
      <c r="AR126" s="71">
        <v>1420</v>
      </c>
      <c r="AS126" s="71">
        <v>451</v>
      </c>
      <c r="AT126" s="71">
        <v>0</v>
      </c>
      <c r="AU126" s="71">
        <v>0</v>
      </c>
      <c r="AV126" s="71">
        <v>1</v>
      </c>
      <c r="AW126" s="71">
        <v>0</v>
      </c>
      <c r="AX126" s="71"/>
      <c r="AY126" s="72"/>
      <c r="AZ126" s="71">
        <v>6824.8860000000004</v>
      </c>
      <c r="BA126" s="71">
        <v>30306.7</v>
      </c>
      <c r="BB126" s="71">
        <v>0</v>
      </c>
      <c r="BC126" s="71">
        <v>0</v>
      </c>
      <c r="BD126" s="71">
        <v>1410</v>
      </c>
      <c r="BE126" s="71">
        <v>0</v>
      </c>
      <c r="BF126" s="71"/>
      <c r="BG126" s="72"/>
      <c r="BH126" s="71">
        <v>0</v>
      </c>
      <c r="BI126" s="71">
        <v>0</v>
      </c>
      <c r="BJ126" s="71">
        <v>0</v>
      </c>
      <c r="BK126" s="71">
        <v>0</v>
      </c>
      <c r="BL126" s="71">
        <v>13.405999999999999</v>
      </c>
      <c r="BM126" s="71">
        <v>0</v>
      </c>
      <c r="BN126" s="72"/>
      <c r="BO126" s="71">
        <v>0</v>
      </c>
      <c r="BP126" s="71">
        <v>0</v>
      </c>
      <c r="BQ126" s="71">
        <v>0</v>
      </c>
      <c r="BR126" s="71">
        <v>0</v>
      </c>
      <c r="BS126" s="71">
        <v>3</v>
      </c>
      <c r="BT126" s="71">
        <v>0</v>
      </c>
      <c r="BU126"/>
      <c r="BV126" s="70">
        <v>9.5739999999999998</v>
      </c>
      <c r="BW126" s="70">
        <v>0</v>
      </c>
      <c r="BX126" s="70">
        <v>3.8319999999999999</v>
      </c>
      <c r="BY126" s="70">
        <v>0</v>
      </c>
      <c r="BZ126" s="70">
        <v>0</v>
      </c>
      <c r="CA126" s="70">
        <v>0</v>
      </c>
      <c r="CB126" s="70">
        <v>0</v>
      </c>
      <c r="CC126" s="70">
        <v>0</v>
      </c>
      <c r="CD126" s="70">
        <v>0</v>
      </c>
    </row>
    <row r="127" spans="1:82">
      <c r="A127" s="70" t="s">
        <v>1823</v>
      </c>
      <c r="B127" s="70">
        <v>473</v>
      </c>
      <c r="C127" s="70">
        <v>14</v>
      </c>
      <c r="D127" s="70">
        <v>28</v>
      </c>
      <c r="E127" s="70">
        <v>2017</v>
      </c>
      <c r="F127" s="70" t="s">
        <v>156</v>
      </c>
      <c r="G127" s="70" t="s">
        <v>1809</v>
      </c>
      <c r="H127" s="70" t="s">
        <v>1810</v>
      </c>
      <c r="I127" s="148"/>
      <c r="J127" s="71">
        <v>18.071832245778566</v>
      </c>
      <c r="K127" s="71">
        <v>3.1348926338884926</v>
      </c>
      <c r="L127" s="71">
        <v>26.711831125774076</v>
      </c>
      <c r="M127" s="71">
        <v>53.533301370560501</v>
      </c>
      <c r="N127" s="71">
        <v>54.482523547947217</v>
      </c>
      <c r="O127" s="71">
        <v>41.969221668132811</v>
      </c>
      <c r="P127" s="71">
        <v>50.418215699812201</v>
      </c>
      <c r="Q127" s="71">
        <v>2.84351149925434</v>
      </c>
      <c r="R127" s="71">
        <v>1.1289363964763841</v>
      </c>
      <c r="S127" s="71">
        <v>4.7500392051876092</v>
      </c>
      <c r="T127" s="72"/>
      <c r="U127" s="71">
        <v>3197898</v>
      </c>
      <c r="V127" s="71">
        <v>1193</v>
      </c>
      <c r="W127" s="71">
        <v>661</v>
      </c>
      <c r="X127" s="71">
        <v>14966</v>
      </c>
      <c r="Y127" s="71">
        <v>20410</v>
      </c>
      <c r="Z127" s="71">
        <v>25093</v>
      </c>
      <c r="AA127" s="71">
        <v>10443</v>
      </c>
      <c r="AB127" s="71">
        <v>41631</v>
      </c>
      <c r="AC127" s="71">
        <v>196636.99999999991</v>
      </c>
      <c r="AD127" s="71">
        <v>4.7500392051876092</v>
      </c>
      <c r="AE127" s="72"/>
      <c r="AF127" s="71">
        <v>27052437.664413892</v>
      </c>
      <c r="AG127" s="71">
        <v>2686680.1762560331</v>
      </c>
      <c r="AH127" s="71">
        <v>5496599.2951544924</v>
      </c>
      <c r="AI127" s="71">
        <v>88423429.381001443</v>
      </c>
      <c r="AJ127" s="71">
        <v>100139670.2688303</v>
      </c>
      <c r="AK127" s="71">
        <v>0</v>
      </c>
      <c r="AL127" s="71">
        <v>0</v>
      </c>
      <c r="AM127" s="71">
        <v>5718720.6718452889</v>
      </c>
      <c r="AN127" s="71">
        <v>0</v>
      </c>
      <c r="AO127" s="71">
        <v>0</v>
      </c>
      <c r="AP127" s="71">
        <v>229517537.45750144</v>
      </c>
      <c r="AQ127" s="72"/>
      <c r="AR127" s="71">
        <v>1485</v>
      </c>
      <c r="AS127" s="71">
        <v>555</v>
      </c>
      <c r="AT127" s="71">
        <v>0</v>
      </c>
      <c r="AU127" s="71">
        <v>0</v>
      </c>
      <c r="AV127" s="71">
        <v>2</v>
      </c>
      <c r="AW127" s="71">
        <v>0</v>
      </c>
      <c r="AX127" s="71"/>
      <c r="AY127" s="72"/>
      <c r="AZ127" s="71">
        <v>7238.9560000000001</v>
      </c>
      <c r="BA127" s="71">
        <v>34169.599999999977</v>
      </c>
      <c r="BB127" s="71">
        <v>0</v>
      </c>
      <c r="BC127" s="71">
        <v>0</v>
      </c>
      <c r="BD127" s="71">
        <v>5410</v>
      </c>
      <c r="BE127" s="71">
        <v>0</v>
      </c>
      <c r="BF127" s="71"/>
      <c r="BG127" s="72"/>
      <c r="BH127" s="71">
        <v>0</v>
      </c>
      <c r="BI127" s="71">
        <v>0</v>
      </c>
      <c r="BJ127" s="71">
        <v>0</v>
      </c>
      <c r="BK127" s="71">
        <v>0</v>
      </c>
      <c r="BL127" s="71">
        <v>8.9809999999999999</v>
      </c>
      <c r="BM127" s="71">
        <v>0</v>
      </c>
      <c r="BN127" s="72"/>
      <c r="BO127" s="71">
        <v>0</v>
      </c>
      <c r="BP127" s="71">
        <v>0</v>
      </c>
      <c r="BQ127" s="71">
        <v>0</v>
      </c>
      <c r="BR127" s="71">
        <v>0</v>
      </c>
      <c r="BS127" s="71">
        <v>2</v>
      </c>
      <c r="BT127" s="71">
        <v>0</v>
      </c>
      <c r="BU127"/>
      <c r="BV127" s="70">
        <v>8.9809999999999999</v>
      </c>
      <c r="BW127" s="70">
        <v>0</v>
      </c>
      <c r="BX127" s="70">
        <v>0</v>
      </c>
      <c r="BY127" s="70">
        <v>0</v>
      </c>
      <c r="BZ127" s="70">
        <v>0</v>
      </c>
      <c r="CA127" s="70">
        <v>0</v>
      </c>
      <c r="CB127" s="70">
        <v>0</v>
      </c>
      <c r="CC127" s="70">
        <v>0</v>
      </c>
      <c r="CD127" s="70">
        <v>0</v>
      </c>
    </row>
    <row r="128" spans="1:82">
      <c r="A128" s="70" t="s">
        <v>1824</v>
      </c>
      <c r="B128" s="70">
        <v>474</v>
      </c>
      <c r="C128" s="70">
        <v>15</v>
      </c>
      <c r="D128" s="70">
        <v>28</v>
      </c>
      <c r="E128" s="70">
        <v>2018</v>
      </c>
      <c r="F128" s="70" t="s">
        <v>183</v>
      </c>
      <c r="G128" s="70" t="s">
        <v>1809</v>
      </c>
      <c r="H128" s="70" t="s">
        <v>1810</v>
      </c>
      <c r="I128" s="148"/>
      <c r="J128" s="71">
        <v>14.463207850166174</v>
      </c>
      <c r="K128" s="71">
        <v>2.7222867284808774</v>
      </c>
      <c r="L128" s="71">
        <v>23.75041578678967</v>
      </c>
      <c r="M128" s="71">
        <v>47.85620955767321</v>
      </c>
      <c r="N128" s="71">
        <v>38.310481025508047</v>
      </c>
      <c r="O128" s="71">
        <v>41.052703956676403</v>
      </c>
      <c r="P128" s="71">
        <v>49.902001158119816</v>
      </c>
      <c r="Q128" s="71">
        <v>2.5988043110882999</v>
      </c>
      <c r="R128" s="71">
        <v>0.87043326109761132</v>
      </c>
      <c r="S128" s="71">
        <v>5.7527147855842449</v>
      </c>
      <c r="T128" s="72"/>
      <c r="U128" s="71">
        <v>2980870</v>
      </c>
      <c r="V128" s="71">
        <v>1193</v>
      </c>
      <c r="W128" s="71">
        <v>661</v>
      </c>
      <c r="X128" s="71">
        <v>14966</v>
      </c>
      <c r="Y128" s="71">
        <v>20314</v>
      </c>
      <c r="Z128" s="71">
        <v>25015</v>
      </c>
      <c r="AA128" s="71">
        <v>10440</v>
      </c>
      <c r="AB128" s="71">
        <v>41003</v>
      </c>
      <c r="AC128" s="71">
        <v>151017</v>
      </c>
      <c r="AD128" s="71">
        <v>5.7527147855842449</v>
      </c>
      <c r="AE128" s="72"/>
      <c r="AF128" s="71">
        <v>25706018.809813041</v>
      </c>
      <c r="AG128" s="71">
        <v>2463041.2218668219</v>
      </c>
      <c r="AH128" s="71">
        <v>4878466.8684607688</v>
      </c>
      <c r="AI128" s="71">
        <v>84629975.805058882</v>
      </c>
      <c r="AJ128" s="71">
        <v>91546395.451808885</v>
      </c>
      <c r="AK128" s="71">
        <v>0</v>
      </c>
      <c r="AL128" s="71">
        <v>0</v>
      </c>
      <c r="AM128" s="71">
        <v>5644108.4925097385</v>
      </c>
      <c r="AN128" s="71">
        <v>0</v>
      </c>
      <c r="AO128" s="71">
        <v>0</v>
      </c>
      <c r="AP128" s="71">
        <v>214868006.64951816</v>
      </c>
      <c r="AQ128" s="72"/>
      <c r="AR128" s="71">
        <v>1552</v>
      </c>
      <c r="AS128" s="71">
        <v>573</v>
      </c>
      <c r="AT128" s="71">
        <v>0</v>
      </c>
      <c r="AU128" s="71">
        <v>0</v>
      </c>
      <c r="AV128" s="71">
        <v>2</v>
      </c>
      <c r="AW128" s="71">
        <v>0</v>
      </c>
      <c r="AX128" s="71"/>
      <c r="AY128" s="72"/>
      <c r="AZ128" s="71">
        <v>7661.8430000000026</v>
      </c>
      <c r="BA128" s="71">
        <v>35379.1</v>
      </c>
      <c r="BB128" s="71">
        <v>0</v>
      </c>
      <c r="BC128" s="71">
        <v>0</v>
      </c>
      <c r="BD128" s="71">
        <v>5960</v>
      </c>
      <c r="BE128" s="71">
        <v>0</v>
      </c>
      <c r="BF128" s="71"/>
      <c r="BG128" s="72"/>
      <c r="BH128" s="71">
        <v>0</v>
      </c>
      <c r="BI128" s="71">
        <v>0</v>
      </c>
      <c r="BJ128" s="71">
        <v>0</v>
      </c>
      <c r="BK128" s="71">
        <v>0</v>
      </c>
      <c r="BL128" s="71">
        <v>2.8180000000000001</v>
      </c>
      <c r="BM128" s="71">
        <v>0</v>
      </c>
      <c r="BN128" s="72"/>
      <c r="BO128" s="71">
        <v>0</v>
      </c>
      <c r="BP128" s="71">
        <v>0</v>
      </c>
      <c r="BQ128" s="71">
        <v>0</v>
      </c>
      <c r="BR128" s="71">
        <v>0</v>
      </c>
      <c r="BS128" s="71">
        <v>1</v>
      </c>
      <c r="BT128" s="71">
        <v>0</v>
      </c>
      <c r="BU128"/>
      <c r="BV128" s="70">
        <v>2.8180000000000001</v>
      </c>
      <c r="BW128" s="70">
        <v>0</v>
      </c>
      <c r="BX128" s="70">
        <v>0</v>
      </c>
      <c r="BY128" s="70">
        <v>0</v>
      </c>
      <c r="BZ128" s="70">
        <v>0</v>
      </c>
      <c r="CA128" s="70">
        <v>0</v>
      </c>
      <c r="CB128" s="70">
        <v>0</v>
      </c>
      <c r="CC128" s="70">
        <v>0</v>
      </c>
      <c r="CD128" s="70">
        <v>0</v>
      </c>
    </row>
    <row r="129" spans="1:82">
      <c r="A129" s="70" t="s">
        <v>1825</v>
      </c>
      <c r="B129" s="70">
        <v>475</v>
      </c>
      <c r="C129" s="70">
        <v>16</v>
      </c>
      <c r="D129" s="70">
        <v>28</v>
      </c>
      <c r="E129" s="70">
        <v>2019</v>
      </c>
      <c r="F129" s="70" t="s">
        <v>158</v>
      </c>
      <c r="G129" s="70" t="s">
        <v>1809</v>
      </c>
      <c r="H129" s="70" t="s">
        <v>1810</v>
      </c>
      <c r="I129" s="148"/>
      <c r="J129" s="71">
        <v>13.436372921273195</v>
      </c>
      <c r="K129" s="71">
        <v>2.6013196167514097</v>
      </c>
      <c r="L129" s="71">
        <v>24.258456886449309</v>
      </c>
      <c r="M129" s="71">
        <v>51.673313455040919</v>
      </c>
      <c r="N129" s="71">
        <v>41.879830998703859</v>
      </c>
      <c r="O129" s="71">
        <v>39.799253795487815</v>
      </c>
      <c r="P129" s="71">
        <v>48.761319221809252</v>
      </c>
      <c r="Q129" s="71">
        <v>2.48969880750164</v>
      </c>
      <c r="R129" s="71">
        <v>1.1582754496302792</v>
      </c>
      <c r="S129" s="71">
        <v>5.3052084174372025</v>
      </c>
      <c r="T129" s="72"/>
      <c r="U129" s="71">
        <v>2601670</v>
      </c>
      <c r="V129" s="71">
        <v>1193</v>
      </c>
      <c r="W129" s="71">
        <v>661</v>
      </c>
      <c r="X129" s="71">
        <v>14966</v>
      </c>
      <c r="Y129" s="71">
        <v>20173</v>
      </c>
      <c r="Z129" s="71">
        <v>24917</v>
      </c>
      <c r="AA129" s="71">
        <v>10125</v>
      </c>
      <c r="AB129" s="71">
        <v>40345</v>
      </c>
      <c r="AC129" s="71">
        <v>204248</v>
      </c>
      <c r="AD129" s="71">
        <v>5.3052084174372034</v>
      </c>
      <c r="AE129" s="72"/>
      <c r="AF129" s="71">
        <v>23309856.929066669</v>
      </c>
      <c r="AG129" s="71">
        <v>2401579.5038870531</v>
      </c>
      <c r="AH129" s="71">
        <v>5642890.8227868099</v>
      </c>
      <c r="AI129" s="71">
        <v>85501729.02940622</v>
      </c>
      <c r="AJ129" s="71">
        <v>96326110.895258203</v>
      </c>
      <c r="AK129" s="71">
        <v>0</v>
      </c>
      <c r="AL129" s="71">
        <v>0</v>
      </c>
      <c r="AM129" s="71">
        <v>5494685.2830026094</v>
      </c>
      <c r="AN129" s="71">
        <v>0</v>
      </c>
      <c r="AO129" s="71">
        <v>0</v>
      </c>
      <c r="AP129" s="71">
        <v>218676852.46340758</v>
      </c>
      <c r="AQ129" s="72"/>
      <c r="AR129" s="71">
        <v>1627</v>
      </c>
      <c r="AS129" s="71">
        <v>599</v>
      </c>
      <c r="AT129" s="71">
        <v>0</v>
      </c>
      <c r="AU129" s="71">
        <v>0</v>
      </c>
      <c r="AV129" s="71">
        <v>2</v>
      </c>
      <c r="AW129" s="71">
        <v>0</v>
      </c>
      <c r="AX129" s="71"/>
      <c r="AY129" s="72"/>
      <c r="AZ129" s="71">
        <v>8147.2529999999988</v>
      </c>
      <c r="BA129" s="71">
        <v>37148.19999999999</v>
      </c>
      <c r="BB129" s="71">
        <v>0</v>
      </c>
      <c r="BC129" s="71">
        <v>0</v>
      </c>
      <c r="BD129" s="71">
        <v>5960</v>
      </c>
      <c r="BE129" s="71">
        <v>0</v>
      </c>
      <c r="BF129" s="71"/>
      <c r="BG129" s="72"/>
      <c r="BH129" s="71">
        <v>0</v>
      </c>
      <c r="BI129" s="71">
        <v>0</v>
      </c>
      <c r="BJ129" s="71">
        <v>0</v>
      </c>
      <c r="BK129" s="71">
        <v>0</v>
      </c>
      <c r="BL129" s="71">
        <v>7.1029999999999998</v>
      </c>
      <c r="BM129" s="71">
        <v>0</v>
      </c>
      <c r="BN129" s="72"/>
      <c r="BO129" s="71">
        <v>0</v>
      </c>
      <c r="BP129" s="71">
        <v>0</v>
      </c>
      <c r="BQ129" s="71">
        <v>0</v>
      </c>
      <c r="BR129" s="71">
        <v>0</v>
      </c>
      <c r="BS129" s="71">
        <v>2</v>
      </c>
      <c r="BT129" s="71">
        <v>0</v>
      </c>
      <c r="BU129"/>
      <c r="BV129" s="70">
        <v>7.1029999999999998</v>
      </c>
      <c r="BW129" s="70">
        <v>0</v>
      </c>
      <c r="BX129" s="70">
        <v>0</v>
      </c>
      <c r="BY129" s="70">
        <v>0</v>
      </c>
      <c r="BZ129" s="70">
        <v>0</v>
      </c>
      <c r="CA129" s="70">
        <v>0</v>
      </c>
      <c r="CB129" s="70">
        <v>0</v>
      </c>
      <c r="CC129" s="70">
        <v>0</v>
      </c>
      <c r="CD129" s="70">
        <v>0</v>
      </c>
    </row>
    <row r="130" spans="1:82">
      <c r="A130" s="70" t="s">
        <v>1826</v>
      </c>
      <c r="B130" s="70">
        <v>476</v>
      </c>
      <c r="C130" s="70">
        <v>17</v>
      </c>
      <c r="D130" s="70">
        <v>28</v>
      </c>
      <c r="E130" s="70">
        <v>2020</v>
      </c>
      <c r="F130" s="70" t="s">
        <v>159</v>
      </c>
      <c r="G130" s="70" t="s">
        <v>1809</v>
      </c>
      <c r="H130" s="70" t="s">
        <v>1810</v>
      </c>
      <c r="I130" s="148"/>
      <c r="J130" s="71">
        <v>12.725468090999261</v>
      </c>
      <c r="K130" s="71">
        <v>2.6305441561849823</v>
      </c>
      <c r="L130" s="71">
        <v>25.478221169304891</v>
      </c>
      <c r="M130" s="71">
        <v>46.94420599035783</v>
      </c>
      <c r="N130" s="71">
        <v>40.649731473628975</v>
      </c>
      <c r="O130" s="71">
        <v>34.693444192446378</v>
      </c>
      <c r="P130" s="71">
        <v>45.318657523451172</v>
      </c>
      <c r="Q130" s="71">
        <v>2.3444552445112499</v>
      </c>
      <c r="R130" s="71">
        <v>0.60308648251646269</v>
      </c>
      <c r="S130" s="71">
        <v>4.7811838876542669</v>
      </c>
      <c r="T130" s="72"/>
      <c r="U130" s="71">
        <v>2525274</v>
      </c>
      <c r="V130" s="71">
        <v>1070</v>
      </c>
      <c r="W130" s="71">
        <v>606</v>
      </c>
      <c r="X130" s="71">
        <v>13899</v>
      </c>
      <c r="Y130" s="71">
        <v>20068</v>
      </c>
      <c r="Z130" s="71">
        <v>24791</v>
      </c>
      <c r="AA130" s="71">
        <v>10002</v>
      </c>
      <c r="AB130" s="71">
        <v>39763</v>
      </c>
      <c r="AC130" s="71">
        <v>106908.99999999999</v>
      </c>
      <c r="AD130" s="71">
        <v>4.7811838876542669</v>
      </c>
      <c r="AE130" s="72"/>
      <c r="AF130" s="71">
        <v>21346190.434898779</v>
      </c>
      <c r="AG130" s="71">
        <v>2257063.6270487318</v>
      </c>
      <c r="AH130" s="71">
        <v>6866368.5933470828</v>
      </c>
      <c r="AI130" s="71">
        <v>74824223.644817486</v>
      </c>
      <c r="AJ130" s="71">
        <v>88257228.419718921</v>
      </c>
      <c r="AK130" s="71"/>
      <c r="AL130" s="71"/>
      <c r="AM130" s="71">
        <v>5189513.276144146</v>
      </c>
      <c r="AN130" s="71"/>
      <c r="AO130" s="71"/>
      <c r="AP130" s="71">
        <v>198740587.99597514</v>
      </c>
      <c r="AQ130" s="72"/>
      <c r="AR130" s="71">
        <v>1689</v>
      </c>
      <c r="AS130" s="71">
        <v>618</v>
      </c>
      <c r="AT130" s="71">
        <v>0</v>
      </c>
      <c r="AU130" s="71">
        <v>0</v>
      </c>
      <c r="AV130" s="71">
        <v>2</v>
      </c>
      <c r="AW130" s="71">
        <v>0</v>
      </c>
      <c r="AX130" s="71"/>
      <c r="AY130" s="72"/>
      <c r="AZ130" s="71">
        <v>8555.6529999999912</v>
      </c>
      <c r="BA130" s="71">
        <v>51837</v>
      </c>
      <c r="BB130" s="71">
        <v>0</v>
      </c>
      <c r="BC130" s="71">
        <v>0</v>
      </c>
      <c r="BD130" s="71">
        <v>5960</v>
      </c>
      <c r="BE130" s="71">
        <v>0</v>
      </c>
      <c r="BF130" s="71"/>
      <c r="BG130" s="72"/>
      <c r="BH130" s="71">
        <v>0</v>
      </c>
      <c r="BI130" s="71">
        <v>0</v>
      </c>
      <c r="BJ130" s="71">
        <v>0</v>
      </c>
      <c r="BK130" s="71">
        <v>0</v>
      </c>
      <c r="BL130" s="71">
        <v>5.6349999999999998</v>
      </c>
      <c r="BM130" s="71">
        <v>0</v>
      </c>
      <c r="BN130" s="72"/>
      <c r="BO130" s="71">
        <v>0</v>
      </c>
      <c r="BP130" s="71">
        <v>0</v>
      </c>
      <c r="BQ130" s="71">
        <v>0</v>
      </c>
      <c r="BR130" s="71">
        <v>0</v>
      </c>
      <c r="BS130" s="71">
        <v>2</v>
      </c>
      <c r="BT130" s="71">
        <v>0</v>
      </c>
      <c r="BU130"/>
      <c r="BV130" s="70">
        <v>5.6349999999999998</v>
      </c>
      <c r="BW130" s="70">
        <v>0</v>
      </c>
      <c r="BX130" s="70">
        <v>0</v>
      </c>
      <c r="BY130" s="70">
        <v>0</v>
      </c>
      <c r="BZ130" s="70">
        <v>0</v>
      </c>
      <c r="CA130" s="70">
        <v>0</v>
      </c>
      <c r="CB130" s="70">
        <v>0</v>
      </c>
      <c r="CC130" s="70">
        <v>0</v>
      </c>
      <c r="CD130" s="70">
        <v>0</v>
      </c>
    </row>
    <row r="131" spans="1:82">
      <c r="A131" s="70" t="s">
        <v>1827</v>
      </c>
      <c r="B131" s="70">
        <v>476</v>
      </c>
      <c r="C131" s="70">
        <v>18</v>
      </c>
      <c r="D131" s="70">
        <v>28</v>
      </c>
      <c r="E131" s="70">
        <v>2021</v>
      </c>
      <c r="F131" s="70" t="s">
        <v>160</v>
      </c>
      <c r="G131" s="70" t="s">
        <v>1809</v>
      </c>
      <c r="H131" s="70" t="s">
        <v>1810</v>
      </c>
      <c r="I131" s="148"/>
      <c r="J131" s="71">
        <v>10.802519671528787</v>
      </c>
      <c r="K131" s="71">
        <v>2.6695229823327837</v>
      </c>
      <c r="L131" s="71">
        <v>22.29697626990556</v>
      </c>
      <c r="M131" s="71">
        <v>44.26013570735698</v>
      </c>
      <c r="N131" s="71">
        <v>36.634210583298376</v>
      </c>
      <c r="O131" s="71">
        <v>33.391245072940215</v>
      </c>
      <c r="P131" s="71">
        <v>46.428926137066441</v>
      </c>
      <c r="Q131" s="71">
        <v>2.2851546093208501</v>
      </c>
      <c r="R131" s="71">
        <v>0.5518441575642169</v>
      </c>
      <c r="S131" s="71">
        <v>5.0350423795914594</v>
      </c>
      <c r="T131" s="72"/>
      <c r="U131" s="71">
        <v>2782961</v>
      </c>
      <c r="V131" s="71">
        <v>1070</v>
      </c>
      <c r="W131" s="71">
        <v>606</v>
      </c>
      <c r="X131" s="71">
        <v>13899</v>
      </c>
      <c r="Y131" s="71">
        <v>19904</v>
      </c>
      <c r="Z131" s="71">
        <v>24568</v>
      </c>
      <c r="AA131" s="71">
        <v>9992</v>
      </c>
      <c r="AB131" s="71">
        <v>39138</v>
      </c>
      <c r="AC131" s="71">
        <v>94901.999999999985</v>
      </c>
      <c r="AD131" s="71">
        <v>5.0350423795914594</v>
      </c>
      <c r="AE131" s="72"/>
      <c r="AF131" s="71">
        <v>20705093.910642482</v>
      </c>
      <c r="AG131" s="71">
        <v>2289759.6677663852</v>
      </c>
      <c r="AH131" s="71">
        <v>6335850.5929631917</v>
      </c>
      <c r="AI131" s="71">
        <v>84135109.863060936</v>
      </c>
      <c r="AJ131" s="71">
        <v>94717039.902946219</v>
      </c>
      <c r="AK131" s="71">
        <v>0</v>
      </c>
      <c r="AL131" s="71">
        <v>0</v>
      </c>
      <c r="AM131" s="71">
        <v>5137406.0410217904</v>
      </c>
      <c r="AN131" s="71">
        <v>0</v>
      </c>
      <c r="AO131" s="71">
        <v>0</v>
      </c>
      <c r="AP131" s="71">
        <v>213320259.97840101</v>
      </c>
      <c r="AQ131" s="72"/>
      <c r="AR131" s="71">
        <v>1739</v>
      </c>
      <c r="AS131" s="71">
        <v>623</v>
      </c>
      <c r="AT131" s="71">
        <v>0</v>
      </c>
      <c r="AU131" s="71">
        <v>0</v>
      </c>
      <c r="AV131" s="71">
        <v>2</v>
      </c>
      <c r="AW131" s="71">
        <v>0</v>
      </c>
      <c r="AX131" s="71"/>
      <c r="AY131" s="72"/>
      <c r="AZ131" s="71">
        <v>8899.7829999999867</v>
      </c>
      <c r="BA131" s="71">
        <v>52062.5</v>
      </c>
      <c r="BB131" s="71">
        <v>0</v>
      </c>
      <c r="BC131" s="71">
        <v>0</v>
      </c>
      <c r="BD131" s="71">
        <v>5960</v>
      </c>
      <c r="BE131" s="71">
        <v>0</v>
      </c>
      <c r="BF131" s="71"/>
      <c r="BG131" s="72"/>
      <c r="BH131" s="71">
        <v>0</v>
      </c>
      <c r="BI131" s="71">
        <v>0</v>
      </c>
      <c r="BJ131" s="71">
        <v>0</v>
      </c>
      <c r="BK131" s="71">
        <v>0</v>
      </c>
      <c r="BL131" s="71">
        <v>6.3330000000000002</v>
      </c>
      <c r="BM131" s="71">
        <v>0</v>
      </c>
      <c r="BN131" s="72"/>
      <c r="BO131" s="71">
        <v>0</v>
      </c>
      <c r="BP131" s="71">
        <v>0</v>
      </c>
      <c r="BQ131" s="71">
        <v>0</v>
      </c>
      <c r="BR131" s="71">
        <v>0</v>
      </c>
      <c r="BS131" s="71">
        <v>2</v>
      </c>
      <c r="BT131" s="71">
        <v>0</v>
      </c>
      <c r="BU131"/>
      <c r="BV131" s="70">
        <v>6.3330000000000002</v>
      </c>
      <c r="BW131" s="70">
        <v>0</v>
      </c>
      <c r="BX131" s="70">
        <v>0</v>
      </c>
      <c r="BY131" s="70">
        <v>0</v>
      </c>
      <c r="BZ131" s="70">
        <v>0</v>
      </c>
      <c r="CA131" s="70">
        <v>0</v>
      </c>
      <c r="CB131" s="70">
        <v>0</v>
      </c>
      <c r="CC131" s="70">
        <v>0</v>
      </c>
      <c r="CD131" s="70">
        <v>0</v>
      </c>
    </row>
    <row r="132" spans="1:82">
      <c r="A132" s="70" t="s">
        <v>1828</v>
      </c>
      <c r="B132" s="70">
        <v>476</v>
      </c>
      <c r="C132" s="70">
        <v>19</v>
      </c>
      <c r="D132" s="70">
        <v>28</v>
      </c>
      <c r="E132" s="70">
        <v>2022</v>
      </c>
      <c r="F132" s="70" t="s">
        <v>161</v>
      </c>
      <c r="G132" s="70" t="s">
        <v>1809</v>
      </c>
      <c r="H132" s="70" t="s">
        <v>1810</v>
      </c>
      <c r="I132" s="148"/>
      <c r="J132" s="71">
        <v>13.197233633150452</v>
      </c>
      <c r="K132" s="71">
        <v>2.4677041415992025</v>
      </c>
      <c r="L132" s="71">
        <v>22.07225702195127</v>
      </c>
      <c r="M132" s="71">
        <v>48.328971000639832</v>
      </c>
      <c r="N132" s="71">
        <v>49.411624999741768</v>
      </c>
      <c r="O132" s="71">
        <v>34.765604469451226</v>
      </c>
      <c r="P132" s="71">
        <v>45.434277232756365</v>
      </c>
      <c r="Q132" s="71">
        <v>2.2657236285701523</v>
      </c>
      <c r="R132" s="71">
        <v>0.72761899038741018</v>
      </c>
      <c r="S132" s="71">
        <v>5.587533614475233</v>
      </c>
      <c r="T132" s="72"/>
      <c r="U132" s="71">
        <v>2992752</v>
      </c>
      <c r="V132" s="71">
        <v>1070</v>
      </c>
      <c r="W132" s="71">
        <v>606</v>
      </c>
      <c r="X132" s="71">
        <v>13899</v>
      </c>
      <c r="Y132" s="71">
        <v>19826</v>
      </c>
      <c r="Z132" s="71">
        <v>24303</v>
      </c>
      <c r="AA132" s="71">
        <v>9927</v>
      </c>
      <c r="AB132" s="71">
        <v>38487</v>
      </c>
      <c r="AC132" s="71">
        <v>126701.99999999999</v>
      </c>
      <c r="AD132" s="71">
        <v>5.587533614475233</v>
      </c>
      <c r="AE132" s="72"/>
      <c r="AF132" s="71">
        <v>20364286.560534369</v>
      </c>
      <c r="AG132" s="71">
        <v>1836282.7250013112</v>
      </c>
      <c r="AH132" s="71">
        <v>7036397.936739821</v>
      </c>
      <c r="AI132" s="71">
        <v>76601713.949304223</v>
      </c>
      <c r="AJ132" s="71">
        <v>97052085.77107738</v>
      </c>
      <c r="AK132" s="71">
        <v>0</v>
      </c>
      <c r="AL132" s="71">
        <v>0</v>
      </c>
      <c r="AM132" s="71">
        <v>4969722.1798466565</v>
      </c>
      <c r="AN132" s="71">
        <v>0</v>
      </c>
      <c r="AO132" s="71">
        <v>0</v>
      </c>
      <c r="AP132" s="71">
        <v>207860489.12250376</v>
      </c>
      <c r="AQ132" s="72"/>
      <c r="AR132" s="71">
        <v>1818</v>
      </c>
      <c r="AS132" s="71">
        <v>626</v>
      </c>
      <c r="AT132" s="71">
        <v>0</v>
      </c>
      <c r="AU132" s="71">
        <v>0</v>
      </c>
      <c r="AV132" s="71">
        <v>3</v>
      </c>
      <c r="AW132" s="71">
        <v>0</v>
      </c>
      <c r="AX132" s="71"/>
      <c r="AY132" s="72"/>
      <c r="AZ132" s="71">
        <v>9416.4129999999768</v>
      </c>
      <c r="BA132" s="71">
        <v>52189</v>
      </c>
      <c r="BB132" s="71">
        <v>0</v>
      </c>
      <c r="BC132" s="71">
        <v>0</v>
      </c>
      <c r="BD132" s="71">
        <v>6335</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1829</v>
      </c>
      <c r="B133" s="70">
        <v>476</v>
      </c>
      <c r="C133" s="70">
        <v>20</v>
      </c>
      <c r="D133" s="70">
        <v>28</v>
      </c>
      <c r="E133" s="70">
        <v>2023</v>
      </c>
      <c r="F133" s="70" t="s">
        <v>1539</v>
      </c>
      <c r="G133" s="70" t="s">
        <v>1809</v>
      </c>
      <c r="H133" s="70" t="s">
        <v>1810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1900</v>
      </c>
      <c r="AS133" s="71">
        <v>627</v>
      </c>
      <c r="AT133" s="71">
        <v>0</v>
      </c>
      <c r="AU133" s="71">
        <v>0</v>
      </c>
      <c r="AV133" s="71">
        <v>3</v>
      </c>
      <c r="AW133" s="71">
        <v>0</v>
      </c>
      <c r="AX133" s="71"/>
      <c r="AY133" s="72"/>
      <c r="AZ133" s="71">
        <v>9971.0929999999626</v>
      </c>
      <c r="BA133" s="71">
        <v>52237.099999999991</v>
      </c>
      <c r="BB133" s="71">
        <v>0</v>
      </c>
      <c r="BC133" s="71">
        <v>0</v>
      </c>
      <c r="BD133" s="71">
        <v>6335</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1830</v>
      </c>
      <c r="B134" s="70">
        <v>476</v>
      </c>
      <c r="C134" s="70">
        <v>21</v>
      </c>
      <c r="D134" s="70">
        <v>28</v>
      </c>
      <c r="E134" s="70">
        <v>2024</v>
      </c>
      <c r="F134" s="70" t="s">
        <v>1554</v>
      </c>
      <c r="G134" s="70" t="s">
        <v>1809</v>
      </c>
      <c r="H134" s="70" t="s">
        <v>1810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1831</v>
      </c>
      <c r="B135" s="70">
        <v>35</v>
      </c>
      <c r="C135" s="70">
        <v>1</v>
      </c>
      <c r="D135" s="70">
        <v>3</v>
      </c>
      <c r="E135" s="70">
        <v>1990</v>
      </c>
      <c r="F135" s="70" t="s">
        <v>787</v>
      </c>
      <c r="G135" s="70" t="s">
        <v>1832</v>
      </c>
      <c r="H135" s="70" t="s">
        <v>1833</v>
      </c>
      <c r="I135" s="148"/>
      <c r="J135" s="71">
        <v>37.470850473624097</v>
      </c>
      <c r="K135" s="71">
        <v>2.171960261559521</v>
      </c>
      <c r="L135" s="71">
        <v>0</v>
      </c>
      <c r="M135" s="71">
        <v>13.26556812769684</v>
      </c>
      <c r="N135" s="71">
        <v>25.336760322218971</v>
      </c>
      <c r="O135" s="71">
        <v>21.920115905231221</v>
      </c>
      <c r="P135" s="71">
        <v>25.32833205220437</v>
      </c>
      <c r="Q135" s="71">
        <v>2.0902764887551002</v>
      </c>
      <c r="R135" s="71">
        <v>0</v>
      </c>
      <c r="S135" s="71">
        <v>2.620740641513768</v>
      </c>
      <c r="T135" s="72"/>
      <c r="U135" s="71">
        <v>10523871</v>
      </c>
      <c r="V135" s="71">
        <v>917</v>
      </c>
      <c r="W135" s="71">
        <v>0</v>
      </c>
      <c r="X135" s="71">
        <v>5067</v>
      </c>
      <c r="Y135" s="71">
        <v>9257</v>
      </c>
      <c r="Z135" s="71">
        <v>9016</v>
      </c>
      <c r="AA135" s="71">
        <v>6150</v>
      </c>
      <c r="AB135" s="71">
        <v>33939</v>
      </c>
      <c r="AC135" s="71">
        <v>0</v>
      </c>
      <c r="AD135" s="71">
        <v>2.620740641513768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1834</v>
      </c>
      <c r="B136" s="70">
        <v>36</v>
      </c>
      <c r="C136" s="70">
        <v>2</v>
      </c>
      <c r="D136" s="70">
        <v>3</v>
      </c>
      <c r="E136" s="70">
        <v>2005</v>
      </c>
      <c r="F136" s="70" t="s">
        <v>789</v>
      </c>
      <c r="G136" s="70" t="s">
        <v>1832</v>
      </c>
      <c r="H136" s="70" t="s">
        <v>1833</v>
      </c>
      <c r="I136" s="148"/>
      <c r="J136" s="71">
        <v>100.8872550240375</v>
      </c>
      <c r="K136" s="71">
        <v>1.5481699961164941</v>
      </c>
      <c r="L136" s="71">
        <v>0.4652838943914438</v>
      </c>
      <c r="M136" s="71">
        <v>25.140336191471569</v>
      </c>
      <c r="N136" s="71">
        <v>35.730047469032037</v>
      </c>
      <c r="O136" s="71">
        <v>35.481521925349313</v>
      </c>
      <c r="P136" s="71">
        <v>28.080057028863092</v>
      </c>
      <c r="Q136" s="71">
        <v>2.0899264791464698</v>
      </c>
      <c r="R136" s="71">
        <v>0</v>
      </c>
      <c r="S136" s="71">
        <v>4.2974178500000004</v>
      </c>
      <c r="T136" s="72"/>
      <c r="U136" s="71">
        <v>18229307</v>
      </c>
      <c r="V136" s="71">
        <v>769</v>
      </c>
      <c r="W136" s="71">
        <v>6</v>
      </c>
      <c r="X136" s="71">
        <v>5217</v>
      </c>
      <c r="Y136" s="71">
        <v>11996</v>
      </c>
      <c r="Z136" s="71">
        <v>16888</v>
      </c>
      <c r="AA136" s="71">
        <v>5584</v>
      </c>
      <c r="AB136" s="71">
        <v>35474</v>
      </c>
      <c r="AC136" s="71">
        <v>0</v>
      </c>
      <c r="AD136" s="71">
        <v>4.2974178500000004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1835</v>
      </c>
      <c r="B137" s="70">
        <v>37</v>
      </c>
      <c r="C137" s="70">
        <v>3</v>
      </c>
      <c r="D137" s="70">
        <v>3</v>
      </c>
      <c r="E137" s="70">
        <v>2006</v>
      </c>
      <c r="F137" s="70" t="s">
        <v>790</v>
      </c>
      <c r="G137" s="70" t="s">
        <v>1832</v>
      </c>
      <c r="H137" s="70" t="s">
        <v>1833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1836</v>
      </c>
      <c r="B138" s="70">
        <v>38</v>
      </c>
      <c r="C138" s="70">
        <v>4</v>
      </c>
      <c r="D138" s="70">
        <v>3</v>
      </c>
      <c r="E138" s="70">
        <v>2007</v>
      </c>
      <c r="F138" s="70" t="s">
        <v>791</v>
      </c>
      <c r="G138" s="70" t="s">
        <v>1832</v>
      </c>
      <c r="H138" s="70" t="s">
        <v>1833</v>
      </c>
      <c r="I138" s="148"/>
      <c r="J138" s="71">
        <v>85.25260526222749</v>
      </c>
      <c r="K138" s="71">
        <v>1.409544189468743</v>
      </c>
      <c r="L138" s="71">
        <v>7.891679913379844E-2</v>
      </c>
      <c r="M138" s="71">
        <v>25.540790063092601</v>
      </c>
      <c r="N138" s="71">
        <v>35.624508006899219</v>
      </c>
      <c r="O138" s="71">
        <v>35.02486948164168</v>
      </c>
      <c r="P138" s="71">
        <v>27.769154669688771</v>
      </c>
      <c r="Q138" s="71">
        <v>2.22589453977894</v>
      </c>
      <c r="R138" s="71">
        <v>0</v>
      </c>
      <c r="S138" s="71">
        <v>4.5162399619199993</v>
      </c>
      <c r="T138" s="72"/>
      <c r="U138" s="71">
        <v>22143357</v>
      </c>
      <c r="V138" s="71">
        <v>714</v>
      </c>
      <c r="W138" s="71">
        <v>1</v>
      </c>
      <c r="X138" s="71">
        <v>6348</v>
      </c>
      <c r="Y138" s="71">
        <v>12412</v>
      </c>
      <c r="Z138" s="71">
        <v>17330</v>
      </c>
      <c r="AA138" s="71">
        <v>5438</v>
      </c>
      <c r="AB138" s="71">
        <v>35784</v>
      </c>
      <c r="AC138" s="71">
        <v>0</v>
      </c>
      <c r="AD138" s="71">
        <v>4.5162399619199993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1837</v>
      </c>
      <c r="B139" s="70">
        <v>39</v>
      </c>
      <c r="C139" s="70">
        <v>5</v>
      </c>
      <c r="D139" s="70">
        <v>3</v>
      </c>
      <c r="E139" s="70">
        <v>2008</v>
      </c>
      <c r="F139" s="70" t="s">
        <v>792</v>
      </c>
      <c r="G139" s="70" t="s">
        <v>1832</v>
      </c>
      <c r="H139" s="70" t="s">
        <v>1833</v>
      </c>
      <c r="I139" s="148"/>
      <c r="J139" s="71">
        <v>80.893853230907951</v>
      </c>
      <c r="K139" s="71">
        <v>1.0405157419143429</v>
      </c>
      <c r="L139" s="71">
        <v>6.9858009550022679E-2</v>
      </c>
      <c r="M139" s="71">
        <v>27.946397761175739</v>
      </c>
      <c r="N139" s="71">
        <v>37.946711097855712</v>
      </c>
      <c r="O139" s="71">
        <v>34.087164677660603</v>
      </c>
      <c r="P139" s="71">
        <v>26.31951806819383</v>
      </c>
      <c r="Q139" s="71">
        <v>2.2010136193748999</v>
      </c>
      <c r="R139" s="71">
        <v>0</v>
      </c>
      <c r="S139" s="71">
        <v>4.4312268499999998</v>
      </c>
      <c r="T139" s="72"/>
      <c r="U139" s="71">
        <v>22621430</v>
      </c>
      <c r="V139" s="71">
        <v>714</v>
      </c>
      <c r="W139" s="71">
        <v>1</v>
      </c>
      <c r="X139" s="71">
        <v>6348</v>
      </c>
      <c r="Y139" s="71">
        <v>12667</v>
      </c>
      <c r="Z139" s="71">
        <v>17458</v>
      </c>
      <c r="AA139" s="71">
        <v>5160</v>
      </c>
      <c r="AB139" s="71">
        <v>35966</v>
      </c>
      <c r="AC139" s="71">
        <v>0</v>
      </c>
      <c r="AD139" s="71">
        <v>4.4312268499999998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1838</v>
      </c>
      <c r="B140" s="70">
        <v>40</v>
      </c>
      <c r="C140" s="70">
        <v>6</v>
      </c>
      <c r="D140" s="70">
        <v>3</v>
      </c>
      <c r="E140" s="70">
        <v>2009</v>
      </c>
      <c r="F140" s="70" t="s">
        <v>176</v>
      </c>
      <c r="G140" s="1064" t="s">
        <v>1832</v>
      </c>
      <c r="H140" s="70" t="s">
        <v>1833</v>
      </c>
      <c r="I140" s="148"/>
      <c r="J140" s="71">
        <v>69.092176614114877</v>
      </c>
      <c r="K140" s="71">
        <v>1.087056816490336</v>
      </c>
      <c r="L140" s="71">
        <v>0.21713431149474899</v>
      </c>
      <c r="M140" s="71">
        <v>25.996720401590061</v>
      </c>
      <c r="N140" s="71">
        <v>35.128695007492617</v>
      </c>
      <c r="O140" s="71">
        <v>35.092270827481833</v>
      </c>
      <c r="P140" s="71">
        <v>24.74291525432729</v>
      </c>
      <c r="Q140" s="71">
        <v>2.1087320464747301</v>
      </c>
      <c r="R140" s="71">
        <v>0</v>
      </c>
      <c r="S140" s="71">
        <v>4.4716420577199996</v>
      </c>
      <c r="T140" s="72"/>
      <c r="U140" s="71">
        <v>18996760</v>
      </c>
      <c r="V140" s="71">
        <v>778</v>
      </c>
      <c r="W140" s="71">
        <v>5</v>
      </c>
      <c r="X140" s="71">
        <v>7120</v>
      </c>
      <c r="Y140" s="71">
        <v>12877</v>
      </c>
      <c r="Z140" s="71">
        <v>17740</v>
      </c>
      <c r="AA140" s="71">
        <v>4980</v>
      </c>
      <c r="AB140" s="71">
        <v>36172</v>
      </c>
      <c r="AC140" s="71">
        <v>0</v>
      </c>
      <c r="AD140" s="71">
        <v>4.4716420577199996</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103.03</v>
      </c>
      <c r="BK140" s="71">
        <v>0</v>
      </c>
      <c r="BL140" s="71">
        <v>0</v>
      </c>
      <c r="BM140" s="71">
        <v>0</v>
      </c>
      <c r="BN140" s="72"/>
      <c r="BO140" s="71">
        <v>0</v>
      </c>
      <c r="BP140" s="71">
        <v>0</v>
      </c>
      <c r="BQ140" s="71">
        <v>5</v>
      </c>
      <c r="BR140" s="71">
        <v>0</v>
      </c>
      <c r="BS140" s="71">
        <v>0</v>
      </c>
      <c r="BT140" s="71">
        <v>0</v>
      </c>
      <c r="BU140"/>
      <c r="BV140" s="70">
        <v>103.03</v>
      </c>
      <c r="BW140" s="70">
        <v>0</v>
      </c>
      <c r="BX140" s="70">
        <v>0</v>
      </c>
      <c r="BY140" s="70">
        <v>0</v>
      </c>
      <c r="BZ140" s="70">
        <v>0</v>
      </c>
      <c r="CA140" s="70">
        <v>0</v>
      </c>
      <c r="CB140" s="70">
        <v>0</v>
      </c>
      <c r="CC140" s="70">
        <v>0</v>
      </c>
      <c r="CD140" s="70">
        <v>0</v>
      </c>
    </row>
    <row r="141" spans="1:82">
      <c r="A141" s="70" t="s">
        <v>1839</v>
      </c>
      <c r="B141" s="70">
        <v>41</v>
      </c>
      <c r="C141" s="70">
        <v>7</v>
      </c>
      <c r="D141" s="70">
        <v>3</v>
      </c>
      <c r="E141" s="70">
        <v>2010</v>
      </c>
      <c r="F141" s="70" t="s">
        <v>177</v>
      </c>
      <c r="G141" s="1064" t="s">
        <v>1832</v>
      </c>
      <c r="H141" s="70" t="s">
        <v>1833</v>
      </c>
      <c r="I141" s="148"/>
      <c r="J141" s="71">
        <v>98.603756536477874</v>
      </c>
      <c r="K141" s="71">
        <v>1.2136521440826871</v>
      </c>
      <c r="L141" s="71">
        <v>0.20967113583213559</v>
      </c>
      <c r="M141" s="71">
        <v>28.18286298298899</v>
      </c>
      <c r="N141" s="71">
        <v>34.875664303714743</v>
      </c>
      <c r="O141" s="71">
        <v>35.408423920617373</v>
      </c>
      <c r="P141" s="71">
        <v>25.121878401407521</v>
      </c>
      <c r="Q141" s="71">
        <v>2.1978076540125202</v>
      </c>
      <c r="R141" s="71">
        <v>0</v>
      </c>
      <c r="S141" s="71">
        <v>3.8233524640800001</v>
      </c>
      <c r="T141" s="72"/>
      <c r="U141" s="71">
        <v>25467078</v>
      </c>
      <c r="V141" s="71">
        <v>778</v>
      </c>
      <c r="W141" s="71">
        <v>5</v>
      </c>
      <c r="X141" s="71">
        <v>7120</v>
      </c>
      <c r="Y141" s="71">
        <v>12998</v>
      </c>
      <c r="Z141" s="71">
        <v>17983</v>
      </c>
      <c r="AA141" s="71">
        <v>4930</v>
      </c>
      <c r="AB141" s="71">
        <v>36125</v>
      </c>
      <c r="AC141" s="71">
        <v>0</v>
      </c>
      <c r="AD141" s="71">
        <v>3.8233524640800001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93.242000000000004</v>
      </c>
      <c r="BK141" s="71">
        <v>0</v>
      </c>
      <c r="BL141" s="71">
        <v>0</v>
      </c>
      <c r="BM141" s="71">
        <v>0</v>
      </c>
      <c r="BN141" s="72"/>
      <c r="BO141" s="71">
        <v>0</v>
      </c>
      <c r="BP141" s="71">
        <v>0</v>
      </c>
      <c r="BQ141" s="71">
        <v>5</v>
      </c>
      <c r="BR141" s="71">
        <v>0</v>
      </c>
      <c r="BS141" s="71">
        <v>0</v>
      </c>
      <c r="BT141" s="71">
        <v>0</v>
      </c>
      <c r="BU141"/>
      <c r="BV141" s="70">
        <v>93.242000000000004</v>
      </c>
      <c r="BW141" s="70">
        <v>0</v>
      </c>
      <c r="BX141" s="70">
        <v>0</v>
      </c>
      <c r="BY141" s="70">
        <v>0</v>
      </c>
      <c r="BZ141" s="70">
        <v>0</v>
      </c>
      <c r="CA141" s="70">
        <v>0</v>
      </c>
      <c r="CB141" s="70">
        <v>0</v>
      </c>
      <c r="CC141" s="70">
        <v>0</v>
      </c>
      <c r="CD141" s="70">
        <v>0</v>
      </c>
    </row>
    <row r="142" spans="1:82">
      <c r="A142" s="70" t="s">
        <v>1840</v>
      </c>
      <c r="B142" s="70">
        <v>42</v>
      </c>
      <c r="C142" s="70">
        <v>8</v>
      </c>
      <c r="D142" s="70">
        <v>3</v>
      </c>
      <c r="E142" s="70">
        <v>2011</v>
      </c>
      <c r="F142" s="70" t="s">
        <v>178</v>
      </c>
      <c r="G142" s="70" t="s">
        <v>1832</v>
      </c>
      <c r="H142" s="70" t="s">
        <v>1833</v>
      </c>
      <c r="I142" s="148"/>
      <c r="J142" s="71">
        <v>104.52527457867799</v>
      </c>
      <c r="K142" s="71">
        <v>1.7346717852261011</v>
      </c>
      <c r="L142" s="71">
        <v>0.1686695338365157</v>
      </c>
      <c r="M142" s="71">
        <v>34.486980026273123</v>
      </c>
      <c r="N142" s="71">
        <v>44.758957906414928</v>
      </c>
      <c r="O142" s="71">
        <v>35.064083544328682</v>
      </c>
      <c r="P142" s="71">
        <v>24.410742022506998</v>
      </c>
      <c r="Q142" s="71">
        <v>2.5477775026813401</v>
      </c>
      <c r="R142" s="71">
        <v>0</v>
      </c>
      <c r="S142" s="71">
        <v>4.2764653728999997</v>
      </c>
      <c r="T142" s="72"/>
      <c r="U142" s="71">
        <v>21803585</v>
      </c>
      <c r="V142" s="71">
        <v>778</v>
      </c>
      <c r="W142" s="71">
        <v>5</v>
      </c>
      <c r="X142" s="71">
        <v>7120</v>
      </c>
      <c r="Y142" s="71">
        <v>13182</v>
      </c>
      <c r="Z142" s="71">
        <v>18195</v>
      </c>
      <c r="AA142" s="71">
        <v>4933</v>
      </c>
      <c r="AB142" s="71">
        <v>36305</v>
      </c>
      <c r="AC142" s="71">
        <v>0</v>
      </c>
      <c r="AD142" s="71">
        <v>4.2764653728999997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73.352000000000004</v>
      </c>
      <c r="BK142" s="71">
        <v>0</v>
      </c>
      <c r="BL142" s="71">
        <v>0</v>
      </c>
      <c r="BM142" s="71">
        <v>0</v>
      </c>
      <c r="BN142" s="72"/>
      <c r="BO142" s="71">
        <v>0</v>
      </c>
      <c r="BP142" s="71">
        <v>0</v>
      </c>
      <c r="BQ142" s="71">
        <v>5</v>
      </c>
      <c r="BR142" s="71">
        <v>0</v>
      </c>
      <c r="BS142" s="71">
        <v>0</v>
      </c>
      <c r="BT142" s="71">
        <v>0</v>
      </c>
      <c r="BU142"/>
      <c r="BV142" s="70">
        <v>73.352000000000004</v>
      </c>
      <c r="BW142" s="70">
        <v>0</v>
      </c>
      <c r="BX142" s="70">
        <v>0</v>
      </c>
      <c r="BY142" s="70">
        <v>0</v>
      </c>
      <c r="BZ142" s="70">
        <v>0</v>
      </c>
      <c r="CA142" s="70">
        <v>0</v>
      </c>
      <c r="CB142" s="70">
        <v>0</v>
      </c>
      <c r="CC142" s="70">
        <v>0</v>
      </c>
      <c r="CD142" s="70">
        <v>0</v>
      </c>
    </row>
    <row r="143" spans="1:82">
      <c r="A143" s="70" t="s">
        <v>1841</v>
      </c>
      <c r="B143" s="70">
        <v>43</v>
      </c>
      <c r="C143" s="70">
        <v>9</v>
      </c>
      <c r="D143" s="70">
        <v>3</v>
      </c>
      <c r="E143" s="70">
        <v>2012</v>
      </c>
      <c r="F143" s="70" t="s">
        <v>179</v>
      </c>
      <c r="G143" s="70" t="s">
        <v>1832</v>
      </c>
      <c r="H143" s="70" t="s">
        <v>1833</v>
      </c>
      <c r="I143" s="148"/>
      <c r="J143" s="71">
        <v>85.061136412969446</v>
      </c>
      <c r="K143" s="71">
        <v>1.687571094906229</v>
      </c>
      <c r="L143" s="71">
        <v>0.16643509984254709</v>
      </c>
      <c r="M143" s="71">
        <v>35.376074986723069</v>
      </c>
      <c r="N143" s="71">
        <v>52.012701032325893</v>
      </c>
      <c r="O143" s="71">
        <v>35.327332343102675</v>
      </c>
      <c r="P143" s="71">
        <v>24.191310979366921</v>
      </c>
      <c r="Q143" s="71">
        <v>2.8036395278770101</v>
      </c>
      <c r="R143" s="71">
        <v>0</v>
      </c>
      <c r="S143" s="71">
        <v>2.8933662885600002</v>
      </c>
      <c r="T143" s="72"/>
      <c r="U143" s="71">
        <v>17770068</v>
      </c>
      <c r="V143" s="71">
        <v>778</v>
      </c>
      <c r="W143" s="71">
        <v>5</v>
      </c>
      <c r="X143" s="71">
        <v>7120</v>
      </c>
      <c r="Y143" s="71">
        <v>13511</v>
      </c>
      <c r="Z143" s="71">
        <v>18477</v>
      </c>
      <c r="AA143" s="71">
        <v>4861</v>
      </c>
      <c r="AB143" s="71">
        <v>36771</v>
      </c>
      <c r="AC143" s="71">
        <v>0</v>
      </c>
      <c r="AD143" s="71">
        <v>2.8933662885600002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58.77</v>
      </c>
      <c r="BK143" s="71">
        <v>0</v>
      </c>
      <c r="BL143" s="71">
        <v>0</v>
      </c>
      <c r="BM143" s="71">
        <v>0</v>
      </c>
      <c r="BN143" s="72"/>
      <c r="BO143" s="71">
        <v>0</v>
      </c>
      <c r="BP143" s="71">
        <v>0</v>
      </c>
      <c r="BQ143" s="71">
        <v>5</v>
      </c>
      <c r="BR143" s="71">
        <v>0</v>
      </c>
      <c r="BS143" s="71">
        <v>0</v>
      </c>
      <c r="BT143" s="71">
        <v>0</v>
      </c>
      <c r="BU143"/>
      <c r="BV143" s="70">
        <v>58.77</v>
      </c>
      <c r="BW143" s="70">
        <v>0</v>
      </c>
      <c r="BX143" s="70">
        <v>0</v>
      </c>
      <c r="BY143" s="70">
        <v>0</v>
      </c>
      <c r="BZ143" s="70">
        <v>0</v>
      </c>
      <c r="CA143" s="70">
        <v>0</v>
      </c>
      <c r="CB143" s="70">
        <v>0</v>
      </c>
      <c r="CC143" s="70">
        <v>0</v>
      </c>
      <c r="CD143" s="70">
        <v>0</v>
      </c>
    </row>
    <row r="144" spans="1:82">
      <c r="A144" s="70" t="s">
        <v>1842</v>
      </c>
      <c r="B144" s="70">
        <v>44</v>
      </c>
      <c r="C144" s="70">
        <v>10</v>
      </c>
      <c r="D144" s="70">
        <v>3</v>
      </c>
      <c r="E144" s="70">
        <v>2013</v>
      </c>
      <c r="F144" s="70" t="s">
        <v>180</v>
      </c>
      <c r="G144" s="70" t="s">
        <v>1832</v>
      </c>
      <c r="H144" s="70" t="s">
        <v>1833</v>
      </c>
      <c r="I144" s="148"/>
      <c r="J144" s="71">
        <v>135.5187717597166</v>
      </c>
      <c r="K144" s="71">
        <v>1.3923711552046909</v>
      </c>
      <c r="L144" s="71">
        <v>0.1532353403778029</v>
      </c>
      <c r="M144" s="71">
        <v>36.260047186235617</v>
      </c>
      <c r="N144" s="71">
        <v>54.073845260237768</v>
      </c>
      <c r="O144" s="71">
        <v>34.500127281973484</v>
      </c>
      <c r="P144" s="71">
        <v>24.037691182497834</v>
      </c>
      <c r="Q144" s="71">
        <v>2.8532352577392799</v>
      </c>
      <c r="R144" s="71">
        <v>0</v>
      </c>
      <c r="S144" s="71">
        <v>3.4235826566000012</v>
      </c>
      <c r="T144" s="72"/>
      <c r="U144" s="71">
        <v>28168302</v>
      </c>
      <c r="V144" s="71">
        <v>778</v>
      </c>
      <c r="W144" s="71">
        <v>5</v>
      </c>
      <c r="X144" s="71">
        <v>7120</v>
      </c>
      <c r="Y144" s="71">
        <v>13650</v>
      </c>
      <c r="Z144" s="71">
        <v>18850</v>
      </c>
      <c r="AA144" s="71">
        <v>4812</v>
      </c>
      <c r="AB144" s="71">
        <v>36885</v>
      </c>
      <c r="AC144" s="71">
        <v>0</v>
      </c>
      <c r="AD144" s="71">
        <v>3.4235826566000012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48.87</v>
      </c>
      <c r="BK144" s="71">
        <v>0</v>
      </c>
      <c r="BL144" s="71">
        <v>0</v>
      </c>
      <c r="BM144" s="71">
        <v>0</v>
      </c>
      <c r="BN144" s="72"/>
      <c r="BO144" s="71">
        <v>0</v>
      </c>
      <c r="BP144" s="71">
        <v>0</v>
      </c>
      <c r="BQ144" s="71">
        <v>5</v>
      </c>
      <c r="BR144" s="71">
        <v>0</v>
      </c>
      <c r="BS144" s="71">
        <v>0</v>
      </c>
      <c r="BT144" s="71">
        <v>0</v>
      </c>
      <c r="BU144"/>
      <c r="BV144" s="70">
        <v>48.87</v>
      </c>
      <c r="BW144" s="70">
        <v>0</v>
      </c>
      <c r="BX144" s="70">
        <v>0</v>
      </c>
      <c r="BY144" s="70">
        <v>0</v>
      </c>
      <c r="BZ144" s="70">
        <v>0</v>
      </c>
      <c r="CA144" s="70">
        <v>0</v>
      </c>
      <c r="CB144" s="70">
        <v>0</v>
      </c>
      <c r="CC144" s="70">
        <v>0</v>
      </c>
      <c r="CD144" s="70">
        <v>0</v>
      </c>
    </row>
    <row r="145" spans="1:82">
      <c r="A145" s="70" t="s">
        <v>1843</v>
      </c>
      <c r="B145" s="70">
        <v>45</v>
      </c>
      <c r="C145" s="70">
        <v>11</v>
      </c>
      <c r="D145" s="70">
        <v>3</v>
      </c>
      <c r="E145" s="70">
        <v>2014</v>
      </c>
      <c r="F145" s="70" t="s">
        <v>181</v>
      </c>
      <c r="G145" s="70" t="s">
        <v>1832</v>
      </c>
      <c r="H145" s="70" t="s">
        <v>1833</v>
      </c>
      <c r="I145" s="148"/>
      <c r="J145" s="71">
        <v>119.85654081035941</v>
      </c>
      <c r="K145" s="71">
        <v>1.448167418561362</v>
      </c>
      <c r="L145" s="71">
        <v>0.41930735022406918</v>
      </c>
      <c r="M145" s="71">
        <v>37.648852373342457</v>
      </c>
      <c r="N145" s="71">
        <v>53.915442067227119</v>
      </c>
      <c r="O145" s="71">
        <v>32.996541175073091</v>
      </c>
      <c r="P145" s="71">
        <v>23.806121066849677</v>
      </c>
      <c r="Q145" s="71">
        <v>2.7504231115573501</v>
      </c>
      <c r="R145" s="71">
        <v>0</v>
      </c>
      <c r="S145" s="71">
        <v>3.4368487499999998</v>
      </c>
      <c r="T145" s="72"/>
      <c r="U145" s="71">
        <v>27729052</v>
      </c>
      <c r="V145" s="71">
        <v>681</v>
      </c>
      <c r="W145" s="71">
        <v>11</v>
      </c>
      <c r="X145" s="71">
        <v>7388</v>
      </c>
      <c r="Y145" s="71">
        <v>13887</v>
      </c>
      <c r="Z145" s="71">
        <v>18988</v>
      </c>
      <c r="AA145" s="71">
        <v>4741</v>
      </c>
      <c r="AB145" s="71">
        <v>37059</v>
      </c>
      <c r="AC145" s="71">
        <v>0</v>
      </c>
      <c r="AD145" s="71">
        <v>3.4368487499999998</v>
      </c>
      <c r="AE145" s="72"/>
      <c r="AF145" s="71"/>
      <c r="AG145" s="71"/>
      <c r="AH145" s="71"/>
      <c r="AI145" s="71"/>
      <c r="AJ145" s="71"/>
      <c r="AK145" s="71"/>
      <c r="AL145" s="71"/>
      <c r="AM145" s="71"/>
      <c r="AN145" s="71"/>
      <c r="AO145" s="71"/>
      <c r="AP145" s="71"/>
      <c r="AQ145" s="72"/>
      <c r="AR145" s="71">
        <v>917</v>
      </c>
      <c r="AS145" s="71">
        <v>128</v>
      </c>
      <c r="AT145" s="71">
        <v>0</v>
      </c>
      <c r="AU145" s="71">
        <v>0</v>
      </c>
      <c r="AV145" s="71">
        <v>0</v>
      </c>
      <c r="AW145" s="71">
        <v>0</v>
      </c>
      <c r="AX145" s="71"/>
      <c r="AY145" s="72"/>
      <c r="AZ145" s="71">
        <v>3723.4</v>
      </c>
      <c r="BA145" s="71">
        <v>4836.7</v>
      </c>
      <c r="BB145" s="71">
        <v>0</v>
      </c>
      <c r="BC145" s="71">
        <v>0</v>
      </c>
      <c r="BD145" s="71">
        <v>0</v>
      </c>
      <c r="BE145" s="71">
        <v>0</v>
      </c>
      <c r="BF145" s="71"/>
      <c r="BG145" s="72"/>
      <c r="BH145" s="71">
        <v>0</v>
      </c>
      <c r="BI145" s="71">
        <v>0</v>
      </c>
      <c r="BJ145" s="71">
        <v>47.975999999999999</v>
      </c>
      <c r="BK145" s="71">
        <v>0</v>
      </c>
      <c r="BL145" s="71">
        <v>0</v>
      </c>
      <c r="BM145" s="71">
        <v>0</v>
      </c>
      <c r="BN145" s="72"/>
      <c r="BO145" s="71">
        <v>0</v>
      </c>
      <c r="BP145" s="71">
        <v>0</v>
      </c>
      <c r="BQ145" s="71">
        <v>5</v>
      </c>
      <c r="BR145" s="71">
        <v>0</v>
      </c>
      <c r="BS145" s="71">
        <v>0</v>
      </c>
      <c r="BT145" s="71">
        <v>0</v>
      </c>
      <c r="BU145"/>
      <c r="BV145" s="70">
        <v>47.975999999999999</v>
      </c>
      <c r="BW145" s="70">
        <v>0</v>
      </c>
      <c r="BX145" s="70">
        <v>0</v>
      </c>
      <c r="BY145" s="70">
        <v>0</v>
      </c>
      <c r="BZ145" s="70">
        <v>0</v>
      </c>
      <c r="CA145" s="70">
        <v>0</v>
      </c>
      <c r="CB145" s="70">
        <v>0</v>
      </c>
      <c r="CC145" s="70">
        <v>0</v>
      </c>
      <c r="CD145" s="70">
        <v>0</v>
      </c>
    </row>
    <row r="146" spans="1:82">
      <c r="A146" s="70" t="s">
        <v>1844</v>
      </c>
      <c r="B146" s="70">
        <v>46</v>
      </c>
      <c r="C146" s="70">
        <v>12</v>
      </c>
      <c r="D146" s="70">
        <v>3</v>
      </c>
      <c r="E146" s="70">
        <v>2015</v>
      </c>
      <c r="F146" s="70" t="s">
        <v>182</v>
      </c>
      <c r="G146" s="70" t="s">
        <v>1832</v>
      </c>
      <c r="H146" s="70" t="s">
        <v>1833</v>
      </c>
      <c r="I146" s="148"/>
      <c r="J146" s="71">
        <v>107.0833670962553</v>
      </c>
      <c r="K146" s="71">
        <v>1.512114710643377</v>
      </c>
      <c r="L146" s="71">
        <v>0.50656236733967608</v>
      </c>
      <c r="M146" s="71">
        <v>38.986332367081467</v>
      </c>
      <c r="N146" s="71">
        <v>50.205853798298868</v>
      </c>
      <c r="O146" s="71">
        <v>33.002154113473352</v>
      </c>
      <c r="P146" s="71">
        <v>23.920409921469034</v>
      </c>
      <c r="Q146" s="71">
        <v>2.6927049268684198</v>
      </c>
      <c r="R146" s="71">
        <v>0</v>
      </c>
      <c r="S146" s="71">
        <v>2.9190147987000001</v>
      </c>
      <c r="T146" s="72"/>
      <c r="U146" s="71">
        <v>22890611</v>
      </c>
      <c r="V146" s="71">
        <v>681</v>
      </c>
      <c r="W146" s="71">
        <v>11</v>
      </c>
      <c r="X146" s="71">
        <v>7388</v>
      </c>
      <c r="Y146" s="71">
        <v>14077</v>
      </c>
      <c r="Z146" s="71">
        <v>19174</v>
      </c>
      <c r="AA146" s="71">
        <v>4760</v>
      </c>
      <c r="AB146" s="71">
        <v>37062</v>
      </c>
      <c r="AC146" s="71">
        <v>0</v>
      </c>
      <c r="AD146" s="71">
        <v>2.9190147987000001</v>
      </c>
      <c r="AE146" s="72"/>
      <c r="AF146" s="71">
        <v>142010857.70831391</v>
      </c>
      <c r="AG146" s="71">
        <v>1118501.3017645639</v>
      </c>
      <c r="AH146" s="71">
        <v>107627.37949324559</v>
      </c>
      <c r="AI146" s="71">
        <v>47700690.891585968</v>
      </c>
      <c r="AJ146" s="71">
        <v>78527555.131508455</v>
      </c>
      <c r="AK146" s="71">
        <v>0</v>
      </c>
      <c r="AL146" s="71">
        <v>0</v>
      </c>
      <c r="AM146" s="71">
        <v>5079191.6307573104</v>
      </c>
      <c r="AN146" s="71">
        <v>0</v>
      </c>
      <c r="AO146" s="71">
        <v>0</v>
      </c>
      <c r="AP146" s="71">
        <v>274544424.04342347</v>
      </c>
      <c r="AQ146" s="72"/>
      <c r="AR146" s="71">
        <v>1007</v>
      </c>
      <c r="AS146" s="71">
        <v>204</v>
      </c>
      <c r="AT146" s="71">
        <v>0</v>
      </c>
      <c r="AU146" s="71">
        <v>0</v>
      </c>
      <c r="AV146" s="71">
        <v>0</v>
      </c>
      <c r="AW146" s="71">
        <v>0</v>
      </c>
      <c r="AX146" s="71"/>
      <c r="AY146" s="72"/>
      <c r="AZ146" s="71">
        <v>4165.1000000000004</v>
      </c>
      <c r="BA146" s="71">
        <v>7172.7</v>
      </c>
      <c r="BB146" s="71">
        <v>0</v>
      </c>
      <c r="BC146" s="71">
        <v>0</v>
      </c>
      <c r="BD146" s="71">
        <v>0</v>
      </c>
      <c r="BE146" s="71">
        <v>0</v>
      </c>
      <c r="BF146" s="71"/>
      <c r="BG146" s="72"/>
      <c r="BH146" s="71">
        <v>0</v>
      </c>
      <c r="BI146" s="71">
        <v>0</v>
      </c>
      <c r="BJ146" s="71">
        <v>46.368000000000002</v>
      </c>
      <c r="BK146" s="71">
        <v>0</v>
      </c>
      <c r="BL146" s="71">
        <v>0</v>
      </c>
      <c r="BM146" s="71">
        <v>0</v>
      </c>
      <c r="BN146" s="72"/>
      <c r="BO146" s="71">
        <v>0</v>
      </c>
      <c r="BP146" s="71">
        <v>0</v>
      </c>
      <c r="BQ146" s="71">
        <v>5</v>
      </c>
      <c r="BR146" s="71">
        <v>0</v>
      </c>
      <c r="BS146" s="71">
        <v>0</v>
      </c>
      <c r="BT146" s="71">
        <v>0</v>
      </c>
      <c r="BU146"/>
      <c r="BV146" s="70">
        <v>46.368000000000002</v>
      </c>
      <c r="BW146" s="70">
        <v>0</v>
      </c>
      <c r="BX146" s="70">
        <v>0</v>
      </c>
      <c r="BY146" s="70">
        <v>0</v>
      </c>
      <c r="BZ146" s="70">
        <v>0</v>
      </c>
      <c r="CA146" s="70">
        <v>0</v>
      </c>
      <c r="CB146" s="70">
        <v>0</v>
      </c>
      <c r="CC146" s="70">
        <v>0</v>
      </c>
      <c r="CD146" s="70">
        <v>0</v>
      </c>
    </row>
    <row r="147" spans="1:82">
      <c r="A147" s="70" t="s">
        <v>1845</v>
      </c>
      <c r="B147" s="70">
        <v>47</v>
      </c>
      <c r="C147" s="70">
        <v>13</v>
      </c>
      <c r="D147" s="70">
        <v>3</v>
      </c>
      <c r="E147" s="70">
        <v>2016</v>
      </c>
      <c r="F147" s="70" t="s">
        <v>155</v>
      </c>
      <c r="G147" s="70" t="s">
        <v>1832</v>
      </c>
      <c r="H147" s="70" t="s">
        <v>1833</v>
      </c>
      <c r="I147" s="148"/>
      <c r="J147" s="71">
        <v>73.133729024821776</v>
      </c>
      <c r="K147" s="71">
        <v>1.4981039786256212</v>
      </c>
      <c r="L147" s="71">
        <v>0.53935826334561709</v>
      </c>
      <c r="M147" s="71">
        <v>34.21771082199492</v>
      </c>
      <c r="N147" s="71">
        <v>52.440943755383742</v>
      </c>
      <c r="O147" s="71">
        <v>32.805428081372362</v>
      </c>
      <c r="P147" s="71">
        <v>23.224690844810233</v>
      </c>
      <c r="Q147" s="71">
        <v>2.6253924752330469</v>
      </c>
      <c r="R147" s="71">
        <v>0</v>
      </c>
      <c r="S147" s="71">
        <v>5.3261587922900002</v>
      </c>
      <c r="T147" s="72"/>
      <c r="U147" s="71">
        <v>16554873</v>
      </c>
      <c r="V147" s="71">
        <v>681</v>
      </c>
      <c r="W147" s="71">
        <v>11</v>
      </c>
      <c r="X147" s="71">
        <v>7388</v>
      </c>
      <c r="Y147" s="71">
        <v>14276</v>
      </c>
      <c r="Z147" s="71">
        <v>19294</v>
      </c>
      <c r="AA147" s="71">
        <v>4780</v>
      </c>
      <c r="AB147" s="71">
        <v>37170</v>
      </c>
      <c r="AC147" s="71">
        <v>0</v>
      </c>
      <c r="AD147" s="71">
        <v>5.3261587922900002</v>
      </c>
      <c r="AE147" s="72"/>
      <c r="AF147" s="71">
        <v>101773492.9968375</v>
      </c>
      <c r="AG147" s="71">
        <v>1065495.0063038031</v>
      </c>
      <c r="AH147" s="71">
        <v>89827.041168590775</v>
      </c>
      <c r="AI147" s="71">
        <v>50632393.225148253</v>
      </c>
      <c r="AJ147" s="71">
        <v>77034666.248386592</v>
      </c>
      <c r="AK147" s="71">
        <v>0</v>
      </c>
      <c r="AL147" s="71">
        <v>0</v>
      </c>
      <c r="AM147" s="71">
        <v>5097950.1101291617</v>
      </c>
      <c r="AN147" s="71">
        <v>0</v>
      </c>
      <c r="AO147" s="71">
        <v>0</v>
      </c>
      <c r="AP147" s="71">
        <v>235693824.62797388</v>
      </c>
      <c r="AQ147" s="72"/>
      <c r="AR147" s="71">
        <v>1073</v>
      </c>
      <c r="AS147" s="71">
        <v>243</v>
      </c>
      <c r="AT147" s="71">
        <v>0</v>
      </c>
      <c r="AU147" s="71">
        <v>0</v>
      </c>
      <c r="AV147" s="71">
        <v>0</v>
      </c>
      <c r="AW147" s="71">
        <v>0</v>
      </c>
      <c r="AX147" s="71"/>
      <c r="AY147" s="72"/>
      <c r="AZ147" s="71">
        <v>4516.2999999999993</v>
      </c>
      <c r="BA147" s="71">
        <v>8531.1</v>
      </c>
      <c r="BB147" s="71">
        <v>0</v>
      </c>
      <c r="BC147" s="71">
        <v>0</v>
      </c>
      <c r="BD147" s="71">
        <v>0</v>
      </c>
      <c r="BE147" s="71">
        <v>0</v>
      </c>
      <c r="BF147" s="71"/>
      <c r="BG147" s="72"/>
      <c r="BH147" s="71">
        <v>0</v>
      </c>
      <c r="BI147" s="71">
        <v>0</v>
      </c>
      <c r="BJ147" s="71">
        <v>43.64</v>
      </c>
      <c r="BK147" s="71">
        <v>0</v>
      </c>
      <c r="BL147" s="71">
        <v>0</v>
      </c>
      <c r="BM147" s="71">
        <v>0</v>
      </c>
      <c r="BN147" s="72"/>
      <c r="BO147" s="71">
        <v>0</v>
      </c>
      <c r="BP147" s="71">
        <v>0</v>
      </c>
      <c r="BQ147" s="71">
        <v>5</v>
      </c>
      <c r="BR147" s="71">
        <v>0</v>
      </c>
      <c r="BS147" s="71">
        <v>0</v>
      </c>
      <c r="BT147" s="71">
        <v>0</v>
      </c>
      <c r="BU147"/>
      <c r="BV147" s="70">
        <v>43.64</v>
      </c>
      <c r="BW147" s="70">
        <v>0</v>
      </c>
      <c r="BX147" s="70">
        <v>0</v>
      </c>
      <c r="BY147" s="70">
        <v>0</v>
      </c>
      <c r="BZ147" s="70">
        <v>0</v>
      </c>
      <c r="CA147" s="70">
        <v>0</v>
      </c>
      <c r="CB147" s="70">
        <v>0</v>
      </c>
      <c r="CC147" s="70">
        <v>0</v>
      </c>
      <c r="CD147" s="70">
        <v>0</v>
      </c>
    </row>
    <row r="148" spans="1:82">
      <c r="A148" s="70" t="s">
        <v>1846</v>
      </c>
      <c r="B148" s="70">
        <v>48</v>
      </c>
      <c r="C148" s="70">
        <v>14</v>
      </c>
      <c r="D148" s="70">
        <v>3</v>
      </c>
      <c r="E148" s="70">
        <v>2017</v>
      </c>
      <c r="F148" s="70" t="s">
        <v>156</v>
      </c>
      <c r="G148" s="70" t="s">
        <v>1832</v>
      </c>
      <c r="H148" s="70" t="s">
        <v>1833</v>
      </c>
      <c r="I148" s="148"/>
      <c r="J148" s="71">
        <v>49.157455939100331</v>
      </c>
      <c r="K148" s="71">
        <v>1.4767276507430245</v>
      </c>
      <c r="L148" s="71">
        <v>0.46189161894680542</v>
      </c>
      <c r="M148" s="71">
        <v>30.795298389073324</v>
      </c>
      <c r="N148" s="71">
        <v>46.240709787344372</v>
      </c>
      <c r="O148" s="71">
        <v>32.76185047763861</v>
      </c>
      <c r="P148" s="71">
        <v>22.821689707269201</v>
      </c>
      <c r="Q148" s="71">
        <v>2.5453017227477899</v>
      </c>
      <c r="R148" s="71">
        <v>0</v>
      </c>
      <c r="S148" s="71">
        <v>3.83694347475</v>
      </c>
      <c r="T148" s="72"/>
      <c r="U148" s="71">
        <v>14194662</v>
      </c>
      <c r="V148" s="71">
        <v>681</v>
      </c>
      <c r="W148" s="71">
        <v>11</v>
      </c>
      <c r="X148" s="71">
        <v>7388</v>
      </c>
      <c r="Y148" s="71">
        <v>14432</v>
      </c>
      <c r="Z148" s="71">
        <v>19588</v>
      </c>
      <c r="AA148" s="71">
        <v>4727</v>
      </c>
      <c r="AB148" s="71">
        <v>37265</v>
      </c>
      <c r="AC148" s="71">
        <v>0</v>
      </c>
      <c r="AD148" s="71">
        <v>3.83694347475</v>
      </c>
      <c r="AE148" s="72"/>
      <c r="AF148" s="71">
        <v>76328223.683264688</v>
      </c>
      <c r="AG148" s="71">
        <v>1096159.565270737</v>
      </c>
      <c r="AH148" s="71">
        <v>103468.2167660132</v>
      </c>
      <c r="AI148" s="71">
        <v>53146961.168203413</v>
      </c>
      <c r="AJ148" s="71">
        <v>78087475.328299016</v>
      </c>
      <c r="AK148" s="71">
        <v>0</v>
      </c>
      <c r="AL148" s="71">
        <v>0</v>
      </c>
      <c r="AM148" s="71">
        <v>5118976.8642673651</v>
      </c>
      <c r="AN148" s="71">
        <v>0</v>
      </c>
      <c r="AO148" s="71">
        <v>0</v>
      </c>
      <c r="AP148" s="71">
        <v>213881264.82607123</v>
      </c>
      <c r="AQ148" s="72"/>
      <c r="AR148" s="71">
        <v>1132</v>
      </c>
      <c r="AS148" s="71">
        <v>267</v>
      </c>
      <c r="AT148" s="71">
        <v>0</v>
      </c>
      <c r="AU148" s="71">
        <v>0</v>
      </c>
      <c r="AV148" s="71">
        <v>0</v>
      </c>
      <c r="AW148" s="71">
        <v>0</v>
      </c>
      <c r="AX148" s="71"/>
      <c r="AY148" s="72"/>
      <c r="AZ148" s="71">
        <v>4811.3</v>
      </c>
      <c r="BA148" s="71">
        <v>9179.2999999999975</v>
      </c>
      <c r="BB148" s="71">
        <v>0</v>
      </c>
      <c r="BC148" s="71">
        <v>0</v>
      </c>
      <c r="BD148" s="71">
        <v>0</v>
      </c>
      <c r="BE148" s="71">
        <v>0</v>
      </c>
      <c r="BF148" s="71"/>
      <c r="BG148" s="72"/>
      <c r="BH148" s="71">
        <v>0</v>
      </c>
      <c r="BI148" s="71">
        <v>0</v>
      </c>
      <c r="BJ148" s="71">
        <v>45.061999999999998</v>
      </c>
      <c r="BK148" s="71">
        <v>0</v>
      </c>
      <c r="BL148" s="71">
        <v>0</v>
      </c>
      <c r="BM148" s="71">
        <v>0</v>
      </c>
      <c r="BN148" s="72"/>
      <c r="BO148" s="71">
        <v>0</v>
      </c>
      <c r="BP148" s="71">
        <v>0</v>
      </c>
      <c r="BQ148" s="71">
        <v>5</v>
      </c>
      <c r="BR148" s="71">
        <v>0</v>
      </c>
      <c r="BS148" s="71">
        <v>0</v>
      </c>
      <c r="BT148" s="71">
        <v>0</v>
      </c>
      <c r="BU148"/>
      <c r="BV148" s="70">
        <v>45.061999999999998</v>
      </c>
      <c r="BW148" s="70">
        <v>0</v>
      </c>
      <c r="BX148" s="70">
        <v>0</v>
      </c>
      <c r="BY148" s="70">
        <v>0</v>
      </c>
      <c r="BZ148" s="70">
        <v>0</v>
      </c>
      <c r="CA148" s="70">
        <v>0</v>
      </c>
      <c r="CB148" s="70">
        <v>0</v>
      </c>
      <c r="CC148" s="70">
        <v>0</v>
      </c>
      <c r="CD148" s="70">
        <v>0</v>
      </c>
    </row>
    <row r="149" spans="1:82">
      <c r="A149" s="70" t="s">
        <v>1847</v>
      </c>
      <c r="B149" s="70">
        <v>49</v>
      </c>
      <c r="C149" s="70">
        <v>15</v>
      </c>
      <c r="D149" s="70">
        <v>3</v>
      </c>
      <c r="E149" s="70">
        <v>2018</v>
      </c>
      <c r="F149" s="70" t="s">
        <v>183</v>
      </c>
      <c r="G149" s="70" t="s">
        <v>1832</v>
      </c>
      <c r="H149" s="70" t="s">
        <v>1833</v>
      </c>
      <c r="I149" s="148"/>
      <c r="J149" s="71">
        <v>38.37586944808799</v>
      </c>
      <c r="K149" s="71">
        <v>1.3176576017251722</v>
      </c>
      <c r="L149" s="71">
        <v>0.40905749022057775</v>
      </c>
      <c r="M149" s="71">
        <v>27.271886262974949</v>
      </c>
      <c r="N149" s="71">
        <v>36.379272614867745</v>
      </c>
      <c r="O149" s="71">
        <v>32.443370158686221</v>
      </c>
      <c r="P149" s="71">
        <v>23.024706856193788</v>
      </c>
      <c r="Q149" s="71">
        <v>2.3730417825880301</v>
      </c>
      <c r="R149" s="71">
        <v>0</v>
      </c>
      <c r="S149" s="71">
        <v>3.9121025013400001</v>
      </c>
      <c r="T149" s="72"/>
      <c r="U149" s="71">
        <v>12870091</v>
      </c>
      <c r="V149" s="71">
        <v>681</v>
      </c>
      <c r="W149" s="71">
        <v>11</v>
      </c>
      <c r="X149" s="71">
        <v>7388</v>
      </c>
      <c r="Y149" s="71">
        <v>14713</v>
      </c>
      <c r="Z149" s="71">
        <v>19769</v>
      </c>
      <c r="AA149" s="71">
        <v>4817</v>
      </c>
      <c r="AB149" s="71">
        <v>37441</v>
      </c>
      <c r="AC149" s="71">
        <v>0</v>
      </c>
      <c r="AD149" s="71">
        <v>3.9121025013400001</v>
      </c>
      <c r="AE149" s="72"/>
      <c r="AF149" s="71">
        <v>67438692.206072226</v>
      </c>
      <c r="AG149" s="71">
        <v>962573.2080961318</v>
      </c>
      <c r="AH149" s="71">
        <v>96710.84137039812</v>
      </c>
      <c r="AI149" s="71">
        <v>52235499.221589863</v>
      </c>
      <c r="AJ149" s="71">
        <v>68717173.204296052</v>
      </c>
      <c r="AK149" s="71">
        <v>0</v>
      </c>
      <c r="AL149" s="71">
        <v>0</v>
      </c>
      <c r="AM149" s="71">
        <v>5153795.2361548441</v>
      </c>
      <c r="AN149" s="71">
        <v>0</v>
      </c>
      <c r="AO149" s="71">
        <v>0</v>
      </c>
      <c r="AP149" s="71">
        <v>194604443.91757953</v>
      </c>
      <c r="AQ149" s="72"/>
      <c r="AR149" s="71">
        <v>1223</v>
      </c>
      <c r="AS149" s="71">
        <v>293</v>
      </c>
      <c r="AT149" s="71">
        <v>0</v>
      </c>
      <c r="AU149" s="71">
        <v>0</v>
      </c>
      <c r="AV149" s="71">
        <v>0</v>
      </c>
      <c r="AW149" s="71">
        <v>0</v>
      </c>
      <c r="AX149" s="71"/>
      <c r="AY149" s="72"/>
      <c r="AZ149" s="71">
        <v>5246.5000000000018</v>
      </c>
      <c r="BA149" s="71">
        <v>9751</v>
      </c>
      <c r="BB149" s="71">
        <v>0</v>
      </c>
      <c r="BC149" s="71">
        <v>0</v>
      </c>
      <c r="BD149" s="71">
        <v>0</v>
      </c>
      <c r="BE149" s="71">
        <v>0</v>
      </c>
      <c r="BF149" s="71"/>
      <c r="BG149" s="72"/>
      <c r="BH149" s="71">
        <v>0</v>
      </c>
      <c r="BI149" s="71">
        <v>0</v>
      </c>
      <c r="BJ149" s="71">
        <v>40.881</v>
      </c>
      <c r="BK149" s="71">
        <v>0</v>
      </c>
      <c r="BL149" s="71">
        <v>0</v>
      </c>
      <c r="BM149" s="71">
        <v>0</v>
      </c>
      <c r="BN149" s="72"/>
      <c r="BO149" s="71">
        <v>0</v>
      </c>
      <c r="BP149" s="71">
        <v>0</v>
      </c>
      <c r="BQ149" s="71">
        <v>5</v>
      </c>
      <c r="BR149" s="71">
        <v>0</v>
      </c>
      <c r="BS149" s="71">
        <v>0</v>
      </c>
      <c r="BT149" s="71">
        <v>0</v>
      </c>
      <c r="BU149"/>
      <c r="BV149" s="70">
        <v>40.881</v>
      </c>
      <c r="BW149" s="70">
        <v>0</v>
      </c>
      <c r="BX149" s="70">
        <v>0</v>
      </c>
      <c r="BY149" s="70">
        <v>0</v>
      </c>
      <c r="BZ149" s="70">
        <v>0</v>
      </c>
      <c r="CA149" s="70">
        <v>0</v>
      </c>
      <c r="CB149" s="70">
        <v>0</v>
      </c>
      <c r="CC149" s="70">
        <v>0</v>
      </c>
      <c r="CD149" s="70">
        <v>0</v>
      </c>
    </row>
    <row r="150" spans="1:82">
      <c r="A150" s="70" t="s">
        <v>1848</v>
      </c>
      <c r="B150" s="70">
        <v>50</v>
      </c>
      <c r="C150" s="70">
        <v>16</v>
      </c>
      <c r="D150" s="70">
        <v>3</v>
      </c>
      <c r="E150" s="70">
        <v>2019</v>
      </c>
      <c r="F150" s="70" t="s">
        <v>158</v>
      </c>
      <c r="G150" s="70" t="s">
        <v>1832</v>
      </c>
      <c r="H150" s="70" t="s">
        <v>1833</v>
      </c>
      <c r="I150" s="148"/>
      <c r="J150" s="71">
        <v>31.565051088777565</v>
      </c>
      <c r="K150" s="71">
        <v>1.2227815367400767</v>
      </c>
      <c r="L150" s="71">
        <v>0.4124599788871427</v>
      </c>
      <c r="M150" s="71">
        <v>24.3045247771175</v>
      </c>
      <c r="N150" s="71">
        <v>38.672374635901122</v>
      </c>
      <c r="O150" s="71">
        <v>31.840041945629661</v>
      </c>
      <c r="P150" s="71">
        <v>23.193532184911938</v>
      </c>
      <c r="Q150" s="71">
        <v>2.3075302394078299</v>
      </c>
      <c r="R150" s="71">
        <v>0</v>
      </c>
      <c r="S150" s="71">
        <v>4.8286878828999988</v>
      </c>
      <c r="T150" s="72"/>
      <c r="U150" s="71">
        <v>11130399</v>
      </c>
      <c r="V150" s="71">
        <v>681</v>
      </c>
      <c r="W150" s="71">
        <v>11</v>
      </c>
      <c r="X150" s="71">
        <v>7388</v>
      </c>
      <c r="Y150" s="71">
        <v>14840</v>
      </c>
      <c r="Z150" s="71">
        <v>19934</v>
      </c>
      <c r="AA150" s="71">
        <v>4816</v>
      </c>
      <c r="AB150" s="71">
        <v>37393</v>
      </c>
      <c r="AC150" s="71">
        <v>0</v>
      </c>
      <c r="AD150" s="71">
        <v>4.8286878828999988</v>
      </c>
      <c r="AE150" s="72"/>
      <c r="AF150" s="71">
        <v>58284418.718146943</v>
      </c>
      <c r="AG150" s="71">
        <v>939155.37144287757</v>
      </c>
      <c r="AH150" s="71">
        <v>103798.9641806963</v>
      </c>
      <c r="AI150" s="71">
        <v>48591871.889478847</v>
      </c>
      <c r="AJ150" s="71">
        <v>76401873.684656069</v>
      </c>
      <c r="AK150" s="71">
        <v>0</v>
      </c>
      <c r="AL150" s="71">
        <v>0</v>
      </c>
      <c r="AM150" s="71">
        <v>5092645.1056467108</v>
      </c>
      <c r="AN150" s="71">
        <v>0</v>
      </c>
      <c r="AO150" s="71">
        <v>0</v>
      </c>
      <c r="AP150" s="71">
        <v>189413763.73355213</v>
      </c>
      <c r="AQ150" s="72"/>
      <c r="AR150" s="71">
        <v>1304</v>
      </c>
      <c r="AS150" s="71">
        <v>316</v>
      </c>
      <c r="AT150" s="71">
        <v>0</v>
      </c>
      <c r="AU150" s="71">
        <v>0</v>
      </c>
      <c r="AV150" s="71">
        <v>0</v>
      </c>
      <c r="AW150" s="71">
        <v>0</v>
      </c>
      <c r="AX150" s="71"/>
      <c r="AY150" s="72"/>
      <c r="AZ150" s="71">
        <v>5658.1</v>
      </c>
      <c r="BA150" s="71">
        <v>10386.6</v>
      </c>
      <c r="BB150" s="71">
        <v>0</v>
      </c>
      <c r="BC150" s="71">
        <v>0</v>
      </c>
      <c r="BD150" s="71">
        <v>0</v>
      </c>
      <c r="BE150" s="71">
        <v>0</v>
      </c>
      <c r="BF150" s="71"/>
      <c r="BG150" s="72"/>
      <c r="BH150" s="71">
        <v>0</v>
      </c>
      <c r="BI150" s="71">
        <v>0</v>
      </c>
      <c r="BJ150" s="71">
        <v>33.046999999999997</v>
      </c>
      <c r="BK150" s="71">
        <v>0</v>
      </c>
      <c r="BL150" s="71">
        <v>0</v>
      </c>
      <c r="BM150" s="71">
        <v>0</v>
      </c>
      <c r="BN150" s="72"/>
      <c r="BO150" s="71">
        <v>0</v>
      </c>
      <c r="BP150" s="71">
        <v>0</v>
      </c>
      <c r="BQ150" s="71">
        <v>5</v>
      </c>
      <c r="BR150" s="71">
        <v>0</v>
      </c>
      <c r="BS150" s="71">
        <v>0</v>
      </c>
      <c r="BT150" s="71">
        <v>0</v>
      </c>
      <c r="BU150"/>
      <c r="BV150" s="70">
        <v>33.046999999999997</v>
      </c>
      <c r="BW150" s="70">
        <v>0</v>
      </c>
      <c r="BX150" s="70">
        <v>0</v>
      </c>
      <c r="BY150" s="70">
        <v>0</v>
      </c>
      <c r="BZ150" s="70">
        <v>0</v>
      </c>
      <c r="CA150" s="70">
        <v>0</v>
      </c>
      <c r="CB150" s="70">
        <v>0</v>
      </c>
      <c r="CC150" s="70">
        <v>0</v>
      </c>
      <c r="CD150" s="70">
        <v>0</v>
      </c>
    </row>
    <row r="151" spans="1:82">
      <c r="A151" s="70" t="s">
        <v>1849</v>
      </c>
      <c r="B151" s="70">
        <v>51</v>
      </c>
      <c r="C151" s="70">
        <v>17</v>
      </c>
      <c r="D151" s="70">
        <v>3</v>
      </c>
      <c r="E151" s="70">
        <v>2020</v>
      </c>
      <c r="F151" s="70" t="s">
        <v>159</v>
      </c>
      <c r="G151" s="70" t="s">
        <v>1832</v>
      </c>
      <c r="H151" s="70" t="s">
        <v>1833</v>
      </c>
      <c r="I151" s="148"/>
      <c r="J151" s="71">
        <v>26.669358936114008</v>
      </c>
      <c r="K151" s="71">
        <v>1.3323382375740158</v>
      </c>
      <c r="L151" s="71">
        <v>1.4449971475960222</v>
      </c>
      <c r="M151" s="71">
        <v>24.464035706353144</v>
      </c>
      <c r="N151" s="71">
        <v>35.751991294766121</v>
      </c>
      <c r="O151" s="71">
        <v>28.186061856321349</v>
      </c>
      <c r="P151" s="71">
        <v>21.861879879089376</v>
      </c>
      <c r="Q151" s="71">
        <v>2.2146826923102201</v>
      </c>
      <c r="R151" s="71">
        <v>0</v>
      </c>
      <c r="S151" s="71">
        <v>4.6223477323799997</v>
      </c>
      <c r="T151" s="72"/>
      <c r="U151" s="71">
        <v>7345111</v>
      </c>
      <c r="V151" s="71">
        <v>638</v>
      </c>
      <c r="W151" s="71">
        <v>56</v>
      </c>
      <c r="X151" s="71">
        <v>8373</v>
      </c>
      <c r="Y151" s="71">
        <v>15099</v>
      </c>
      <c r="Z151" s="71">
        <v>20141</v>
      </c>
      <c r="AA151" s="71">
        <v>4825</v>
      </c>
      <c r="AB151" s="71">
        <v>37562</v>
      </c>
      <c r="AC151" s="71">
        <v>0</v>
      </c>
      <c r="AD151" s="71">
        <v>4.6223477323799997</v>
      </c>
      <c r="AE151" s="72"/>
      <c r="AF151" s="71">
        <v>45705969.083742753</v>
      </c>
      <c r="AG151" s="71">
        <v>940649.61155395838</v>
      </c>
      <c r="AH151" s="71">
        <v>401498.60919658997</v>
      </c>
      <c r="AI151" s="71">
        <v>47161679.199140906</v>
      </c>
      <c r="AJ151" s="71">
        <v>68346472.473165482</v>
      </c>
      <c r="AK151" s="71"/>
      <c r="AL151" s="71"/>
      <c r="AM151" s="71">
        <v>4902258.3225241145</v>
      </c>
      <c r="AN151" s="71"/>
      <c r="AO151" s="71"/>
      <c r="AP151" s="71">
        <v>167458527.2993238</v>
      </c>
      <c r="AQ151" s="72"/>
      <c r="AR151" s="71">
        <v>1413</v>
      </c>
      <c r="AS151" s="71">
        <v>327</v>
      </c>
      <c r="AT151" s="71">
        <v>0</v>
      </c>
      <c r="AU151" s="71">
        <v>0</v>
      </c>
      <c r="AV151" s="71">
        <v>0</v>
      </c>
      <c r="AW151" s="71">
        <v>0</v>
      </c>
      <c r="AX151" s="71"/>
      <c r="AY151" s="72"/>
      <c r="AZ151" s="71">
        <v>6324.9000000000033</v>
      </c>
      <c r="BA151" s="71">
        <v>11529.600000000009</v>
      </c>
      <c r="BB151" s="71">
        <v>0</v>
      </c>
      <c r="BC151" s="71">
        <v>0</v>
      </c>
      <c r="BD151" s="71">
        <v>0</v>
      </c>
      <c r="BE151" s="71">
        <v>0</v>
      </c>
      <c r="BF151" s="71"/>
      <c r="BG151" s="72"/>
      <c r="BH151" s="71">
        <v>0</v>
      </c>
      <c r="BI151" s="71">
        <v>0</v>
      </c>
      <c r="BJ151" s="71">
        <v>29.303999999999998</v>
      </c>
      <c r="BK151" s="71">
        <v>0</v>
      </c>
      <c r="BL151" s="71">
        <v>0</v>
      </c>
      <c r="BM151" s="71">
        <v>0</v>
      </c>
      <c r="BN151" s="72"/>
      <c r="BO151" s="71">
        <v>0</v>
      </c>
      <c r="BP151" s="71">
        <v>0</v>
      </c>
      <c r="BQ151" s="71">
        <v>5</v>
      </c>
      <c r="BR151" s="71">
        <v>0</v>
      </c>
      <c r="BS151" s="71">
        <v>0</v>
      </c>
      <c r="BT151" s="71">
        <v>0</v>
      </c>
      <c r="BU151"/>
      <c r="BV151" s="70">
        <v>29.303999999999998</v>
      </c>
      <c r="BW151" s="70">
        <v>0</v>
      </c>
      <c r="BX151" s="70">
        <v>0</v>
      </c>
      <c r="BY151" s="70">
        <v>0</v>
      </c>
      <c r="BZ151" s="70">
        <v>0</v>
      </c>
      <c r="CA151" s="70">
        <v>0</v>
      </c>
      <c r="CB151" s="70">
        <v>0</v>
      </c>
      <c r="CC151" s="70">
        <v>0</v>
      </c>
      <c r="CD151" s="70">
        <v>0</v>
      </c>
    </row>
    <row r="152" spans="1:82">
      <c r="A152" s="70" t="s">
        <v>1850</v>
      </c>
      <c r="B152" s="70">
        <v>51</v>
      </c>
      <c r="C152" s="70">
        <v>18</v>
      </c>
      <c r="D152" s="70">
        <v>3</v>
      </c>
      <c r="E152" s="70">
        <v>2021</v>
      </c>
      <c r="F152" s="70" t="s">
        <v>160</v>
      </c>
      <c r="G152" s="70" t="s">
        <v>1832</v>
      </c>
      <c r="H152" s="70" t="s">
        <v>1833</v>
      </c>
      <c r="I152" s="148"/>
      <c r="J152" s="71">
        <v>26.189098858648531</v>
      </c>
      <c r="K152" s="71">
        <v>1.3977916291509631</v>
      </c>
      <c r="L152" s="71">
        <v>1.6138084665625274</v>
      </c>
      <c r="M152" s="71">
        <v>24.66266692147012</v>
      </c>
      <c r="N152" s="71">
        <v>36.221505390582237</v>
      </c>
      <c r="O152" s="71">
        <v>27.609481944468719</v>
      </c>
      <c r="P152" s="71">
        <v>22.549997852600423</v>
      </c>
      <c r="Q152" s="71">
        <v>2.2044052397901899</v>
      </c>
      <c r="R152" s="71">
        <v>0</v>
      </c>
      <c r="S152" s="71">
        <v>5.3648403724579996</v>
      </c>
      <c r="T152" s="72"/>
      <c r="U152" s="71">
        <v>9480889</v>
      </c>
      <c r="V152" s="71">
        <v>638</v>
      </c>
      <c r="W152" s="71">
        <v>56</v>
      </c>
      <c r="X152" s="71">
        <v>8373</v>
      </c>
      <c r="Y152" s="71">
        <v>15310</v>
      </c>
      <c r="Z152" s="71">
        <v>20314</v>
      </c>
      <c r="AA152" s="71">
        <v>4853</v>
      </c>
      <c r="AB152" s="71">
        <v>37755</v>
      </c>
      <c r="AC152" s="71">
        <v>0</v>
      </c>
      <c r="AD152" s="71">
        <v>5.3648403724579996</v>
      </c>
      <c r="AE152" s="72"/>
      <c r="AF152" s="71">
        <v>55039201.900828421</v>
      </c>
      <c r="AG152" s="71">
        <v>1023458.9327996646</v>
      </c>
      <c r="AH152" s="71">
        <v>433032.96773795102</v>
      </c>
      <c r="AI152" s="71">
        <v>54658806.738395639</v>
      </c>
      <c r="AJ152" s="71">
        <v>73697940.035383746</v>
      </c>
      <c r="AK152" s="71">
        <v>0</v>
      </c>
      <c r="AL152" s="71">
        <v>0</v>
      </c>
      <c r="AM152" s="71">
        <v>4955868.0841835998</v>
      </c>
      <c r="AN152" s="71">
        <v>0</v>
      </c>
      <c r="AO152" s="71">
        <v>0</v>
      </c>
      <c r="AP152" s="71">
        <v>189808308.65932903</v>
      </c>
      <c r="AQ152" s="72"/>
      <c r="AR152" s="71">
        <v>1548</v>
      </c>
      <c r="AS152" s="71">
        <v>330</v>
      </c>
      <c r="AT152" s="71">
        <v>0</v>
      </c>
      <c r="AU152" s="71">
        <v>0</v>
      </c>
      <c r="AV152" s="71">
        <v>0</v>
      </c>
      <c r="AW152" s="71">
        <v>0</v>
      </c>
      <c r="AX152" s="71"/>
      <c r="AY152" s="72"/>
      <c r="AZ152" s="71">
        <v>7181.4000000000033</v>
      </c>
      <c r="BA152" s="71">
        <v>13607.600000000009</v>
      </c>
      <c r="BB152" s="71">
        <v>0</v>
      </c>
      <c r="BC152" s="71">
        <v>0</v>
      </c>
      <c r="BD152" s="71">
        <v>0</v>
      </c>
      <c r="BE152" s="71">
        <v>0</v>
      </c>
      <c r="BF152" s="71"/>
      <c r="BG152" s="72"/>
      <c r="BH152" s="71">
        <v>0</v>
      </c>
      <c r="BI152" s="71">
        <v>0</v>
      </c>
      <c r="BJ152" s="71">
        <v>34.121000000000002</v>
      </c>
      <c r="BK152" s="71">
        <v>0</v>
      </c>
      <c r="BL152" s="71">
        <v>0</v>
      </c>
      <c r="BM152" s="71">
        <v>0</v>
      </c>
      <c r="BN152" s="72"/>
      <c r="BO152" s="71">
        <v>0</v>
      </c>
      <c r="BP152" s="71">
        <v>0</v>
      </c>
      <c r="BQ152" s="71">
        <v>5</v>
      </c>
      <c r="BR152" s="71">
        <v>0</v>
      </c>
      <c r="BS152" s="71">
        <v>0</v>
      </c>
      <c r="BT152" s="71">
        <v>0</v>
      </c>
      <c r="BU152"/>
      <c r="BV152" s="70">
        <v>34.121000000000002</v>
      </c>
      <c r="BW152" s="70">
        <v>0</v>
      </c>
      <c r="BX152" s="70">
        <v>0</v>
      </c>
      <c r="BY152" s="70">
        <v>0</v>
      </c>
      <c r="BZ152" s="70">
        <v>0</v>
      </c>
      <c r="CA152" s="70">
        <v>0</v>
      </c>
      <c r="CB152" s="70">
        <v>0</v>
      </c>
      <c r="CC152" s="70">
        <v>0</v>
      </c>
      <c r="CD152" s="70">
        <v>0</v>
      </c>
    </row>
    <row r="153" spans="1:82">
      <c r="A153" s="70" t="s">
        <v>1851</v>
      </c>
      <c r="B153" s="70">
        <v>51</v>
      </c>
      <c r="C153" s="70">
        <v>19</v>
      </c>
      <c r="D153" s="70">
        <v>3</v>
      </c>
      <c r="E153" s="70">
        <v>2022</v>
      </c>
      <c r="F153" s="70" t="s">
        <v>161</v>
      </c>
      <c r="G153" s="70" t="s">
        <v>1832</v>
      </c>
      <c r="H153" s="70" t="s">
        <v>1833</v>
      </c>
      <c r="I153" s="148"/>
      <c r="J153" s="71">
        <v>27.021441350023853</v>
      </c>
      <c r="K153" s="71">
        <v>1.2580981020415241</v>
      </c>
      <c r="L153" s="71">
        <v>1.3739019393363352</v>
      </c>
      <c r="M153" s="71">
        <v>28.310204758424575</v>
      </c>
      <c r="N153" s="71">
        <v>39.436674874816134</v>
      </c>
      <c r="O153" s="71">
        <v>29.364011148599982</v>
      </c>
      <c r="P153" s="71">
        <v>22.330395750842985</v>
      </c>
      <c r="Q153" s="71">
        <v>2.2255743959803205</v>
      </c>
      <c r="R153" s="71">
        <v>0</v>
      </c>
      <c r="S153" s="71">
        <v>4.8743451572399987</v>
      </c>
      <c r="T153" s="72"/>
      <c r="U153" s="71">
        <v>9020365</v>
      </c>
      <c r="V153" s="71">
        <v>638</v>
      </c>
      <c r="W153" s="71">
        <v>56</v>
      </c>
      <c r="X153" s="71">
        <v>8373</v>
      </c>
      <c r="Y153" s="71">
        <v>15501</v>
      </c>
      <c r="Z153" s="71">
        <v>20527</v>
      </c>
      <c r="AA153" s="71">
        <v>4879</v>
      </c>
      <c r="AB153" s="71">
        <v>37805</v>
      </c>
      <c r="AC153" s="71">
        <v>0</v>
      </c>
      <c r="AD153" s="71">
        <v>4.8743451572399987</v>
      </c>
      <c r="AE153" s="72"/>
      <c r="AF153" s="71">
        <v>46023601.592377953</v>
      </c>
      <c r="AG153" s="71">
        <v>987889.83902198391</v>
      </c>
      <c r="AH153" s="71">
        <v>424577.37597057456</v>
      </c>
      <c r="AI153" s="71">
        <v>54305236.137424931</v>
      </c>
      <c r="AJ153" s="71">
        <v>76414674.359753564</v>
      </c>
      <c r="AK153" s="71">
        <v>0</v>
      </c>
      <c r="AL153" s="71">
        <v>0</v>
      </c>
      <c r="AM153" s="71">
        <v>4881657.3650610037</v>
      </c>
      <c r="AN153" s="71">
        <v>0</v>
      </c>
      <c r="AO153" s="71">
        <v>0</v>
      </c>
      <c r="AP153" s="71">
        <v>183037636.66961002</v>
      </c>
      <c r="AQ153" s="72"/>
      <c r="AR153" s="71">
        <v>1669</v>
      </c>
      <c r="AS153" s="71">
        <v>336</v>
      </c>
      <c r="AT153" s="71">
        <v>0</v>
      </c>
      <c r="AU153" s="71">
        <v>0</v>
      </c>
      <c r="AV153" s="71">
        <v>0</v>
      </c>
      <c r="AW153" s="71">
        <v>0</v>
      </c>
      <c r="AX153" s="71"/>
      <c r="AY153" s="72"/>
      <c r="AZ153" s="71">
        <v>7954.1999999999953</v>
      </c>
      <c r="BA153" s="71">
        <v>14011.900000000005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1852</v>
      </c>
      <c r="B154" s="70">
        <v>51</v>
      </c>
      <c r="C154" s="70">
        <v>20</v>
      </c>
      <c r="D154" s="70">
        <v>3</v>
      </c>
      <c r="E154" s="70">
        <v>2023</v>
      </c>
      <c r="F154" s="70" t="s">
        <v>1539</v>
      </c>
      <c r="G154" s="70" t="s">
        <v>1832</v>
      </c>
      <c r="H154" s="70" t="s">
        <v>1833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1780</v>
      </c>
      <c r="AS154" s="71">
        <v>337</v>
      </c>
      <c r="AT154" s="71">
        <v>0</v>
      </c>
      <c r="AU154" s="71">
        <v>0</v>
      </c>
      <c r="AV154" s="71">
        <v>0</v>
      </c>
      <c r="AW154" s="71">
        <v>0</v>
      </c>
      <c r="AX154" s="71"/>
      <c r="AY154" s="72"/>
      <c r="AZ154" s="71">
        <v>8638.6999999999825</v>
      </c>
      <c r="BA154" s="71">
        <v>14050.400000000005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1853</v>
      </c>
      <c r="B155" s="70">
        <v>51</v>
      </c>
      <c r="C155" s="70">
        <v>21</v>
      </c>
      <c r="D155" s="70">
        <v>3</v>
      </c>
      <c r="E155" s="70">
        <v>2024</v>
      </c>
      <c r="F155" s="70" t="s">
        <v>1554</v>
      </c>
      <c r="G155" s="70" t="s">
        <v>1832</v>
      </c>
      <c r="H155" s="70" t="s">
        <v>1833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1854</v>
      </c>
      <c r="B156" s="70">
        <v>103</v>
      </c>
      <c r="C156" s="70">
        <v>1</v>
      </c>
      <c r="D156" s="70">
        <v>7</v>
      </c>
      <c r="E156" s="70">
        <v>1990</v>
      </c>
      <c r="F156" s="70" t="s">
        <v>787</v>
      </c>
      <c r="G156" s="70" t="s">
        <v>1855</v>
      </c>
      <c r="H156" s="70" t="s">
        <v>1856</v>
      </c>
      <c r="I156" s="148"/>
      <c r="J156" s="71">
        <v>327.41645696633549</v>
      </c>
      <c r="K156" s="71">
        <v>5.421795514056206</v>
      </c>
      <c r="L156" s="71">
        <v>15.87210592750615</v>
      </c>
      <c r="M156" s="71">
        <v>34.831115585800163</v>
      </c>
      <c r="N156" s="71">
        <v>61.156443229771511</v>
      </c>
      <c r="O156" s="71">
        <v>29.539641553744381</v>
      </c>
      <c r="P156" s="71">
        <v>38.577314850894048</v>
      </c>
      <c r="Q156" s="71">
        <v>2.5462214737650801</v>
      </c>
      <c r="R156" s="71">
        <v>0</v>
      </c>
      <c r="S156" s="71">
        <v>2.9268168141843569</v>
      </c>
      <c r="T156" s="72"/>
      <c r="U156" s="71">
        <v>6947544</v>
      </c>
      <c r="V156" s="71">
        <v>1671</v>
      </c>
      <c r="W156" s="71">
        <v>209</v>
      </c>
      <c r="X156" s="71">
        <v>14479</v>
      </c>
      <c r="Y156" s="71">
        <v>13430</v>
      </c>
      <c r="Z156" s="71">
        <v>12150</v>
      </c>
      <c r="AA156" s="71">
        <v>9367</v>
      </c>
      <c r="AB156" s="71">
        <v>41342</v>
      </c>
      <c r="AC156" s="71">
        <v>0</v>
      </c>
      <c r="AD156" s="71">
        <v>2.9268168141843569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1857</v>
      </c>
      <c r="B157" s="70">
        <v>104</v>
      </c>
      <c r="C157" s="70">
        <v>2</v>
      </c>
      <c r="D157" s="70">
        <v>7</v>
      </c>
      <c r="E157" s="70">
        <v>2005</v>
      </c>
      <c r="F157" s="70" t="s">
        <v>789</v>
      </c>
      <c r="G157" s="70" t="s">
        <v>1855</v>
      </c>
      <c r="H157" s="70" t="s">
        <v>1856</v>
      </c>
      <c r="I157" s="148"/>
      <c r="J157" s="71">
        <v>190.55758935488041</v>
      </c>
      <c r="K157" s="71">
        <v>5.0768981663855124</v>
      </c>
      <c r="L157" s="71">
        <v>18.462178178966479</v>
      </c>
      <c r="M157" s="71">
        <v>64.737861502258156</v>
      </c>
      <c r="N157" s="71">
        <v>120.0408207558029</v>
      </c>
      <c r="O157" s="71">
        <v>47.602134193666473</v>
      </c>
      <c r="P157" s="71">
        <v>35.215730546763652</v>
      </c>
      <c r="Q157" s="71">
        <v>2.5782672522660901</v>
      </c>
      <c r="R157" s="71">
        <v>0</v>
      </c>
      <c r="S157" s="71">
        <v>5.3068407600000009</v>
      </c>
      <c r="T157" s="72"/>
      <c r="U157" s="71">
        <v>4758765</v>
      </c>
      <c r="V157" s="71">
        <v>1711</v>
      </c>
      <c r="W157" s="71">
        <v>189</v>
      </c>
      <c r="X157" s="71">
        <v>10762</v>
      </c>
      <c r="Y157" s="71">
        <v>18315</v>
      </c>
      <c r="Z157" s="71">
        <v>22657</v>
      </c>
      <c r="AA157" s="71">
        <v>7003</v>
      </c>
      <c r="AB157" s="71">
        <v>43763</v>
      </c>
      <c r="AC157" s="71">
        <v>0</v>
      </c>
      <c r="AD157" s="71">
        <v>5.3068407600000009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1858</v>
      </c>
      <c r="B158" s="70">
        <v>105</v>
      </c>
      <c r="C158" s="70">
        <v>3</v>
      </c>
      <c r="D158" s="70">
        <v>7</v>
      </c>
      <c r="E158" s="70">
        <v>2006</v>
      </c>
      <c r="F158" s="70" t="s">
        <v>790</v>
      </c>
      <c r="G158" s="1064" t="s">
        <v>1855</v>
      </c>
      <c r="H158" s="70" t="s">
        <v>1856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1859</v>
      </c>
      <c r="B159" s="70">
        <v>106</v>
      </c>
      <c r="C159" s="70">
        <v>4</v>
      </c>
      <c r="D159" s="70">
        <v>7</v>
      </c>
      <c r="E159" s="70">
        <v>2007</v>
      </c>
      <c r="F159" s="70" t="s">
        <v>791</v>
      </c>
      <c r="G159" s="1064" t="s">
        <v>1855</v>
      </c>
      <c r="H159" s="70" t="s">
        <v>1856</v>
      </c>
      <c r="I159" s="148"/>
      <c r="J159" s="71">
        <v>145.90071591509511</v>
      </c>
      <c r="K159" s="71">
        <v>5.7015644118843634</v>
      </c>
      <c r="L159" s="71">
        <v>14.326465368051929</v>
      </c>
      <c r="M159" s="71">
        <v>73.501930065663615</v>
      </c>
      <c r="N159" s="71">
        <v>103.3967834311935</v>
      </c>
      <c r="O159" s="71">
        <v>46.375109932241777</v>
      </c>
      <c r="P159" s="71">
        <v>34.448458514475988</v>
      </c>
      <c r="Q159" s="71">
        <v>2.6857037404844601</v>
      </c>
      <c r="R159" s="71">
        <v>0</v>
      </c>
      <c r="S159" s="71">
        <v>6.0504317440000008</v>
      </c>
      <c r="T159" s="72"/>
      <c r="U159" s="71">
        <v>5661976</v>
      </c>
      <c r="V159" s="71">
        <v>1793</v>
      </c>
      <c r="W159" s="71">
        <v>170</v>
      </c>
      <c r="X159" s="71">
        <v>15908</v>
      </c>
      <c r="Y159" s="71">
        <v>18324</v>
      </c>
      <c r="Z159" s="71">
        <v>22946</v>
      </c>
      <c r="AA159" s="71">
        <v>6746</v>
      </c>
      <c r="AB159" s="71">
        <v>43176</v>
      </c>
      <c r="AC159" s="71">
        <v>0</v>
      </c>
      <c r="AD159" s="71">
        <v>6.0504317440000008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1860</v>
      </c>
      <c r="B160" s="70">
        <v>107</v>
      </c>
      <c r="C160" s="70">
        <v>5</v>
      </c>
      <c r="D160" s="70">
        <v>7</v>
      </c>
      <c r="E160" s="70">
        <v>2008</v>
      </c>
      <c r="F160" s="70" t="s">
        <v>792</v>
      </c>
      <c r="G160" s="70" t="s">
        <v>1855</v>
      </c>
      <c r="H160" s="70" t="s">
        <v>1856</v>
      </c>
      <c r="I160" s="148"/>
      <c r="J160" s="71">
        <v>127.3424383638098</v>
      </c>
      <c r="K160" s="71">
        <v>4.1102439442597536</v>
      </c>
      <c r="L160" s="71">
        <v>12.741399064172629</v>
      </c>
      <c r="M160" s="71">
        <v>77.471152091775991</v>
      </c>
      <c r="N160" s="71">
        <v>98.271144556592617</v>
      </c>
      <c r="O160" s="71">
        <v>45.122830547642131</v>
      </c>
      <c r="P160" s="71">
        <v>33.511479400781681</v>
      </c>
      <c r="Q160" s="71">
        <v>2.6123802864893402</v>
      </c>
      <c r="R160" s="71">
        <v>0</v>
      </c>
      <c r="S160" s="71">
        <v>5.697788963649999</v>
      </c>
      <c r="T160" s="72"/>
      <c r="U160" s="71">
        <v>5418976</v>
      </c>
      <c r="V160" s="71">
        <v>1793</v>
      </c>
      <c r="W160" s="71">
        <v>170</v>
      </c>
      <c r="X160" s="71">
        <v>15908</v>
      </c>
      <c r="Y160" s="71">
        <v>18312</v>
      </c>
      <c r="Z160" s="71">
        <v>23110</v>
      </c>
      <c r="AA160" s="71">
        <v>6570</v>
      </c>
      <c r="AB160" s="71">
        <v>42688</v>
      </c>
      <c r="AC160" s="71">
        <v>0</v>
      </c>
      <c r="AD160" s="71">
        <v>5.697788963649999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1861</v>
      </c>
      <c r="B161" s="70">
        <v>108</v>
      </c>
      <c r="C161" s="70">
        <v>6</v>
      </c>
      <c r="D161" s="70">
        <v>7</v>
      </c>
      <c r="E161" s="70">
        <v>2009</v>
      </c>
      <c r="F161" s="70" t="s">
        <v>176</v>
      </c>
      <c r="G161" s="70" t="s">
        <v>1855</v>
      </c>
      <c r="H161" s="70" t="s">
        <v>1856</v>
      </c>
      <c r="I161" s="148"/>
      <c r="J161" s="71">
        <v>117.286389724484</v>
      </c>
      <c r="K161" s="71">
        <v>3.7912590450531392</v>
      </c>
      <c r="L161" s="71">
        <v>21.738513388086648</v>
      </c>
      <c r="M161" s="71">
        <v>78.974478116079496</v>
      </c>
      <c r="N161" s="71">
        <v>100.79179829709869</v>
      </c>
      <c r="O161" s="71">
        <v>46.201526349868423</v>
      </c>
      <c r="P161" s="71">
        <v>31.95214618485517</v>
      </c>
      <c r="Q161" s="71">
        <v>2.4616642539655502</v>
      </c>
      <c r="R161" s="71">
        <v>0</v>
      </c>
      <c r="S161" s="71">
        <v>6.5212973784000008</v>
      </c>
      <c r="T161" s="72"/>
      <c r="U161" s="71">
        <v>4714222</v>
      </c>
      <c r="V161" s="71">
        <v>1719</v>
      </c>
      <c r="W161" s="71">
        <v>364</v>
      </c>
      <c r="X161" s="71">
        <v>16586</v>
      </c>
      <c r="Y161" s="71">
        <v>18392</v>
      </c>
      <c r="Z161" s="71">
        <v>23356</v>
      </c>
      <c r="AA161" s="71">
        <v>6431</v>
      </c>
      <c r="AB161" s="71">
        <v>42226</v>
      </c>
      <c r="AC161" s="71">
        <v>0</v>
      </c>
      <c r="AD161" s="71">
        <v>6.5212973784000008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40.679000000000002</v>
      </c>
      <c r="BK161" s="71">
        <v>0</v>
      </c>
      <c r="BL161" s="71">
        <v>26.9</v>
      </c>
      <c r="BM161" s="71">
        <v>0</v>
      </c>
      <c r="BN161" s="72"/>
      <c r="BO161" s="71">
        <v>0</v>
      </c>
      <c r="BP161" s="71">
        <v>0</v>
      </c>
      <c r="BQ161" s="71">
        <v>2</v>
      </c>
      <c r="BR161" s="71">
        <v>0</v>
      </c>
      <c r="BS161" s="71">
        <v>2</v>
      </c>
      <c r="BT161" s="71">
        <v>0</v>
      </c>
      <c r="BU161"/>
      <c r="BV161" s="70">
        <v>67.319999999999993</v>
      </c>
      <c r="BW161" s="70">
        <v>0</v>
      </c>
      <c r="BX161" s="70">
        <v>7.0000000000000001E-3</v>
      </c>
      <c r="BY161" s="70">
        <v>0</v>
      </c>
      <c r="BZ161" s="70">
        <v>0.252</v>
      </c>
      <c r="CA161" s="70">
        <v>0</v>
      </c>
      <c r="CB161" s="70">
        <v>0</v>
      </c>
      <c r="CC161" s="70">
        <v>0</v>
      </c>
      <c r="CD161" s="70">
        <v>0</v>
      </c>
    </row>
    <row r="162" spans="1:82">
      <c r="A162" s="70" t="s">
        <v>1862</v>
      </c>
      <c r="B162" s="70">
        <v>109</v>
      </c>
      <c r="C162" s="70">
        <v>7</v>
      </c>
      <c r="D162" s="70">
        <v>7</v>
      </c>
      <c r="E162" s="70">
        <v>2010</v>
      </c>
      <c r="F162" s="70" t="s">
        <v>177</v>
      </c>
      <c r="G162" s="70" t="s">
        <v>1855</v>
      </c>
      <c r="H162" s="70" t="s">
        <v>1856</v>
      </c>
      <c r="I162" s="148"/>
      <c r="J162" s="71">
        <v>135.2609281011558</v>
      </c>
      <c r="K162" s="71">
        <v>4.4045409091873289</v>
      </c>
      <c r="L162" s="71">
        <v>20.067174334938841</v>
      </c>
      <c r="M162" s="71">
        <v>75.04566135457452</v>
      </c>
      <c r="N162" s="71">
        <v>103.8016611364866</v>
      </c>
      <c r="O162" s="71">
        <v>46.507644609074248</v>
      </c>
      <c r="P162" s="71">
        <v>32.148870351821508</v>
      </c>
      <c r="Q162" s="71">
        <v>2.5677694074810402</v>
      </c>
      <c r="R162" s="71">
        <v>0</v>
      </c>
      <c r="S162" s="71">
        <v>6.2199504880799994</v>
      </c>
      <c r="T162" s="72"/>
      <c r="U162" s="71">
        <v>5360056</v>
      </c>
      <c r="V162" s="71">
        <v>1719</v>
      </c>
      <c r="W162" s="71">
        <v>364</v>
      </c>
      <c r="X162" s="71">
        <v>16586</v>
      </c>
      <c r="Y162" s="71">
        <v>18564</v>
      </c>
      <c r="Z162" s="71">
        <v>23620</v>
      </c>
      <c r="AA162" s="71">
        <v>6309</v>
      </c>
      <c r="AB162" s="71">
        <v>42206</v>
      </c>
      <c r="AC162" s="71">
        <v>0</v>
      </c>
      <c r="AD162" s="71">
        <v>6.2199504880799994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33.671999999999997</v>
      </c>
      <c r="BK162" s="71">
        <v>0</v>
      </c>
      <c r="BL162" s="71">
        <v>28.568000000000001</v>
      </c>
      <c r="BM162" s="71">
        <v>0</v>
      </c>
      <c r="BN162" s="72"/>
      <c r="BO162" s="71">
        <v>0</v>
      </c>
      <c r="BP162" s="71">
        <v>0</v>
      </c>
      <c r="BQ162" s="71">
        <v>2</v>
      </c>
      <c r="BR162" s="71">
        <v>0</v>
      </c>
      <c r="BS162" s="71">
        <v>2</v>
      </c>
      <c r="BT162" s="71">
        <v>0</v>
      </c>
      <c r="BU162"/>
      <c r="BV162" s="70">
        <v>62.079000000000001</v>
      </c>
      <c r="BW162" s="70">
        <v>0</v>
      </c>
      <c r="BX162" s="70">
        <v>7.0000000000000001E-3</v>
      </c>
      <c r="BY162" s="70">
        <v>0</v>
      </c>
      <c r="BZ162" s="70">
        <v>0.154</v>
      </c>
      <c r="CA162" s="70">
        <v>0</v>
      </c>
      <c r="CB162" s="70">
        <v>0</v>
      </c>
      <c r="CC162" s="70">
        <v>0</v>
      </c>
      <c r="CD162" s="70">
        <v>0</v>
      </c>
    </row>
    <row r="163" spans="1:82">
      <c r="A163" s="70" t="s">
        <v>1863</v>
      </c>
      <c r="B163" s="70">
        <v>110</v>
      </c>
      <c r="C163" s="70">
        <v>8</v>
      </c>
      <c r="D163" s="70">
        <v>7</v>
      </c>
      <c r="E163" s="70">
        <v>2011</v>
      </c>
      <c r="F163" s="70" t="s">
        <v>178</v>
      </c>
      <c r="G163" s="70" t="s">
        <v>1855</v>
      </c>
      <c r="H163" s="70" t="s">
        <v>1856</v>
      </c>
      <c r="I163" s="148"/>
      <c r="J163" s="71">
        <v>133.0119665187427</v>
      </c>
      <c r="K163" s="71">
        <v>5.1216746971230904</v>
      </c>
      <c r="L163" s="71">
        <v>18.169458859902999</v>
      </c>
      <c r="M163" s="71">
        <v>88.401806600669374</v>
      </c>
      <c r="N163" s="71">
        <v>118.0445639131062</v>
      </c>
      <c r="O163" s="71">
        <v>47.341812385269492</v>
      </c>
      <c r="P163" s="71">
        <v>30.329097477386046</v>
      </c>
      <c r="Q163" s="71">
        <v>2.9398566352383102</v>
      </c>
      <c r="R163" s="71">
        <v>0</v>
      </c>
      <c r="S163" s="71">
        <v>4.4494284558080004</v>
      </c>
      <c r="T163" s="72"/>
      <c r="U163" s="71">
        <v>4992257</v>
      </c>
      <c r="V163" s="71">
        <v>1719</v>
      </c>
      <c r="W163" s="71">
        <v>364</v>
      </c>
      <c r="X163" s="71">
        <v>16586</v>
      </c>
      <c r="Y163" s="71">
        <v>18538</v>
      </c>
      <c r="Z163" s="71">
        <v>24566</v>
      </c>
      <c r="AA163" s="71">
        <v>6129</v>
      </c>
      <c r="AB163" s="71">
        <v>41892</v>
      </c>
      <c r="AC163" s="71">
        <v>0</v>
      </c>
      <c r="AD163" s="71">
        <v>4.4494284558080004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35.296999999999997</v>
      </c>
      <c r="BK163" s="71">
        <v>0</v>
      </c>
      <c r="BL163" s="71">
        <v>24.356999999999999</v>
      </c>
      <c r="BM163" s="71">
        <v>0</v>
      </c>
      <c r="BN163" s="72"/>
      <c r="BO163" s="71">
        <v>0</v>
      </c>
      <c r="BP163" s="71">
        <v>0</v>
      </c>
      <c r="BQ163" s="71">
        <v>2</v>
      </c>
      <c r="BR163" s="71">
        <v>0</v>
      </c>
      <c r="BS163" s="71">
        <v>1</v>
      </c>
      <c r="BT163" s="71">
        <v>0</v>
      </c>
      <c r="BU163"/>
      <c r="BV163" s="70">
        <v>59.39</v>
      </c>
      <c r="BW163" s="70">
        <v>0</v>
      </c>
      <c r="BX163" s="70">
        <v>8.9999999999999993E-3</v>
      </c>
      <c r="BY163" s="70">
        <v>0</v>
      </c>
      <c r="BZ163" s="70">
        <v>0.255</v>
      </c>
      <c r="CA163" s="70">
        <v>0</v>
      </c>
      <c r="CB163" s="70">
        <v>0</v>
      </c>
      <c r="CC163" s="70">
        <v>0</v>
      </c>
      <c r="CD163" s="70">
        <v>0</v>
      </c>
    </row>
    <row r="164" spans="1:82">
      <c r="A164" s="70" t="s">
        <v>1864</v>
      </c>
      <c r="B164" s="70">
        <v>111</v>
      </c>
      <c r="C164" s="70">
        <v>9</v>
      </c>
      <c r="D164" s="70">
        <v>7</v>
      </c>
      <c r="E164" s="70">
        <v>2012</v>
      </c>
      <c r="F164" s="70" t="s">
        <v>179</v>
      </c>
      <c r="G164" s="70" t="s">
        <v>1855</v>
      </c>
      <c r="H164" s="70" t="s">
        <v>1856</v>
      </c>
      <c r="I164" s="148"/>
      <c r="J164" s="71">
        <v>125.70874414393479</v>
      </c>
      <c r="K164" s="71">
        <v>5.6327040168730651</v>
      </c>
      <c r="L164" s="71">
        <v>17.705319582754282</v>
      </c>
      <c r="M164" s="71">
        <v>95.859506731086626</v>
      </c>
      <c r="N164" s="71">
        <v>119.7885142009569</v>
      </c>
      <c r="O164" s="71">
        <v>47.462558753324707</v>
      </c>
      <c r="P164" s="71">
        <v>30.227941347186725</v>
      </c>
      <c r="Q164" s="71">
        <v>3.1896727314788</v>
      </c>
      <c r="R164" s="71">
        <v>0</v>
      </c>
      <c r="S164" s="71">
        <v>5.5933489723200012</v>
      </c>
      <c r="T164" s="72"/>
      <c r="U164" s="71">
        <v>4177102</v>
      </c>
      <c r="V164" s="71">
        <v>1719</v>
      </c>
      <c r="W164" s="71">
        <v>364</v>
      </c>
      <c r="X164" s="71">
        <v>16586</v>
      </c>
      <c r="Y164" s="71">
        <v>18779</v>
      </c>
      <c r="Z164" s="71">
        <v>24824</v>
      </c>
      <c r="AA164" s="71">
        <v>6074</v>
      </c>
      <c r="AB164" s="71">
        <v>41834</v>
      </c>
      <c r="AC164" s="71">
        <v>0</v>
      </c>
      <c r="AD164" s="71">
        <v>5.5933489723200012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37.752000000000002</v>
      </c>
      <c r="BK164" s="71">
        <v>0</v>
      </c>
      <c r="BL164" s="71">
        <v>31.963000000000001</v>
      </c>
      <c r="BM164" s="71">
        <v>0</v>
      </c>
      <c r="BN164" s="72"/>
      <c r="BO164" s="71">
        <v>0</v>
      </c>
      <c r="BP164" s="71">
        <v>0</v>
      </c>
      <c r="BQ164" s="71">
        <v>2</v>
      </c>
      <c r="BR164" s="71">
        <v>0</v>
      </c>
      <c r="BS164" s="71">
        <v>2</v>
      </c>
      <c r="BT164" s="71">
        <v>0</v>
      </c>
      <c r="BU164"/>
      <c r="BV164" s="70">
        <v>69.715000000000003</v>
      </c>
      <c r="BW164" s="70">
        <v>0</v>
      </c>
      <c r="BX164" s="70">
        <v>0</v>
      </c>
      <c r="BY164" s="70">
        <v>0</v>
      </c>
      <c r="BZ164" s="70">
        <v>0</v>
      </c>
      <c r="CA164" s="70">
        <v>0</v>
      </c>
      <c r="CB164" s="70">
        <v>0</v>
      </c>
      <c r="CC164" s="70">
        <v>0</v>
      </c>
      <c r="CD164" s="70">
        <v>0</v>
      </c>
    </row>
    <row r="165" spans="1:82">
      <c r="A165" s="70" t="s">
        <v>1865</v>
      </c>
      <c r="B165" s="70">
        <v>112</v>
      </c>
      <c r="C165" s="70">
        <v>10</v>
      </c>
      <c r="D165" s="70">
        <v>7</v>
      </c>
      <c r="E165" s="70">
        <v>2013</v>
      </c>
      <c r="F165" s="70" t="s">
        <v>180</v>
      </c>
      <c r="G165" s="70" t="s">
        <v>1855</v>
      </c>
      <c r="H165" s="70" t="s">
        <v>1856</v>
      </c>
      <c r="I165" s="148"/>
      <c r="J165" s="71">
        <v>171.372058611352</v>
      </c>
      <c r="K165" s="71">
        <v>5.2054577605721359</v>
      </c>
      <c r="L165" s="71">
        <v>15.281486263839691</v>
      </c>
      <c r="M165" s="71">
        <v>89.348302903394298</v>
      </c>
      <c r="N165" s="71">
        <v>118.126756654487</v>
      </c>
      <c r="O165" s="71">
        <v>45.798232624765113</v>
      </c>
      <c r="P165" s="71">
        <v>30.142025892600152</v>
      </c>
      <c r="Q165" s="71">
        <v>3.243568051844</v>
      </c>
      <c r="R165" s="71">
        <v>0</v>
      </c>
      <c r="S165" s="71">
        <v>5.2019662161719999</v>
      </c>
      <c r="T165" s="72"/>
      <c r="U165" s="71">
        <v>5704099</v>
      </c>
      <c r="V165" s="71">
        <v>1719</v>
      </c>
      <c r="W165" s="71">
        <v>364</v>
      </c>
      <c r="X165" s="71">
        <v>16586</v>
      </c>
      <c r="Y165" s="71">
        <v>18857</v>
      </c>
      <c r="Z165" s="71">
        <v>25023</v>
      </c>
      <c r="AA165" s="71">
        <v>6034</v>
      </c>
      <c r="AB165" s="71">
        <v>41931</v>
      </c>
      <c r="AC165" s="71">
        <v>0</v>
      </c>
      <c r="AD165" s="71">
        <v>5.2019662161719999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36.877000000000002</v>
      </c>
      <c r="BK165" s="71">
        <v>0</v>
      </c>
      <c r="BL165" s="71">
        <v>36.274000000000001</v>
      </c>
      <c r="BM165" s="71">
        <v>0</v>
      </c>
      <c r="BN165" s="72"/>
      <c r="BO165" s="71">
        <v>0</v>
      </c>
      <c r="BP165" s="71">
        <v>0</v>
      </c>
      <c r="BQ165" s="71">
        <v>2</v>
      </c>
      <c r="BR165" s="71">
        <v>0</v>
      </c>
      <c r="BS165" s="71">
        <v>3</v>
      </c>
      <c r="BT165" s="71">
        <v>0</v>
      </c>
      <c r="BU165"/>
      <c r="BV165" s="70">
        <v>69.677999999999997</v>
      </c>
      <c r="BW165" s="70">
        <v>3.4729999999999999</v>
      </c>
      <c r="BX165" s="70">
        <v>0</v>
      </c>
      <c r="BY165" s="70">
        <v>0</v>
      </c>
      <c r="BZ165" s="70">
        <v>0</v>
      </c>
      <c r="CA165" s="70">
        <v>0</v>
      </c>
      <c r="CB165" s="70">
        <v>0</v>
      </c>
      <c r="CC165" s="70">
        <v>0</v>
      </c>
      <c r="CD165" s="70">
        <v>0</v>
      </c>
    </row>
    <row r="166" spans="1:82">
      <c r="A166" s="70" t="s">
        <v>1866</v>
      </c>
      <c r="B166" s="70">
        <v>113</v>
      </c>
      <c r="C166" s="70">
        <v>11</v>
      </c>
      <c r="D166" s="70">
        <v>7</v>
      </c>
      <c r="E166" s="70">
        <v>2014</v>
      </c>
      <c r="F166" s="70" t="s">
        <v>181</v>
      </c>
      <c r="G166" s="70" t="s">
        <v>1855</v>
      </c>
      <c r="H166" s="70" t="s">
        <v>1856</v>
      </c>
      <c r="I166" s="148"/>
      <c r="J166" s="71">
        <v>181.40137393023349</v>
      </c>
      <c r="K166" s="71">
        <v>5.1793518156953846</v>
      </c>
      <c r="L166" s="71">
        <v>21.304229541305059</v>
      </c>
      <c r="M166" s="71">
        <v>83.078328898945514</v>
      </c>
      <c r="N166" s="71">
        <v>113.334013508749</v>
      </c>
      <c r="O166" s="71">
        <v>43.69243915972524</v>
      </c>
      <c r="P166" s="71">
        <v>29.942185176465856</v>
      </c>
      <c r="Q166" s="71">
        <v>3.0789835992894599</v>
      </c>
      <c r="R166" s="71">
        <v>0</v>
      </c>
      <c r="S166" s="71">
        <v>7.10235638224</v>
      </c>
      <c r="T166" s="72"/>
      <c r="U166" s="71">
        <v>7116102</v>
      </c>
      <c r="V166" s="71">
        <v>1554</v>
      </c>
      <c r="W166" s="71">
        <v>419</v>
      </c>
      <c r="X166" s="71">
        <v>15079</v>
      </c>
      <c r="Y166" s="71">
        <v>18851</v>
      </c>
      <c r="Z166" s="71">
        <v>25143</v>
      </c>
      <c r="AA166" s="71">
        <v>5963</v>
      </c>
      <c r="AB166" s="71">
        <v>41486</v>
      </c>
      <c r="AC166" s="71">
        <v>0</v>
      </c>
      <c r="AD166" s="71">
        <v>7.10235638224</v>
      </c>
      <c r="AE166" s="72"/>
      <c r="AF166" s="71"/>
      <c r="AG166" s="71"/>
      <c r="AH166" s="71"/>
      <c r="AI166" s="71"/>
      <c r="AJ166" s="71"/>
      <c r="AK166" s="71"/>
      <c r="AL166" s="71"/>
      <c r="AM166" s="71"/>
      <c r="AN166" s="71"/>
      <c r="AO166" s="71"/>
      <c r="AP166" s="71"/>
      <c r="AQ166" s="72"/>
      <c r="AR166" s="71">
        <v>311</v>
      </c>
      <c r="AS166" s="71">
        <v>57</v>
      </c>
      <c r="AT166" s="71">
        <v>0</v>
      </c>
      <c r="AU166" s="71">
        <v>0</v>
      </c>
      <c r="AV166" s="71">
        <v>0</v>
      </c>
      <c r="AW166" s="71">
        <v>0</v>
      </c>
      <c r="AX166" s="71"/>
      <c r="AY166" s="72"/>
      <c r="AZ166" s="71">
        <v>1391.8</v>
      </c>
      <c r="BA166" s="71">
        <v>15016.1</v>
      </c>
      <c r="BB166" s="71">
        <v>0</v>
      </c>
      <c r="BC166" s="71">
        <v>0</v>
      </c>
      <c r="BD166" s="71">
        <v>0</v>
      </c>
      <c r="BE166" s="71">
        <v>0</v>
      </c>
      <c r="BF166" s="71"/>
      <c r="BG166" s="72"/>
      <c r="BH166" s="71">
        <v>0</v>
      </c>
      <c r="BI166" s="71">
        <v>0</v>
      </c>
      <c r="BJ166" s="71">
        <v>42.975000000000001</v>
      </c>
      <c r="BK166" s="71">
        <v>0</v>
      </c>
      <c r="BL166" s="71">
        <v>31.806999999999999</v>
      </c>
      <c r="BM166" s="71">
        <v>0</v>
      </c>
      <c r="BN166" s="72"/>
      <c r="BO166" s="71">
        <v>0</v>
      </c>
      <c r="BP166" s="71">
        <v>0</v>
      </c>
      <c r="BQ166" s="71">
        <v>3</v>
      </c>
      <c r="BR166" s="71">
        <v>0</v>
      </c>
      <c r="BS166" s="71">
        <v>2</v>
      </c>
      <c r="BT166" s="71">
        <v>0</v>
      </c>
      <c r="BU166"/>
      <c r="BV166" s="70">
        <v>71.141000000000005</v>
      </c>
      <c r="BW166" s="70">
        <v>3.4860000000000002</v>
      </c>
      <c r="BX166" s="70">
        <v>8.9999999999999993E-3</v>
      </c>
      <c r="BY166" s="70">
        <v>0</v>
      </c>
      <c r="BZ166" s="70">
        <v>0.14599999999999999</v>
      </c>
      <c r="CA166" s="70">
        <v>0</v>
      </c>
      <c r="CB166" s="70">
        <v>0</v>
      </c>
      <c r="CC166" s="70">
        <v>0</v>
      </c>
      <c r="CD166" s="70">
        <v>0</v>
      </c>
    </row>
    <row r="167" spans="1:82">
      <c r="A167" s="70" t="s">
        <v>1867</v>
      </c>
      <c r="B167" s="70">
        <v>114</v>
      </c>
      <c r="C167" s="70">
        <v>12</v>
      </c>
      <c r="D167" s="70">
        <v>7</v>
      </c>
      <c r="E167" s="70">
        <v>2015</v>
      </c>
      <c r="F167" s="70" t="s">
        <v>182</v>
      </c>
      <c r="G167" s="70" t="s">
        <v>1855</v>
      </c>
      <c r="H167" s="70" t="s">
        <v>1856</v>
      </c>
      <c r="I167" s="148"/>
      <c r="J167" s="71">
        <v>202.4051013659282</v>
      </c>
      <c r="K167" s="71">
        <v>4.9902239340625174</v>
      </c>
      <c r="L167" s="71">
        <v>18.83046450417249</v>
      </c>
      <c r="M167" s="71">
        <v>71.916228798479608</v>
      </c>
      <c r="N167" s="71">
        <v>105.4875451129186</v>
      </c>
      <c r="O167" s="71">
        <v>43.277676177593307</v>
      </c>
      <c r="P167" s="71">
        <v>29.825132958806453</v>
      </c>
      <c r="Q167" s="71">
        <v>2.9792525560187402</v>
      </c>
      <c r="R167" s="71">
        <v>0</v>
      </c>
      <c r="S167" s="71">
        <v>4.8788537106077996</v>
      </c>
      <c r="T167" s="72"/>
      <c r="U167" s="71">
        <v>7928073</v>
      </c>
      <c r="V167" s="71">
        <v>1554</v>
      </c>
      <c r="W167" s="71">
        <v>419</v>
      </c>
      <c r="X167" s="71">
        <v>15079</v>
      </c>
      <c r="Y167" s="71">
        <v>18941</v>
      </c>
      <c r="Z167" s="71">
        <v>25144</v>
      </c>
      <c r="AA167" s="71">
        <v>5935</v>
      </c>
      <c r="AB167" s="71">
        <v>41006</v>
      </c>
      <c r="AC167" s="71">
        <v>0</v>
      </c>
      <c r="AD167" s="71">
        <v>4.8788537106077996</v>
      </c>
      <c r="AE167" s="72"/>
      <c r="AF167" s="71">
        <v>110860434.4764297</v>
      </c>
      <c r="AG167" s="71">
        <v>3891581.6932746768</v>
      </c>
      <c r="AH167" s="71">
        <v>2833472.7318632612</v>
      </c>
      <c r="AI167" s="71">
        <v>92077160.81488058</v>
      </c>
      <c r="AJ167" s="71">
        <v>100753362.1084509</v>
      </c>
      <c r="AK167" s="71">
        <v>0</v>
      </c>
      <c r="AL167" s="71">
        <v>0</v>
      </c>
      <c r="AM167" s="71">
        <v>5619700.2862995593</v>
      </c>
      <c r="AN167" s="71">
        <v>0</v>
      </c>
      <c r="AO167" s="71">
        <v>0</v>
      </c>
      <c r="AP167" s="71">
        <v>316035712.11119872</v>
      </c>
      <c r="AQ167" s="72"/>
      <c r="AR167" s="71">
        <v>351</v>
      </c>
      <c r="AS167" s="71">
        <v>72</v>
      </c>
      <c r="AT167" s="71">
        <v>0</v>
      </c>
      <c r="AU167" s="71">
        <v>0</v>
      </c>
      <c r="AV167" s="71">
        <v>0</v>
      </c>
      <c r="AW167" s="71">
        <v>0</v>
      </c>
      <c r="AX167" s="71"/>
      <c r="AY167" s="72"/>
      <c r="AZ167" s="71">
        <v>1638.5</v>
      </c>
      <c r="BA167" s="71">
        <v>20205.099999999999</v>
      </c>
      <c r="BB167" s="71">
        <v>0</v>
      </c>
      <c r="BC167" s="71">
        <v>0</v>
      </c>
      <c r="BD167" s="71">
        <v>0</v>
      </c>
      <c r="BE167" s="71">
        <v>0</v>
      </c>
      <c r="BF167" s="71"/>
      <c r="BG167" s="72"/>
      <c r="BH167" s="71">
        <v>0</v>
      </c>
      <c r="BI167" s="71">
        <v>0</v>
      </c>
      <c r="BJ167" s="71">
        <v>40.195</v>
      </c>
      <c r="BK167" s="71">
        <v>0</v>
      </c>
      <c r="BL167" s="71">
        <v>40.671999999999997</v>
      </c>
      <c r="BM167" s="71">
        <v>0</v>
      </c>
      <c r="BN167" s="72"/>
      <c r="BO167" s="71">
        <v>0</v>
      </c>
      <c r="BP167" s="71">
        <v>0</v>
      </c>
      <c r="BQ167" s="71">
        <v>3</v>
      </c>
      <c r="BR167" s="71">
        <v>0</v>
      </c>
      <c r="BS167" s="71">
        <v>4</v>
      </c>
      <c r="BT167" s="71">
        <v>0</v>
      </c>
      <c r="BU167"/>
      <c r="BV167" s="70">
        <v>80.867000000000004</v>
      </c>
      <c r="BW167" s="70">
        <v>0</v>
      </c>
      <c r="BX167" s="70">
        <v>0</v>
      </c>
      <c r="BY167" s="70">
        <v>0</v>
      </c>
      <c r="BZ167" s="70">
        <v>0</v>
      </c>
      <c r="CA167" s="70">
        <v>0</v>
      </c>
      <c r="CB167" s="70">
        <v>0</v>
      </c>
      <c r="CC167" s="70">
        <v>0</v>
      </c>
      <c r="CD167" s="70">
        <v>0</v>
      </c>
    </row>
    <row r="168" spans="1:82">
      <c r="A168" s="70" t="s">
        <v>1868</v>
      </c>
      <c r="B168" s="70">
        <v>115</v>
      </c>
      <c r="C168" s="70">
        <v>13</v>
      </c>
      <c r="D168" s="70">
        <v>7</v>
      </c>
      <c r="E168" s="70">
        <v>2016</v>
      </c>
      <c r="F168" s="70" t="s">
        <v>155</v>
      </c>
      <c r="G168" s="70" t="s">
        <v>1855</v>
      </c>
      <c r="H168" s="70" t="s">
        <v>1856</v>
      </c>
      <c r="I168" s="148"/>
      <c r="J168" s="71">
        <v>196.51888644835461</v>
      </c>
      <c r="K168" s="71">
        <v>4.5932654557956942</v>
      </c>
      <c r="L168" s="71">
        <v>23.398053384718686</v>
      </c>
      <c r="M168" s="71">
        <v>67.670107609344427</v>
      </c>
      <c r="N168" s="71">
        <v>114.69404299681</v>
      </c>
      <c r="O168" s="71">
        <v>42.806543867348957</v>
      </c>
      <c r="P168" s="71">
        <v>29.57504041262759</v>
      </c>
      <c r="Q168" s="71">
        <v>2.8591844874208698</v>
      </c>
      <c r="R168" s="71">
        <v>0</v>
      </c>
      <c r="S168" s="71">
        <v>7.5579455820799994</v>
      </c>
      <c r="T168" s="72"/>
      <c r="U168" s="71">
        <v>8810999</v>
      </c>
      <c r="V168" s="71">
        <v>1554</v>
      </c>
      <c r="W168" s="71">
        <v>419</v>
      </c>
      <c r="X168" s="71">
        <v>15079</v>
      </c>
      <c r="Y168" s="71">
        <v>18986</v>
      </c>
      <c r="Z168" s="71">
        <v>25176</v>
      </c>
      <c r="AA168" s="71">
        <v>6087</v>
      </c>
      <c r="AB168" s="71">
        <v>40480</v>
      </c>
      <c r="AC168" s="71">
        <v>0</v>
      </c>
      <c r="AD168" s="71">
        <v>7.5579455820799986</v>
      </c>
      <c r="AE168" s="72"/>
      <c r="AF168" s="71">
        <v>107747122.2413563</v>
      </c>
      <c r="AG168" s="71">
        <v>3647509.832364033</v>
      </c>
      <c r="AH168" s="71">
        <v>2595895.0147656128</v>
      </c>
      <c r="AI168" s="71">
        <v>94011487.416810229</v>
      </c>
      <c r="AJ168" s="71">
        <v>102197380.8093901</v>
      </c>
      <c r="AK168" s="71">
        <v>0</v>
      </c>
      <c r="AL168" s="71">
        <v>0</v>
      </c>
      <c r="AM168" s="71">
        <v>5551924.1446873425</v>
      </c>
      <c r="AN168" s="71">
        <v>0</v>
      </c>
      <c r="AO168" s="71">
        <v>0</v>
      </c>
      <c r="AP168" s="71">
        <v>315751319.45937365</v>
      </c>
      <c r="AQ168" s="72"/>
      <c r="AR168" s="71">
        <v>387</v>
      </c>
      <c r="AS168" s="71">
        <v>83</v>
      </c>
      <c r="AT168" s="71">
        <v>1</v>
      </c>
      <c r="AU168" s="71">
        <v>0</v>
      </c>
      <c r="AV168" s="71">
        <v>0</v>
      </c>
      <c r="AW168" s="71">
        <v>0</v>
      </c>
      <c r="AX168" s="71"/>
      <c r="AY168" s="72"/>
      <c r="AZ168" s="71">
        <v>1868.9</v>
      </c>
      <c r="BA168" s="71">
        <v>26473</v>
      </c>
      <c r="BB168" s="71">
        <v>19.5</v>
      </c>
      <c r="BC168" s="71">
        <v>0</v>
      </c>
      <c r="BD168" s="71">
        <v>0</v>
      </c>
      <c r="BE168" s="71">
        <v>0</v>
      </c>
      <c r="BF168" s="71"/>
      <c r="BG168" s="72"/>
      <c r="BH168" s="71">
        <v>0</v>
      </c>
      <c r="BI168" s="71">
        <v>0</v>
      </c>
      <c r="BJ168" s="71">
        <v>49.118000000000002</v>
      </c>
      <c r="BK168" s="71">
        <v>0</v>
      </c>
      <c r="BL168" s="71">
        <v>36.561</v>
      </c>
      <c r="BM168" s="71">
        <v>0</v>
      </c>
      <c r="BN168" s="72"/>
      <c r="BO168" s="71">
        <v>0</v>
      </c>
      <c r="BP168" s="71">
        <v>0</v>
      </c>
      <c r="BQ168" s="71">
        <v>3</v>
      </c>
      <c r="BR168" s="71">
        <v>0</v>
      </c>
      <c r="BS168" s="71">
        <v>4</v>
      </c>
      <c r="BT168" s="71">
        <v>0</v>
      </c>
      <c r="BU168"/>
      <c r="BV168" s="70">
        <v>81.777000000000001</v>
      </c>
      <c r="BW168" s="70">
        <v>3.7719999999999998</v>
      </c>
      <c r="BX168" s="70">
        <v>6.0000000000000001E-3</v>
      </c>
      <c r="BY168" s="70">
        <v>0</v>
      </c>
      <c r="BZ168" s="70">
        <v>0.124</v>
      </c>
      <c r="CA168" s="70">
        <v>0</v>
      </c>
      <c r="CB168" s="70">
        <v>0</v>
      </c>
      <c r="CC168" s="70">
        <v>0</v>
      </c>
      <c r="CD168" s="70">
        <v>0</v>
      </c>
    </row>
    <row r="169" spans="1:82">
      <c r="A169" s="70" t="s">
        <v>1869</v>
      </c>
      <c r="B169" s="70">
        <v>116</v>
      </c>
      <c r="C169" s="70">
        <v>14</v>
      </c>
      <c r="D169" s="70">
        <v>7</v>
      </c>
      <c r="E169" s="70">
        <v>2017</v>
      </c>
      <c r="F169" s="70" t="s">
        <v>156</v>
      </c>
      <c r="G169" s="70" t="s">
        <v>1855</v>
      </c>
      <c r="H169" s="70" t="s">
        <v>1856</v>
      </c>
      <c r="I169" s="148"/>
      <c r="J169" s="71">
        <v>195.07269798638029</v>
      </c>
      <c r="K169" s="71">
        <v>5.0264883463317229</v>
      </c>
      <c r="L169" s="71">
        <v>22.836786039927986</v>
      </c>
      <c r="M169" s="71">
        <v>60.341826795273732</v>
      </c>
      <c r="N169" s="71">
        <v>104.86431662470896</v>
      </c>
      <c r="O169" s="71">
        <v>42.651620840834291</v>
      </c>
      <c r="P169" s="71">
        <v>29.271822444504586</v>
      </c>
      <c r="Q169" s="71">
        <v>2.7476144478995099</v>
      </c>
      <c r="R169" s="71">
        <v>0</v>
      </c>
      <c r="S169" s="71">
        <v>5.5963023427058998</v>
      </c>
      <c r="T169" s="72"/>
      <c r="U169" s="71">
        <v>8925883</v>
      </c>
      <c r="V169" s="71">
        <v>1554</v>
      </c>
      <c r="W169" s="71">
        <v>419</v>
      </c>
      <c r="X169" s="71">
        <v>15079</v>
      </c>
      <c r="Y169" s="71">
        <v>19179</v>
      </c>
      <c r="Z169" s="71">
        <v>25501</v>
      </c>
      <c r="AA169" s="71">
        <v>6063</v>
      </c>
      <c r="AB169" s="71">
        <v>40227</v>
      </c>
      <c r="AC169" s="71">
        <v>0</v>
      </c>
      <c r="AD169" s="71">
        <v>5.5963023427058998</v>
      </c>
      <c r="AE169" s="72"/>
      <c r="AF169" s="71">
        <v>113640516.6305224</v>
      </c>
      <c r="AG169" s="71">
        <v>3909123.482185096</v>
      </c>
      <c r="AH169" s="71">
        <v>3509908.172172789</v>
      </c>
      <c r="AI169" s="71">
        <v>87476683.285497352</v>
      </c>
      <c r="AJ169" s="71">
        <v>104230949.3197128</v>
      </c>
      <c r="AK169" s="71">
        <v>0</v>
      </c>
      <c r="AL169" s="71">
        <v>0</v>
      </c>
      <c r="AM169" s="71">
        <v>5525857.5692709861</v>
      </c>
      <c r="AN169" s="71">
        <v>0</v>
      </c>
      <c r="AO169" s="71">
        <v>0</v>
      </c>
      <c r="AP169" s="71">
        <v>318293038.45936143</v>
      </c>
      <c r="AQ169" s="72"/>
      <c r="AR169" s="71">
        <v>418</v>
      </c>
      <c r="AS169" s="71">
        <v>96</v>
      </c>
      <c r="AT169" s="71">
        <v>2</v>
      </c>
      <c r="AU169" s="71">
        <v>0</v>
      </c>
      <c r="AV169" s="71">
        <v>0</v>
      </c>
      <c r="AW169" s="71">
        <v>0</v>
      </c>
      <c r="AX169" s="71"/>
      <c r="AY169" s="72"/>
      <c r="AZ169" s="71">
        <v>2076</v>
      </c>
      <c r="BA169" s="71">
        <v>34450.5</v>
      </c>
      <c r="BB169" s="71">
        <v>39</v>
      </c>
      <c r="BC169" s="71">
        <v>0</v>
      </c>
      <c r="BD169" s="71">
        <v>0</v>
      </c>
      <c r="BE169" s="71">
        <v>0</v>
      </c>
      <c r="BF169" s="71"/>
      <c r="BG169" s="72"/>
      <c r="BH169" s="71">
        <v>0</v>
      </c>
      <c r="BI169" s="71">
        <v>0</v>
      </c>
      <c r="BJ169" s="71">
        <v>23.716000000000001</v>
      </c>
      <c r="BK169" s="71">
        <v>0</v>
      </c>
      <c r="BL169" s="71">
        <v>36.615000000000002</v>
      </c>
      <c r="BM169" s="71">
        <v>0</v>
      </c>
      <c r="BN169" s="72"/>
      <c r="BO169" s="71">
        <v>0</v>
      </c>
      <c r="BP169" s="71">
        <v>0</v>
      </c>
      <c r="BQ169" s="71">
        <v>1</v>
      </c>
      <c r="BR169" s="71">
        <v>0</v>
      </c>
      <c r="BS169" s="71">
        <v>4</v>
      </c>
      <c r="BT169" s="71">
        <v>0</v>
      </c>
      <c r="BU169"/>
      <c r="BV169" s="70">
        <v>60.331000000000003</v>
      </c>
      <c r="BW169" s="70">
        <v>0</v>
      </c>
      <c r="BX169" s="70">
        <v>0</v>
      </c>
      <c r="BY169" s="70">
        <v>0</v>
      </c>
      <c r="BZ169" s="70">
        <v>0</v>
      </c>
      <c r="CA169" s="70">
        <v>0</v>
      </c>
      <c r="CB169" s="70">
        <v>0</v>
      </c>
      <c r="CC169" s="70">
        <v>0</v>
      </c>
      <c r="CD169" s="70">
        <v>0</v>
      </c>
    </row>
    <row r="170" spans="1:82">
      <c r="A170" s="70" t="s">
        <v>1870</v>
      </c>
      <c r="B170" s="70">
        <v>117</v>
      </c>
      <c r="C170" s="70">
        <v>15</v>
      </c>
      <c r="D170" s="70">
        <v>7</v>
      </c>
      <c r="E170" s="70">
        <v>2018</v>
      </c>
      <c r="F170" s="70" t="s">
        <v>183</v>
      </c>
      <c r="G170" s="70" t="s">
        <v>1855</v>
      </c>
      <c r="H170" s="70" t="s">
        <v>1856</v>
      </c>
      <c r="I170" s="148"/>
      <c r="J170" s="71">
        <v>207.96671446593507</v>
      </c>
      <c r="K170" s="71">
        <v>4.6905655110462963</v>
      </c>
      <c r="L170" s="71">
        <v>21.074716653781973</v>
      </c>
      <c r="M170" s="71">
        <v>65.415909317361411</v>
      </c>
      <c r="N170" s="71">
        <v>102.78722160768454</v>
      </c>
      <c r="O170" s="71">
        <v>42.068559393381683</v>
      </c>
      <c r="P170" s="71">
        <v>28.999563316696641</v>
      </c>
      <c r="Q170" s="71">
        <v>2.53846575771035</v>
      </c>
      <c r="R170" s="71">
        <v>0</v>
      </c>
      <c r="S170" s="71">
        <v>6.633237459680001</v>
      </c>
      <c r="T170" s="72"/>
      <c r="U170" s="71">
        <v>8840886</v>
      </c>
      <c r="V170" s="71">
        <v>1554</v>
      </c>
      <c r="W170" s="71">
        <v>419</v>
      </c>
      <c r="X170" s="71">
        <v>15079</v>
      </c>
      <c r="Y170" s="71">
        <v>19421</v>
      </c>
      <c r="Z170" s="71">
        <v>25634</v>
      </c>
      <c r="AA170" s="71">
        <v>6067</v>
      </c>
      <c r="AB170" s="71">
        <v>40051</v>
      </c>
      <c r="AC170" s="71">
        <v>0</v>
      </c>
      <c r="AD170" s="71">
        <v>6.633237459680001</v>
      </c>
      <c r="AE170" s="72"/>
      <c r="AF170" s="71">
        <v>120385982.9899261</v>
      </c>
      <c r="AG170" s="71">
        <v>3583778.6621186179</v>
      </c>
      <c r="AH170" s="71">
        <v>3340345.8285877132</v>
      </c>
      <c r="AI170" s="71">
        <v>92559371.386347607</v>
      </c>
      <c r="AJ170" s="71">
        <v>95883959.922687709</v>
      </c>
      <c r="AK170" s="71">
        <v>0</v>
      </c>
      <c r="AL170" s="71">
        <v>0</v>
      </c>
      <c r="AM170" s="71">
        <v>5513064.6351122484</v>
      </c>
      <c r="AN170" s="71">
        <v>0</v>
      </c>
      <c r="AO170" s="71">
        <v>0</v>
      </c>
      <c r="AP170" s="71">
        <v>321266503.42477995</v>
      </c>
      <c r="AQ170" s="72"/>
      <c r="AR170" s="71">
        <v>449</v>
      </c>
      <c r="AS170" s="71">
        <v>107</v>
      </c>
      <c r="AT170" s="71">
        <v>2</v>
      </c>
      <c r="AU170" s="71">
        <v>0</v>
      </c>
      <c r="AV170" s="71">
        <v>0</v>
      </c>
      <c r="AW170" s="71">
        <v>0</v>
      </c>
      <c r="AX170" s="71"/>
      <c r="AY170" s="72"/>
      <c r="AZ170" s="71">
        <v>2252.7999999999997</v>
      </c>
      <c r="BA170" s="71">
        <v>34715</v>
      </c>
      <c r="BB170" s="71">
        <v>39</v>
      </c>
      <c r="BC170" s="71">
        <v>0</v>
      </c>
      <c r="BD170" s="71">
        <v>0</v>
      </c>
      <c r="BE170" s="71">
        <v>0</v>
      </c>
      <c r="BF170" s="71"/>
      <c r="BG170" s="72"/>
      <c r="BH170" s="71">
        <v>0</v>
      </c>
      <c r="BI170" s="71">
        <v>0</v>
      </c>
      <c r="BJ170" s="71">
        <v>34.804000000000002</v>
      </c>
      <c r="BK170" s="71">
        <v>0</v>
      </c>
      <c r="BL170" s="71">
        <v>40.367999999999995</v>
      </c>
      <c r="BM170" s="71">
        <v>0</v>
      </c>
      <c r="BN170" s="72"/>
      <c r="BO170" s="71">
        <v>0</v>
      </c>
      <c r="BP170" s="71">
        <v>0</v>
      </c>
      <c r="BQ170" s="71">
        <v>3</v>
      </c>
      <c r="BR170" s="71">
        <v>0</v>
      </c>
      <c r="BS170" s="71">
        <v>4</v>
      </c>
      <c r="BT170" s="71">
        <v>0</v>
      </c>
      <c r="BU170"/>
      <c r="BV170" s="70">
        <v>75.171999999999997</v>
      </c>
      <c r="BW170" s="70">
        <v>0</v>
      </c>
      <c r="BX170" s="70">
        <v>0</v>
      </c>
      <c r="BY170" s="70">
        <v>0</v>
      </c>
      <c r="BZ170" s="70">
        <v>0</v>
      </c>
      <c r="CA170" s="70">
        <v>0</v>
      </c>
      <c r="CB170" s="70">
        <v>0</v>
      </c>
      <c r="CC170" s="70">
        <v>0</v>
      </c>
      <c r="CD170" s="70">
        <v>0</v>
      </c>
    </row>
    <row r="171" spans="1:82">
      <c r="A171" s="70" t="s">
        <v>1871</v>
      </c>
      <c r="B171" s="70">
        <v>118</v>
      </c>
      <c r="C171" s="70">
        <v>16</v>
      </c>
      <c r="D171" s="70">
        <v>7</v>
      </c>
      <c r="E171" s="70">
        <v>2019</v>
      </c>
      <c r="F171" s="70" t="s">
        <v>158</v>
      </c>
      <c r="G171" s="70" t="s">
        <v>1855</v>
      </c>
      <c r="H171" s="70" t="s">
        <v>1856</v>
      </c>
      <c r="I171" s="148"/>
      <c r="J171" s="71">
        <v>196.93057053007223</v>
      </c>
      <c r="K171" s="71">
        <v>4.1623334466657518</v>
      </c>
      <c r="L171" s="71">
        <v>21.294842176847251</v>
      </c>
      <c r="M171" s="71">
        <v>60.577472198616817</v>
      </c>
      <c r="N171" s="71">
        <v>101.33335285622516</v>
      </c>
      <c r="O171" s="71">
        <v>40.989222253875198</v>
      </c>
      <c r="P171" s="71">
        <v>28.375475837520998</v>
      </c>
      <c r="Q171" s="71">
        <v>2.4515001816039201</v>
      </c>
      <c r="R171" s="71">
        <v>0</v>
      </c>
      <c r="S171" s="71">
        <v>5.1880891865264003</v>
      </c>
      <c r="T171" s="72"/>
      <c r="U171" s="71">
        <v>8409933</v>
      </c>
      <c r="V171" s="71">
        <v>1554</v>
      </c>
      <c r="W171" s="71">
        <v>419</v>
      </c>
      <c r="X171" s="71">
        <v>15079</v>
      </c>
      <c r="Y171" s="71">
        <v>19490</v>
      </c>
      <c r="Z171" s="71">
        <v>25662</v>
      </c>
      <c r="AA171" s="71">
        <v>5892</v>
      </c>
      <c r="AB171" s="71">
        <v>39726</v>
      </c>
      <c r="AC171" s="71">
        <v>0</v>
      </c>
      <c r="AD171" s="71">
        <v>5.1880891865264003</v>
      </c>
      <c r="AE171" s="72"/>
      <c r="AF171" s="71">
        <v>111052487.237243</v>
      </c>
      <c r="AG171" s="71">
        <v>3139158.6595390281</v>
      </c>
      <c r="AH171" s="71">
        <v>3546432.0640819962</v>
      </c>
      <c r="AI171" s="71">
        <v>88428280.333126783</v>
      </c>
      <c r="AJ171" s="71">
        <v>97965238.739459887</v>
      </c>
      <c r="AK171" s="71">
        <v>0</v>
      </c>
      <c r="AL171" s="71">
        <v>0</v>
      </c>
      <c r="AM171" s="71">
        <v>5410382.1428321144</v>
      </c>
      <c r="AN171" s="71">
        <v>0</v>
      </c>
      <c r="AO171" s="71">
        <v>0</v>
      </c>
      <c r="AP171" s="71">
        <v>309541979.17628276</v>
      </c>
      <c r="AQ171" s="72"/>
      <c r="AR171" s="71">
        <v>480</v>
      </c>
      <c r="AS171" s="71">
        <v>124</v>
      </c>
      <c r="AT171" s="71">
        <v>10</v>
      </c>
      <c r="AU171" s="71">
        <v>0</v>
      </c>
      <c r="AV171" s="71">
        <v>0</v>
      </c>
      <c r="AW171" s="71">
        <v>0</v>
      </c>
      <c r="AX171" s="71"/>
      <c r="AY171" s="72"/>
      <c r="AZ171" s="71">
        <v>2434.3000000000002</v>
      </c>
      <c r="BA171" s="71">
        <v>39375.199999999997</v>
      </c>
      <c r="BB171" s="71">
        <v>197.4</v>
      </c>
      <c r="BC171" s="71">
        <v>0</v>
      </c>
      <c r="BD171" s="71">
        <v>0</v>
      </c>
      <c r="BE171" s="71">
        <v>0</v>
      </c>
      <c r="BF171" s="71"/>
      <c r="BG171" s="72"/>
      <c r="BH171" s="71">
        <v>0</v>
      </c>
      <c r="BI171" s="71">
        <v>0</v>
      </c>
      <c r="BJ171" s="71">
        <v>32.640999999999998</v>
      </c>
      <c r="BK171" s="71">
        <v>0</v>
      </c>
      <c r="BL171" s="71">
        <v>39.07</v>
      </c>
      <c r="BM171" s="71">
        <v>0</v>
      </c>
      <c r="BN171" s="72"/>
      <c r="BO171" s="71">
        <v>0</v>
      </c>
      <c r="BP171" s="71">
        <v>0</v>
      </c>
      <c r="BQ171" s="71">
        <v>3</v>
      </c>
      <c r="BR171" s="71">
        <v>0</v>
      </c>
      <c r="BS171" s="71">
        <v>4</v>
      </c>
      <c r="BT171" s="71">
        <v>0</v>
      </c>
      <c r="BU171"/>
      <c r="BV171" s="70">
        <v>71.710999999999999</v>
      </c>
      <c r="BW171" s="70">
        <v>0</v>
      </c>
      <c r="BX171" s="70">
        <v>0</v>
      </c>
      <c r="BY171" s="70">
        <v>0</v>
      </c>
      <c r="BZ171" s="70">
        <v>0</v>
      </c>
      <c r="CA171" s="70">
        <v>0</v>
      </c>
      <c r="CB171" s="70">
        <v>0</v>
      </c>
      <c r="CC171" s="70">
        <v>0</v>
      </c>
      <c r="CD171" s="70">
        <v>0</v>
      </c>
    </row>
    <row r="172" spans="1:82">
      <c r="A172" s="70" t="s">
        <v>1872</v>
      </c>
      <c r="B172" s="70">
        <v>119</v>
      </c>
      <c r="C172" s="70">
        <v>17</v>
      </c>
      <c r="D172" s="70">
        <v>7</v>
      </c>
      <c r="E172" s="70">
        <v>2020</v>
      </c>
      <c r="F172" s="70" t="s">
        <v>159</v>
      </c>
      <c r="G172" s="70" t="s">
        <v>1855</v>
      </c>
      <c r="H172" s="70" t="s">
        <v>1856</v>
      </c>
      <c r="I172" s="148"/>
      <c r="J172" s="71">
        <v>169.7843515016562</v>
      </c>
      <c r="K172" s="71">
        <v>5.2851338282800748</v>
      </c>
      <c r="L172" s="71">
        <v>23.003230621238426</v>
      </c>
      <c r="M172" s="71">
        <v>57.24791374136138</v>
      </c>
      <c r="N172" s="71">
        <v>88.701247467659243</v>
      </c>
      <c r="O172" s="71">
        <v>36.09148181691711</v>
      </c>
      <c r="P172" s="71">
        <v>26.646573174906656</v>
      </c>
      <c r="Q172" s="71">
        <v>2.31851252621572</v>
      </c>
      <c r="R172" s="71">
        <v>0</v>
      </c>
      <c r="S172" s="71">
        <v>4.7166848127000014</v>
      </c>
      <c r="T172" s="72"/>
      <c r="U172" s="71">
        <v>8549519</v>
      </c>
      <c r="V172" s="71">
        <v>1762</v>
      </c>
      <c r="W172" s="71">
        <v>489</v>
      </c>
      <c r="X172" s="71">
        <v>15467</v>
      </c>
      <c r="Y172" s="71">
        <v>19497</v>
      </c>
      <c r="Z172" s="71">
        <v>25790</v>
      </c>
      <c r="AA172" s="71">
        <v>5881</v>
      </c>
      <c r="AB172" s="71">
        <v>39323</v>
      </c>
      <c r="AC172" s="71">
        <v>0</v>
      </c>
      <c r="AD172" s="71">
        <v>4.7166848127000014</v>
      </c>
      <c r="AE172" s="72"/>
      <c r="AF172" s="71">
        <v>100043791.3903373</v>
      </c>
      <c r="AG172" s="71">
        <v>4071725.0120206191</v>
      </c>
      <c r="AH172" s="71">
        <v>4011079.2628138131</v>
      </c>
      <c r="AI172" s="71">
        <v>87407823.652767703</v>
      </c>
      <c r="AJ172" s="71">
        <v>93719816.746095568</v>
      </c>
      <c r="AK172" s="71"/>
      <c r="AL172" s="71"/>
      <c r="AM172" s="71">
        <v>5132088.3876421852</v>
      </c>
      <c r="AN172" s="71"/>
      <c r="AO172" s="71"/>
      <c r="AP172" s="71">
        <v>294386324.45167726</v>
      </c>
      <c r="AQ172" s="72"/>
      <c r="AR172" s="71">
        <v>504</v>
      </c>
      <c r="AS172" s="71">
        <v>160</v>
      </c>
      <c r="AT172" s="71">
        <v>12</v>
      </c>
      <c r="AU172" s="71">
        <v>0</v>
      </c>
      <c r="AV172" s="71">
        <v>0</v>
      </c>
      <c r="AW172" s="71">
        <v>0</v>
      </c>
      <c r="AX172" s="71"/>
      <c r="AY172" s="72"/>
      <c r="AZ172" s="71">
        <v>2602.3000000000011</v>
      </c>
      <c r="BA172" s="71">
        <v>41141.900000000009</v>
      </c>
      <c r="BB172" s="71">
        <v>236.4</v>
      </c>
      <c r="BC172" s="71">
        <v>0</v>
      </c>
      <c r="BD172" s="71">
        <v>0</v>
      </c>
      <c r="BE172" s="71">
        <v>0</v>
      </c>
      <c r="BF172" s="71"/>
      <c r="BG172" s="72"/>
      <c r="BH172" s="71">
        <v>0</v>
      </c>
      <c r="BI172" s="71">
        <v>0</v>
      </c>
      <c r="BJ172" s="71">
        <v>34.268999999999998</v>
      </c>
      <c r="BK172" s="71">
        <v>0</v>
      </c>
      <c r="BL172" s="71">
        <v>39.777999999999999</v>
      </c>
      <c r="BM172" s="71">
        <v>0</v>
      </c>
      <c r="BN172" s="72"/>
      <c r="BO172" s="71">
        <v>0</v>
      </c>
      <c r="BP172" s="71">
        <v>0</v>
      </c>
      <c r="BQ172" s="71">
        <v>3</v>
      </c>
      <c r="BR172" s="71">
        <v>0</v>
      </c>
      <c r="BS172" s="71">
        <v>4</v>
      </c>
      <c r="BT172" s="71">
        <v>0</v>
      </c>
      <c r="BU172"/>
      <c r="BV172" s="70">
        <v>74.046999999999997</v>
      </c>
      <c r="BW172" s="70">
        <v>0</v>
      </c>
      <c r="BX172" s="70">
        <v>0</v>
      </c>
      <c r="BY172" s="70">
        <v>0</v>
      </c>
      <c r="BZ172" s="70">
        <v>0</v>
      </c>
      <c r="CA172" s="70">
        <v>0</v>
      </c>
      <c r="CB172" s="70">
        <v>0</v>
      </c>
      <c r="CC172" s="70">
        <v>0</v>
      </c>
      <c r="CD172" s="70">
        <v>0</v>
      </c>
    </row>
    <row r="173" spans="1:82">
      <c r="A173" s="70" t="s">
        <v>1873</v>
      </c>
      <c r="B173" s="70">
        <v>119</v>
      </c>
      <c r="C173" s="70">
        <v>18</v>
      </c>
      <c r="D173" s="70">
        <v>7</v>
      </c>
      <c r="E173" s="70">
        <v>2021</v>
      </c>
      <c r="F173" s="70" t="s">
        <v>160</v>
      </c>
      <c r="G173" s="70" t="s">
        <v>1855</v>
      </c>
      <c r="H173" s="70" t="s">
        <v>1856</v>
      </c>
      <c r="I173" s="148"/>
      <c r="J173" s="71">
        <v>188.02117153560201</v>
      </c>
      <c r="K173" s="71">
        <v>6.2643765641651576</v>
      </c>
      <c r="L173" s="71">
        <v>18.348568431493881</v>
      </c>
      <c r="M173" s="71">
        <v>65.162016838251844</v>
      </c>
      <c r="N173" s="71">
        <v>89.675342780027506</v>
      </c>
      <c r="O173" s="71">
        <v>34.836006287224464</v>
      </c>
      <c r="P173" s="71">
        <v>27.526517057243954</v>
      </c>
      <c r="Q173" s="71">
        <v>2.2621500890062598</v>
      </c>
      <c r="R173" s="71">
        <v>0</v>
      </c>
      <c r="S173" s="71">
        <v>6.016445243804001</v>
      </c>
      <c r="T173" s="72"/>
      <c r="U173" s="71">
        <v>8739019</v>
      </c>
      <c r="V173" s="71">
        <v>1762</v>
      </c>
      <c r="W173" s="71">
        <v>489</v>
      </c>
      <c r="X173" s="71">
        <v>15467</v>
      </c>
      <c r="Y173" s="71">
        <v>19484</v>
      </c>
      <c r="Z173" s="71">
        <v>25631</v>
      </c>
      <c r="AA173" s="71">
        <v>5924</v>
      </c>
      <c r="AB173" s="71">
        <v>38744</v>
      </c>
      <c r="AC173" s="71">
        <v>0</v>
      </c>
      <c r="AD173" s="71">
        <v>6.016445243804001</v>
      </c>
      <c r="AE173" s="72"/>
      <c r="AF173" s="71">
        <v>110874133.41417278</v>
      </c>
      <c r="AG173" s="71">
        <v>4508293.0581289269</v>
      </c>
      <c r="AH173" s="71">
        <v>3078285.3981279158</v>
      </c>
      <c r="AI173" s="71">
        <v>98129695.381791398</v>
      </c>
      <c r="AJ173" s="71">
        <v>97011845.589315206</v>
      </c>
      <c r="AK173" s="71">
        <v>0</v>
      </c>
      <c r="AL173" s="71">
        <v>0</v>
      </c>
      <c r="AM173" s="71">
        <v>5085688.0692255162</v>
      </c>
      <c r="AN173" s="71">
        <v>0</v>
      </c>
      <c r="AO173" s="71">
        <v>0</v>
      </c>
      <c r="AP173" s="71">
        <v>318687940.91076171</v>
      </c>
      <c r="AQ173" s="72"/>
      <c r="AR173" s="71">
        <v>539</v>
      </c>
      <c r="AS173" s="71">
        <v>180</v>
      </c>
      <c r="AT173" s="71">
        <v>13</v>
      </c>
      <c r="AU173" s="71">
        <v>0</v>
      </c>
      <c r="AV173" s="71">
        <v>0</v>
      </c>
      <c r="AW173" s="71">
        <v>0</v>
      </c>
      <c r="AX173" s="71"/>
      <c r="AY173" s="72"/>
      <c r="AZ173" s="71">
        <v>2850.1000000000022</v>
      </c>
      <c r="BA173" s="71">
        <v>42090.100000000013</v>
      </c>
      <c r="BB173" s="71">
        <v>255.60000000000011</v>
      </c>
      <c r="BC173" s="71">
        <v>0</v>
      </c>
      <c r="BD173" s="71">
        <v>0</v>
      </c>
      <c r="BE173" s="71">
        <v>0</v>
      </c>
      <c r="BF173" s="71"/>
      <c r="BG173" s="72"/>
      <c r="BH173" s="71">
        <v>0</v>
      </c>
      <c r="BI173" s="71">
        <v>0</v>
      </c>
      <c r="BJ173" s="71">
        <v>40.704000000000001</v>
      </c>
      <c r="BK173" s="71">
        <v>0</v>
      </c>
      <c r="BL173" s="71">
        <v>27.364999999999998</v>
      </c>
      <c r="BM173" s="71">
        <v>0</v>
      </c>
      <c r="BN173" s="72"/>
      <c r="BO173" s="71">
        <v>0</v>
      </c>
      <c r="BP173" s="71">
        <v>0</v>
      </c>
      <c r="BQ173" s="71">
        <v>3</v>
      </c>
      <c r="BR173" s="71">
        <v>0</v>
      </c>
      <c r="BS173" s="71">
        <v>4</v>
      </c>
      <c r="BT173" s="71">
        <v>0</v>
      </c>
      <c r="BU173"/>
      <c r="BV173" s="70">
        <v>64.328999999999994</v>
      </c>
      <c r="BW173" s="70">
        <v>3.6070000000000002</v>
      </c>
      <c r="BX173" s="70">
        <v>1.2E-2</v>
      </c>
      <c r="BY173" s="70">
        <v>0</v>
      </c>
      <c r="BZ173" s="70">
        <v>0.121</v>
      </c>
      <c r="CA173" s="70">
        <v>0</v>
      </c>
      <c r="CB173" s="70">
        <v>0</v>
      </c>
      <c r="CC173" s="70">
        <v>0</v>
      </c>
      <c r="CD173" s="70">
        <v>0</v>
      </c>
    </row>
    <row r="174" spans="1:82">
      <c r="A174" s="70" t="s">
        <v>1874</v>
      </c>
      <c r="B174" s="70">
        <v>119</v>
      </c>
      <c r="C174" s="70">
        <v>19</v>
      </c>
      <c r="D174" s="70">
        <v>7</v>
      </c>
      <c r="E174" s="70">
        <v>2022</v>
      </c>
      <c r="F174" s="70" t="s">
        <v>161</v>
      </c>
      <c r="G174" s="70" t="s">
        <v>1855</v>
      </c>
      <c r="H174" s="70" t="s">
        <v>1856</v>
      </c>
      <c r="I174" s="148"/>
      <c r="J174" s="71">
        <v>154.98296110462064</v>
      </c>
      <c r="K174" s="71">
        <v>5.7302018942078945</v>
      </c>
      <c r="L174" s="71">
        <v>18.533380088112256</v>
      </c>
      <c r="M174" s="71">
        <v>62.157997075551414</v>
      </c>
      <c r="N174" s="71">
        <v>95.092628514391166</v>
      </c>
      <c r="O174" s="71">
        <v>36.754008790421366</v>
      </c>
      <c r="P174" s="71">
        <v>27.40153296993174</v>
      </c>
      <c r="Q174" s="71">
        <v>2.253184352116143</v>
      </c>
      <c r="R174" s="71">
        <v>0</v>
      </c>
      <c r="S174" s="71">
        <v>5.2572250217600001</v>
      </c>
      <c r="T174" s="72"/>
      <c r="U174" s="71">
        <v>9159882</v>
      </c>
      <c r="V174" s="71">
        <v>1762</v>
      </c>
      <c r="W174" s="71">
        <v>489</v>
      </c>
      <c r="X174" s="71">
        <v>15467</v>
      </c>
      <c r="Y174" s="71">
        <v>19517</v>
      </c>
      <c r="Z174" s="71">
        <v>25693</v>
      </c>
      <c r="AA174" s="71">
        <v>5987</v>
      </c>
      <c r="AB174" s="71">
        <v>38274</v>
      </c>
      <c r="AC174" s="71">
        <v>0</v>
      </c>
      <c r="AD174" s="71">
        <v>5.2572250217600001</v>
      </c>
      <c r="AE174" s="72"/>
      <c r="AF174" s="71">
        <v>90900353.877849117</v>
      </c>
      <c r="AG174" s="71">
        <v>4725242.7327879667</v>
      </c>
      <c r="AH174" s="71">
        <v>3770605.0770286871</v>
      </c>
      <c r="AI174" s="71">
        <v>91893146.519746929</v>
      </c>
      <c r="AJ174" s="71">
        <v>111815697.47202702</v>
      </c>
      <c r="AK174" s="71">
        <v>0</v>
      </c>
      <c r="AL174" s="71">
        <v>0</v>
      </c>
      <c r="AM174" s="71">
        <v>4942218.0661379406</v>
      </c>
      <c r="AN174" s="71">
        <v>0</v>
      </c>
      <c r="AO174" s="71">
        <v>0</v>
      </c>
      <c r="AP174" s="71">
        <v>308047263.74557769</v>
      </c>
      <c r="AQ174" s="72"/>
      <c r="AR174" s="71">
        <v>592</v>
      </c>
      <c r="AS174" s="71">
        <v>205</v>
      </c>
      <c r="AT174" s="71">
        <v>7</v>
      </c>
      <c r="AU174" s="71">
        <v>0</v>
      </c>
      <c r="AV174" s="71">
        <v>0</v>
      </c>
      <c r="AW174" s="71">
        <v>0</v>
      </c>
      <c r="AX174" s="71"/>
      <c r="AY174" s="72"/>
      <c r="AZ174" s="71">
        <v>3185.2000000000007</v>
      </c>
      <c r="BA174" s="71">
        <v>43156</v>
      </c>
      <c r="BB174" s="71">
        <v>135</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1875</v>
      </c>
      <c r="B175" s="70">
        <v>119</v>
      </c>
      <c r="C175" s="70">
        <v>20</v>
      </c>
      <c r="D175" s="70">
        <v>7</v>
      </c>
      <c r="E175" s="70">
        <v>2023</v>
      </c>
      <c r="F175" s="70" t="s">
        <v>1539</v>
      </c>
      <c r="G175" s="70" t="s">
        <v>1855</v>
      </c>
      <c r="H175" s="70" t="s">
        <v>1856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640</v>
      </c>
      <c r="AS175" s="71">
        <v>257</v>
      </c>
      <c r="AT175" s="71">
        <v>9</v>
      </c>
      <c r="AU175" s="71">
        <v>0</v>
      </c>
      <c r="AV175" s="71">
        <v>0</v>
      </c>
      <c r="AW175" s="71">
        <v>0</v>
      </c>
      <c r="AX175" s="71"/>
      <c r="AY175" s="72"/>
      <c r="AZ175" s="71">
        <v>3526.1000000000026</v>
      </c>
      <c r="BA175" s="71">
        <v>45720.1</v>
      </c>
      <c r="BB175" s="71">
        <v>173.39999999999998</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1876</v>
      </c>
      <c r="B176" s="70">
        <v>119</v>
      </c>
      <c r="C176" s="70">
        <v>21</v>
      </c>
      <c r="D176" s="70">
        <v>7</v>
      </c>
      <c r="E176" s="70">
        <v>2024</v>
      </c>
      <c r="F176" s="70" t="s">
        <v>1554</v>
      </c>
      <c r="G176" s="70" t="s">
        <v>1855</v>
      </c>
      <c r="H176" s="70" t="s">
        <v>1856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1877</v>
      </c>
      <c r="B177" s="70">
        <v>460</v>
      </c>
      <c r="C177" s="70">
        <v>1</v>
      </c>
      <c r="D177" s="70">
        <v>28</v>
      </c>
      <c r="E177" s="70">
        <v>1990</v>
      </c>
      <c r="F177" s="70" t="s">
        <v>787</v>
      </c>
      <c r="G177" s="70" t="s">
        <v>1878</v>
      </c>
      <c r="H177" s="70" t="s">
        <v>1879</v>
      </c>
      <c r="I177" s="148"/>
      <c r="J177" s="71">
        <v>3596.5260156621939</v>
      </c>
      <c r="K177" s="71">
        <v>7.0136226866592706</v>
      </c>
      <c r="L177" s="71">
        <v>0.54033666266712954</v>
      </c>
      <c r="M177" s="71">
        <v>26.562962167395789</v>
      </c>
      <c r="N177" s="71">
        <v>26.73980800759654</v>
      </c>
      <c r="O177" s="71">
        <v>27.052476672305659</v>
      </c>
      <c r="P177" s="71">
        <v>26.444426033691759</v>
      </c>
      <c r="Q177" s="71">
        <v>2.07752752051289</v>
      </c>
      <c r="R177" s="71">
        <v>75.413286742781906</v>
      </c>
      <c r="S177" s="71">
        <v>2.1370939257168389</v>
      </c>
      <c r="T177" s="72"/>
      <c r="U177" s="71">
        <v>95054509</v>
      </c>
      <c r="V177" s="71">
        <v>1704</v>
      </c>
      <c r="W177" s="71">
        <v>5</v>
      </c>
      <c r="X177" s="71">
        <v>9532</v>
      </c>
      <c r="Y177" s="71">
        <v>11724</v>
      </c>
      <c r="Z177" s="71">
        <v>11127</v>
      </c>
      <c r="AA177" s="71">
        <v>6421</v>
      </c>
      <c r="AB177" s="71">
        <v>33732</v>
      </c>
      <c r="AC177" s="71">
        <v>13061717</v>
      </c>
      <c r="AD177" s="71">
        <v>2.1370939257168389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1880</v>
      </c>
      <c r="B178" s="70">
        <v>461</v>
      </c>
      <c r="C178" s="70">
        <v>2</v>
      </c>
      <c r="D178" s="70">
        <v>28</v>
      </c>
      <c r="E178" s="70">
        <v>2005</v>
      </c>
      <c r="F178" s="70" t="s">
        <v>789</v>
      </c>
      <c r="G178" s="1064" t="s">
        <v>1878</v>
      </c>
      <c r="H178" s="70" t="s">
        <v>1879</v>
      </c>
      <c r="I178" s="148"/>
      <c r="J178" s="71">
        <v>3037.2264301995529</v>
      </c>
      <c r="K178" s="71">
        <v>2.682300541322042</v>
      </c>
      <c r="L178" s="71">
        <v>0.2149986699788709</v>
      </c>
      <c r="M178" s="71">
        <v>41.080253419321231</v>
      </c>
      <c r="N178" s="71">
        <v>37.657675372484583</v>
      </c>
      <c r="O178" s="71">
        <v>42.063924115787451</v>
      </c>
      <c r="P178" s="71">
        <v>32.198532441943122</v>
      </c>
      <c r="Q178" s="71">
        <v>2.0071518638450998</v>
      </c>
      <c r="R178" s="71">
        <v>86.328676910938739</v>
      </c>
      <c r="S178" s="71">
        <v>0</v>
      </c>
      <c r="T178" s="72"/>
      <c r="U178" s="71">
        <v>117157100</v>
      </c>
      <c r="V178" s="71">
        <v>1291</v>
      </c>
      <c r="W178" s="71">
        <v>3</v>
      </c>
      <c r="X178" s="71">
        <v>9113</v>
      </c>
      <c r="Y178" s="71">
        <v>13691</v>
      </c>
      <c r="Z178" s="71">
        <v>20021</v>
      </c>
      <c r="AA178" s="71">
        <v>6403</v>
      </c>
      <c r="AB178" s="71">
        <v>34069</v>
      </c>
      <c r="AC178" s="71">
        <v>15265439</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1881</v>
      </c>
      <c r="B179" s="70">
        <v>462</v>
      </c>
      <c r="C179" s="70">
        <v>3</v>
      </c>
      <c r="D179" s="70">
        <v>28</v>
      </c>
      <c r="E179" s="70">
        <v>2006</v>
      </c>
      <c r="F179" s="70" t="s">
        <v>790</v>
      </c>
      <c r="G179" s="1064" t="s">
        <v>1878</v>
      </c>
      <c r="H179" s="70" t="s">
        <v>1879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1882</v>
      </c>
      <c r="B180" s="70">
        <v>463</v>
      </c>
      <c r="C180" s="70">
        <v>4</v>
      </c>
      <c r="D180" s="70">
        <v>28</v>
      </c>
      <c r="E180" s="70">
        <v>2007</v>
      </c>
      <c r="F180" s="70" t="s">
        <v>791</v>
      </c>
      <c r="G180" s="70" t="s">
        <v>1878</v>
      </c>
      <c r="H180" s="70" t="s">
        <v>1879</v>
      </c>
      <c r="I180" s="148"/>
      <c r="J180" s="71">
        <v>2517.8726607341769</v>
      </c>
      <c r="K180" s="71">
        <v>2.574084033400232</v>
      </c>
      <c r="L180" s="71">
        <v>0.99552387883895199</v>
      </c>
      <c r="M180" s="71">
        <v>39.333836521784598</v>
      </c>
      <c r="N180" s="71">
        <v>38.331061327839578</v>
      </c>
      <c r="O180" s="71">
        <v>41.310348078751062</v>
      </c>
      <c r="P180" s="71">
        <v>34.142068429852728</v>
      </c>
      <c r="Q180" s="71">
        <v>2.1330245267035499</v>
      </c>
      <c r="R180" s="71">
        <v>86.00042108133394</v>
      </c>
      <c r="S180" s="71">
        <v>0</v>
      </c>
      <c r="T180" s="72"/>
      <c r="U180" s="71">
        <v>107570969</v>
      </c>
      <c r="V180" s="71">
        <v>1152</v>
      </c>
      <c r="W180" s="71">
        <v>14</v>
      </c>
      <c r="X180" s="71">
        <v>10394</v>
      </c>
      <c r="Y180" s="71">
        <v>14116</v>
      </c>
      <c r="Z180" s="71">
        <v>20440</v>
      </c>
      <c r="AA180" s="71">
        <v>6686</v>
      </c>
      <c r="AB180" s="71">
        <v>34291</v>
      </c>
      <c r="AC180" s="71">
        <v>15643733</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1883</v>
      </c>
      <c r="B181" s="70">
        <v>464</v>
      </c>
      <c r="C181" s="70">
        <v>5</v>
      </c>
      <c r="D181" s="70">
        <v>28</v>
      </c>
      <c r="E181" s="70">
        <v>2008</v>
      </c>
      <c r="F181" s="70" t="s">
        <v>792</v>
      </c>
      <c r="G181" s="70" t="s">
        <v>1878</v>
      </c>
      <c r="H181" s="70" t="s">
        <v>1879</v>
      </c>
      <c r="I181" s="148"/>
      <c r="J181" s="71">
        <v>2749.6704550898421</v>
      </c>
      <c r="K181" s="71">
        <v>2.0104106118345682</v>
      </c>
      <c r="L181" s="71">
        <v>0.86440531457142167</v>
      </c>
      <c r="M181" s="71">
        <v>41.162532713424113</v>
      </c>
      <c r="N181" s="71">
        <v>35.891553535175333</v>
      </c>
      <c r="O181" s="71">
        <v>40.292286074476117</v>
      </c>
      <c r="P181" s="71">
        <v>34.439803487683093</v>
      </c>
      <c r="Q181" s="71">
        <v>2.0945919243269899</v>
      </c>
      <c r="R181" s="71">
        <v>82.376693623790402</v>
      </c>
      <c r="S181" s="71">
        <v>0</v>
      </c>
      <c r="T181" s="72"/>
      <c r="U181" s="71">
        <v>121343812</v>
      </c>
      <c r="V181" s="71">
        <v>1152</v>
      </c>
      <c r="W181" s="71">
        <v>14</v>
      </c>
      <c r="X181" s="71">
        <v>10394</v>
      </c>
      <c r="Y181" s="71">
        <v>14121</v>
      </c>
      <c r="Z181" s="71">
        <v>20636</v>
      </c>
      <c r="AA181" s="71">
        <v>6752</v>
      </c>
      <c r="AB181" s="71">
        <v>34227</v>
      </c>
      <c r="AC181" s="71">
        <v>15559824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1884</v>
      </c>
      <c r="B182" s="70">
        <v>465</v>
      </c>
      <c r="C182" s="70">
        <v>6</v>
      </c>
      <c r="D182" s="70">
        <v>28</v>
      </c>
      <c r="E182" s="70">
        <v>2009</v>
      </c>
      <c r="F182" s="70" t="s">
        <v>176</v>
      </c>
      <c r="G182" s="70" t="s">
        <v>1878</v>
      </c>
      <c r="H182" s="70" t="s">
        <v>1879</v>
      </c>
      <c r="I182" s="148"/>
      <c r="J182" s="71">
        <v>2554.0405753678201</v>
      </c>
      <c r="K182" s="71">
        <v>1.688450739366951</v>
      </c>
      <c r="L182" s="71">
        <v>1.8665559398405041</v>
      </c>
      <c r="M182" s="71">
        <v>47.165929519893751</v>
      </c>
      <c r="N182" s="71">
        <v>35.649023294593484</v>
      </c>
      <c r="O182" s="71">
        <v>41.21066956871077</v>
      </c>
      <c r="P182" s="71">
        <v>32.314843536976838</v>
      </c>
      <c r="Q182" s="71">
        <v>2.0152813810291099</v>
      </c>
      <c r="R182" s="71">
        <v>80.59474337610456</v>
      </c>
      <c r="S182" s="71">
        <v>0</v>
      </c>
      <c r="T182" s="72"/>
      <c r="U182" s="71">
        <v>115344004</v>
      </c>
      <c r="V182" s="71">
        <v>1217</v>
      </c>
      <c r="W182" s="71">
        <v>44</v>
      </c>
      <c r="X182" s="71">
        <v>12559</v>
      </c>
      <c r="Y182" s="71">
        <v>14419</v>
      </c>
      <c r="Z182" s="71">
        <v>20833</v>
      </c>
      <c r="AA182" s="71">
        <v>6504</v>
      </c>
      <c r="AB182" s="71">
        <v>34569</v>
      </c>
      <c r="AC182" s="71">
        <v>14851489</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7472.683</v>
      </c>
      <c r="BK182" s="71">
        <v>101.729</v>
      </c>
      <c r="BL182" s="71">
        <v>0</v>
      </c>
      <c r="BM182" s="71">
        <v>0</v>
      </c>
      <c r="BN182" s="72"/>
      <c r="BO182" s="71">
        <v>0</v>
      </c>
      <c r="BP182" s="71">
        <v>0</v>
      </c>
      <c r="BQ182" s="71">
        <v>13</v>
      </c>
      <c r="BR182" s="71">
        <v>1</v>
      </c>
      <c r="BS182" s="71">
        <v>0</v>
      </c>
      <c r="BT182" s="71">
        <v>0</v>
      </c>
      <c r="BU182"/>
      <c r="BV182" s="70">
        <v>3108.904</v>
      </c>
      <c r="BW182" s="70">
        <v>357.51499999999999</v>
      </c>
      <c r="BX182" s="70">
        <v>4086.9839999999999</v>
      </c>
      <c r="BY182" s="70">
        <v>4.5199999999999996</v>
      </c>
      <c r="BZ182" s="70">
        <v>16.489000000000001</v>
      </c>
      <c r="CA182" s="70">
        <v>0</v>
      </c>
      <c r="CB182" s="70">
        <v>0</v>
      </c>
      <c r="CC182" s="70">
        <v>0</v>
      </c>
      <c r="CD182" s="70">
        <v>0</v>
      </c>
    </row>
    <row r="183" spans="1:82">
      <c r="A183" s="70" t="s">
        <v>1885</v>
      </c>
      <c r="B183" s="70">
        <v>466</v>
      </c>
      <c r="C183" s="70">
        <v>7</v>
      </c>
      <c r="D183" s="70">
        <v>28</v>
      </c>
      <c r="E183" s="70">
        <v>2010</v>
      </c>
      <c r="F183" s="70" t="s">
        <v>177</v>
      </c>
      <c r="G183" s="70" t="s">
        <v>1878</v>
      </c>
      <c r="H183" s="70" t="s">
        <v>1879</v>
      </c>
      <c r="I183" s="148"/>
      <c r="J183" s="71">
        <v>3066.9448962195602</v>
      </c>
      <c r="K183" s="71">
        <v>1.8919171452362229</v>
      </c>
      <c r="L183" s="71">
        <v>1.763715155949819</v>
      </c>
      <c r="M183" s="71">
        <v>49.610568070258537</v>
      </c>
      <c r="N183" s="71">
        <v>37.282106392057528</v>
      </c>
      <c r="O183" s="71">
        <v>41.953360867296567</v>
      </c>
      <c r="P183" s="71">
        <v>33.045716315036053</v>
      </c>
      <c r="Q183" s="71">
        <v>2.1420791609723699</v>
      </c>
      <c r="R183" s="71">
        <v>85.539813739359587</v>
      </c>
      <c r="S183" s="71">
        <v>0</v>
      </c>
      <c r="T183" s="72"/>
      <c r="U183" s="71">
        <v>127861571</v>
      </c>
      <c r="V183" s="71">
        <v>1217</v>
      </c>
      <c r="W183" s="71">
        <v>44</v>
      </c>
      <c r="X183" s="71">
        <v>12559</v>
      </c>
      <c r="Y183" s="71">
        <v>14873</v>
      </c>
      <c r="Z183" s="71">
        <v>21307</v>
      </c>
      <c r="AA183" s="71">
        <v>6485</v>
      </c>
      <c r="AB183" s="71">
        <v>35209</v>
      </c>
      <c r="AC183" s="71">
        <v>14937695</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7324.0140000000001</v>
      </c>
      <c r="BK183" s="71">
        <v>59.188000000000002</v>
      </c>
      <c r="BL183" s="71">
        <v>0</v>
      </c>
      <c r="BM183" s="71">
        <v>0</v>
      </c>
      <c r="BN183" s="72"/>
      <c r="BO183" s="71">
        <v>0</v>
      </c>
      <c r="BP183" s="71">
        <v>0</v>
      </c>
      <c r="BQ183" s="71">
        <v>12</v>
      </c>
      <c r="BR183" s="71">
        <v>1</v>
      </c>
      <c r="BS183" s="71">
        <v>0</v>
      </c>
      <c r="BT183" s="71">
        <v>0</v>
      </c>
      <c r="BU183"/>
      <c r="BV183" s="70">
        <v>3001.81</v>
      </c>
      <c r="BW183" s="70">
        <v>367.22</v>
      </c>
      <c r="BX183" s="70">
        <v>3984.5039999999999</v>
      </c>
      <c r="BY183" s="70">
        <v>4.8899999999999997</v>
      </c>
      <c r="BZ183" s="70">
        <v>24.777999999999999</v>
      </c>
      <c r="CA183" s="70">
        <v>0</v>
      </c>
      <c r="CB183" s="70">
        <v>0</v>
      </c>
      <c r="CC183" s="70">
        <v>0</v>
      </c>
      <c r="CD183" s="70">
        <v>0</v>
      </c>
    </row>
    <row r="184" spans="1:82">
      <c r="A184" s="70" t="s">
        <v>1886</v>
      </c>
      <c r="B184" s="70">
        <v>467</v>
      </c>
      <c r="C184" s="70">
        <v>8</v>
      </c>
      <c r="D184" s="70">
        <v>28</v>
      </c>
      <c r="E184" s="70">
        <v>2011</v>
      </c>
      <c r="F184" s="70" t="s">
        <v>178</v>
      </c>
      <c r="G184" s="70" t="s">
        <v>1878</v>
      </c>
      <c r="H184" s="70" t="s">
        <v>1879</v>
      </c>
      <c r="I184" s="148"/>
      <c r="J184" s="71">
        <v>3334.6850266550109</v>
      </c>
      <c r="K184" s="71">
        <v>3.066840700658938</v>
      </c>
      <c r="L184" s="71">
        <v>1.9834084594921859</v>
      </c>
      <c r="M184" s="71">
        <v>60.03432076761645</v>
      </c>
      <c r="N184" s="71">
        <v>46.162950497851433</v>
      </c>
      <c r="O184" s="71">
        <v>42.231070447398665</v>
      </c>
      <c r="P184" s="71">
        <v>32.57569729052576</v>
      </c>
      <c r="Q184" s="71">
        <v>2.4768285134178498</v>
      </c>
      <c r="R184" s="71">
        <v>87.501426558265109</v>
      </c>
      <c r="S184" s="71">
        <v>0</v>
      </c>
      <c r="T184" s="72"/>
      <c r="U184" s="71">
        <v>131276086</v>
      </c>
      <c r="V184" s="71">
        <v>1217</v>
      </c>
      <c r="W184" s="71">
        <v>44</v>
      </c>
      <c r="X184" s="71">
        <v>12559</v>
      </c>
      <c r="Y184" s="71">
        <v>15093</v>
      </c>
      <c r="Z184" s="71">
        <v>21914</v>
      </c>
      <c r="AA184" s="71">
        <v>6583</v>
      </c>
      <c r="AB184" s="71">
        <v>35294</v>
      </c>
      <c r="AC184" s="71">
        <v>15254977</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7526.5309999999999</v>
      </c>
      <c r="BK184" s="71">
        <v>52.088999999999999</v>
      </c>
      <c r="BL184" s="71">
        <v>0</v>
      </c>
      <c r="BM184" s="71">
        <v>0</v>
      </c>
      <c r="BN184" s="72"/>
      <c r="BO184" s="71">
        <v>0</v>
      </c>
      <c r="BP184" s="71">
        <v>0</v>
      </c>
      <c r="BQ184" s="71">
        <v>12</v>
      </c>
      <c r="BR184" s="71">
        <v>1</v>
      </c>
      <c r="BS184" s="71">
        <v>0</v>
      </c>
      <c r="BT184" s="71">
        <v>0</v>
      </c>
      <c r="BU184"/>
      <c r="BV184" s="70">
        <v>3055.1640000000002</v>
      </c>
      <c r="BW184" s="70">
        <v>374.661</v>
      </c>
      <c r="BX184" s="70">
        <v>4121.0330000000004</v>
      </c>
      <c r="BY184" s="70">
        <v>5</v>
      </c>
      <c r="BZ184" s="70">
        <v>22.762</v>
      </c>
      <c r="CA184" s="70">
        <v>0</v>
      </c>
      <c r="CB184" s="70">
        <v>0</v>
      </c>
      <c r="CC184" s="70">
        <v>0</v>
      </c>
      <c r="CD184" s="70">
        <v>0</v>
      </c>
    </row>
    <row r="185" spans="1:82">
      <c r="A185" s="70" t="s">
        <v>1887</v>
      </c>
      <c r="B185" s="70">
        <v>468</v>
      </c>
      <c r="C185" s="70">
        <v>9</v>
      </c>
      <c r="D185" s="70">
        <v>28</v>
      </c>
      <c r="E185" s="70">
        <v>2012</v>
      </c>
      <c r="F185" s="70" t="s">
        <v>179</v>
      </c>
      <c r="G185" s="70" t="s">
        <v>1878</v>
      </c>
      <c r="H185" s="70" t="s">
        <v>1879</v>
      </c>
      <c r="I185" s="148"/>
      <c r="J185" s="71">
        <v>3741.4413742986958</v>
      </c>
      <c r="K185" s="71">
        <v>2.8648910182105078</v>
      </c>
      <c r="L185" s="71">
        <v>2.030126041491477</v>
      </c>
      <c r="M185" s="71">
        <v>66.601492071437946</v>
      </c>
      <c r="N185" s="71">
        <v>55.718796298825367</v>
      </c>
      <c r="O185" s="71">
        <v>42.567934582823931</v>
      </c>
      <c r="P185" s="71">
        <v>32.810802980244006</v>
      </c>
      <c r="Q185" s="71">
        <v>2.7498861388706399</v>
      </c>
      <c r="R185" s="71">
        <v>105.6668295980257</v>
      </c>
      <c r="S185" s="71">
        <v>0</v>
      </c>
      <c r="T185" s="72"/>
      <c r="U185" s="71">
        <v>141691849</v>
      </c>
      <c r="V185" s="71">
        <v>1217</v>
      </c>
      <c r="W185" s="71">
        <v>44</v>
      </c>
      <c r="X185" s="71">
        <v>12559</v>
      </c>
      <c r="Y185" s="71">
        <v>15761</v>
      </c>
      <c r="Z185" s="71">
        <v>22264</v>
      </c>
      <c r="AA185" s="71">
        <v>6593</v>
      </c>
      <c r="AB185" s="71">
        <v>36066</v>
      </c>
      <c r="AC185" s="71">
        <v>17944786</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7719.8620000000001</v>
      </c>
      <c r="BK185" s="71">
        <v>80.042000000000002</v>
      </c>
      <c r="BL185" s="71">
        <v>0</v>
      </c>
      <c r="BM185" s="71">
        <v>0</v>
      </c>
      <c r="BN185" s="72"/>
      <c r="BO185" s="71">
        <v>0</v>
      </c>
      <c r="BP185" s="71">
        <v>0</v>
      </c>
      <c r="BQ185" s="71">
        <v>13</v>
      </c>
      <c r="BR185" s="71">
        <v>1</v>
      </c>
      <c r="BS185" s="71">
        <v>0</v>
      </c>
      <c r="BT185" s="71">
        <v>0</v>
      </c>
      <c r="BU185"/>
      <c r="BV185" s="70">
        <v>3294.623</v>
      </c>
      <c r="BW185" s="70">
        <v>315.04500000000002</v>
      </c>
      <c r="BX185" s="70">
        <v>4166.54</v>
      </c>
      <c r="BY185" s="70">
        <v>4.93</v>
      </c>
      <c r="BZ185" s="70">
        <v>18.765999999999998</v>
      </c>
      <c r="CA185" s="70">
        <v>0</v>
      </c>
      <c r="CB185" s="70">
        <v>0</v>
      </c>
      <c r="CC185" s="70">
        <v>0</v>
      </c>
      <c r="CD185" s="70">
        <v>0</v>
      </c>
    </row>
    <row r="186" spans="1:82">
      <c r="A186" s="70" t="s">
        <v>1888</v>
      </c>
      <c r="B186" s="70">
        <v>469</v>
      </c>
      <c r="C186" s="70">
        <v>10</v>
      </c>
      <c r="D186" s="70">
        <v>28</v>
      </c>
      <c r="E186" s="70">
        <v>2013</v>
      </c>
      <c r="F186" s="70" t="s">
        <v>180</v>
      </c>
      <c r="G186" s="70" t="s">
        <v>1878</v>
      </c>
      <c r="H186" s="70" t="s">
        <v>1879</v>
      </c>
      <c r="I186" s="148"/>
      <c r="J186" s="71">
        <v>3884.3236824589412</v>
      </c>
      <c r="K186" s="71">
        <v>2.3859544369858199</v>
      </c>
      <c r="L186" s="71">
        <v>1.950934860543897</v>
      </c>
      <c r="M186" s="71">
        <v>65.985190987309281</v>
      </c>
      <c r="N186" s="71">
        <v>53.565360316037363</v>
      </c>
      <c r="O186" s="71">
        <v>41.23360039976555</v>
      </c>
      <c r="P186" s="71">
        <v>33.024350874375145</v>
      </c>
      <c r="Q186" s="71">
        <v>2.7985453478240898</v>
      </c>
      <c r="R186" s="71">
        <v>112.35432629112449</v>
      </c>
      <c r="S186" s="71">
        <v>0</v>
      </c>
      <c r="T186" s="72"/>
      <c r="U186" s="71">
        <v>147756512</v>
      </c>
      <c r="V186" s="71">
        <v>1217</v>
      </c>
      <c r="W186" s="71">
        <v>44</v>
      </c>
      <c r="X186" s="71">
        <v>12559</v>
      </c>
      <c r="Y186" s="71">
        <v>15900</v>
      </c>
      <c r="Z186" s="71">
        <v>22529</v>
      </c>
      <c r="AA186" s="71">
        <v>6611</v>
      </c>
      <c r="AB186" s="71">
        <v>36178</v>
      </c>
      <c r="AC186" s="71">
        <v>18625180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7864.8950000000004</v>
      </c>
      <c r="BK186" s="71">
        <v>91.882000000000005</v>
      </c>
      <c r="BL186" s="71">
        <v>0</v>
      </c>
      <c r="BM186" s="71">
        <v>0</v>
      </c>
      <c r="BN186" s="72"/>
      <c r="BO186" s="71">
        <v>0</v>
      </c>
      <c r="BP186" s="71">
        <v>0</v>
      </c>
      <c r="BQ186" s="71">
        <v>13</v>
      </c>
      <c r="BR186" s="71">
        <v>1</v>
      </c>
      <c r="BS186" s="71">
        <v>0</v>
      </c>
      <c r="BT186" s="71">
        <v>0</v>
      </c>
      <c r="BU186"/>
      <c r="BV186" s="70">
        <v>3352.2620000000002</v>
      </c>
      <c r="BW186" s="70">
        <v>344.09800000000001</v>
      </c>
      <c r="BX186" s="70">
        <v>4230.8739999999998</v>
      </c>
      <c r="BY186" s="70">
        <v>4.9329999999999998</v>
      </c>
      <c r="BZ186" s="70">
        <v>24.61</v>
      </c>
      <c r="CA186" s="70">
        <v>0</v>
      </c>
      <c r="CB186" s="70">
        <v>0</v>
      </c>
      <c r="CC186" s="70">
        <v>0</v>
      </c>
      <c r="CD186" s="70">
        <v>0</v>
      </c>
    </row>
    <row r="187" spans="1:82">
      <c r="A187" s="70" t="s">
        <v>1889</v>
      </c>
      <c r="B187" s="70">
        <v>470</v>
      </c>
      <c r="C187" s="70">
        <v>11</v>
      </c>
      <c r="D187" s="70">
        <v>28</v>
      </c>
      <c r="E187" s="70">
        <v>2014</v>
      </c>
      <c r="F187" s="70" t="s">
        <v>181</v>
      </c>
      <c r="G187" s="70" t="s">
        <v>1878</v>
      </c>
      <c r="H187" s="70" t="s">
        <v>1879</v>
      </c>
      <c r="I187" s="148"/>
      <c r="J187" s="71">
        <v>3638.6400935669162</v>
      </c>
      <c r="K187" s="71">
        <v>2.604922730094331</v>
      </c>
      <c r="L187" s="71">
        <v>1.830436478733352</v>
      </c>
      <c r="M187" s="71">
        <v>70.924145585406535</v>
      </c>
      <c r="N187" s="71">
        <v>47.021951123832181</v>
      </c>
      <c r="O187" s="71">
        <v>39.79117336353611</v>
      </c>
      <c r="P187" s="71">
        <v>32.799321410812503</v>
      </c>
      <c r="Q187" s="71">
        <v>2.6866703537164001</v>
      </c>
      <c r="R187" s="71">
        <v>106.70523572306639</v>
      </c>
      <c r="S187" s="71">
        <v>0</v>
      </c>
      <c r="T187" s="72"/>
      <c r="U187" s="71">
        <v>141199422</v>
      </c>
      <c r="V187" s="71">
        <v>1019</v>
      </c>
      <c r="W187" s="71">
        <v>42</v>
      </c>
      <c r="X187" s="71">
        <v>13800</v>
      </c>
      <c r="Y187" s="71">
        <v>15963</v>
      </c>
      <c r="Z187" s="71">
        <v>22898</v>
      </c>
      <c r="AA187" s="71">
        <v>6532</v>
      </c>
      <c r="AB187" s="71">
        <v>36200</v>
      </c>
      <c r="AC187" s="71">
        <v>17744340</v>
      </c>
      <c r="AD187" s="71">
        <v>0</v>
      </c>
      <c r="AE187" s="72"/>
      <c r="AF187" s="71"/>
      <c r="AG187" s="71"/>
      <c r="AH187" s="71"/>
      <c r="AI187" s="71"/>
      <c r="AJ187" s="71"/>
      <c r="AK187" s="71"/>
      <c r="AL187" s="71"/>
      <c r="AM187" s="71"/>
      <c r="AN187" s="71"/>
      <c r="AO187" s="71"/>
      <c r="AP187" s="71"/>
      <c r="AQ187" s="72"/>
      <c r="AR187" s="71">
        <v>938</v>
      </c>
      <c r="AS187" s="71">
        <v>131</v>
      </c>
      <c r="AT187" s="71">
        <v>0</v>
      </c>
      <c r="AU187" s="71">
        <v>0</v>
      </c>
      <c r="AV187" s="71">
        <v>0</v>
      </c>
      <c r="AW187" s="71">
        <v>0</v>
      </c>
      <c r="AX187" s="71"/>
      <c r="AY187" s="72"/>
      <c r="AZ187" s="71">
        <v>3836.364</v>
      </c>
      <c r="BA187" s="71">
        <v>17047.599999999999</v>
      </c>
      <c r="BB187" s="71">
        <v>0</v>
      </c>
      <c r="BC187" s="71">
        <v>0</v>
      </c>
      <c r="BD187" s="71">
        <v>0</v>
      </c>
      <c r="BE187" s="71">
        <v>0</v>
      </c>
      <c r="BF187" s="71"/>
      <c r="BG187" s="72"/>
      <c r="BH187" s="71">
        <v>0</v>
      </c>
      <c r="BI187" s="71">
        <v>0</v>
      </c>
      <c r="BJ187" s="71">
        <v>7958.7430000000004</v>
      </c>
      <c r="BK187" s="71">
        <v>88.388000000000005</v>
      </c>
      <c r="BL187" s="71">
        <v>0</v>
      </c>
      <c r="BM187" s="71">
        <v>0</v>
      </c>
      <c r="BN187" s="72"/>
      <c r="BO187" s="71">
        <v>0</v>
      </c>
      <c r="BP187" s="71">
        <v>0</v>
      </c>
      <c r="BQ187" s="71">
        <v>12</v>
      </c>
      <c r="BR187" s="71">
        <v>1</v>
      </c>
      <c r="BS187" s="71">
        <v>0</v>
      </c>
      <c r="BT187" s="71">
        <v>0</v>
      </c>
      <c r="BU187"/>
      <c r="BV187" s="70">
        <v>3380.8380000000002</v>
      </c>
      <c r="BW187" s="70">
        <v>397.29700000000003</v>
      </c>
      <c r="BX187" s="70">
        <v>4234.567</v>
      </c>
      <c r="BY187" s="70">
        <v>4.9880000000000004</v>
      </c>
      <c r="BZ187" s="70">
        <v>29.440999999999999</v>
      </c>
      <c r="CA187" s="70">
        <v>0</v>
      </c>
      <c r="CB187" s="70">
        <v>0</v>
      </c>
      <c r="CC187" s="70">
        <v>0</v>
      </c>
      <c r="CD187" s="70">
        <v>0</v>
      </c>
    </row>
    <row r="188" spans="1:82">
      <c r="A188" s="70" t="s">
        <v>1890</v>
      </c>
      <c r="B188" s="70">
        <v>471</v>
      </c>
      <c r="C188" s="70">
        <v>12</v>
      </c>
      <c r="D188" s="70">
        <v>28</v>
      </c>
      <c r="E188" s="70">
        <v>2015</v>
      </c>
      <c r="F188" s="70" t="s">
        <v>182</v>
      </c>
      <c r="G188" s="70" t="s">
        <v>1878</v>
      </c>
      <c r="H188" s="70" t="s">
        <v>1879</v>
      </c>
      <c r="I188" s="148"/>
      <c r="J188" s="71">
        <v>3639.6414258185018</v>
      </c>
      <c r="K188" s="71">
        <v>2.3389164859744849</v>
      </c>
      <c r="L188" s="71">
        <v>1.830853145510003</v>
      </c>
      <c r="M188" s="71">
        <v>67.875576995137507</v>
      </c>
      <c r="N188" s="71">
        <v>42.454405598230352</v>
      </c>
      <c r="O188" s="71">
        <v>40.217395067039661</v>
      </c>
      <c r="P188" s="71">
        <v>33.091575490099494</v>
      </c>
      <c r="Q188" s="71">
        <v>2.6378511084078502</v>
      </c>
      <c r="R188" s="71">
        <v>99.96012304645653</v>
      </c>
      <c r="S188" s="71">
        <v>0</v>
      </c>
      <c r="T188" s="72"/>
      <c r="U188" s="71">
        <v>161224577</v>
      </c>
      <c r="V188" s="71">
        <v>1019</v>
      </c>
      <c r="W188" s="71">
        <v>42</v>
      </c>
      <c r="X188" s="71">
        <v>13800</v>
      </c>
      <c r="Y188" s="71">
        <v>16260</v>
      </c>
      <c r="Z188" s="71">
        <v>23366</v>
      </c>
      <c r="AA188" s="71">
        <v>6585</v>
      </c>
      <c r="AB188" s="71">
        <v>36307</v>
      </c>
      <c r="AC188" s="71">
        <v>17086552</v>
      </c>
      <c r="AD188" s="71">
        <v>0</v>
      </c>
      <c r="AE188" s="72"/>
      <c r="AF188" s="71">
        <v>1849939836.7182281</v>
      </c>
      <c r="AG188" s="71">
        <v>1875789.600440148</v>
      </c>
      <c r="AH188" s="71">
        <v>343881.99182201858</v>
      </c>
      <c r="AI188" s="71">
        <v>85304937.281357631</v>
      </c>
      <c r="AJ188" s="71">
        <v>67769335.583983853</v>
      </c>
      <c r="AK188" s="71">
        <v>0</v>
      </c>
      <c r="AL188" s="71">
        <v>0</v>
      </c>
      <c r="AM188" s="71">
        <v>4975722.0478631929</v>
      </c>
      <c r="AN188" s="71">
        <v>0</v>
      </c>
      <c r="AO188" s="71">
        <v>0</v>
      </c>
      <c r="AP188" s="71">
        <v>2010209503.223695</v>
      </c>
      <c r="AQ188" s="72"/>
      <c r="AR188" s="71">
        <v>1017</v>
      </c>
      <c r="AS188" s="71">
        <v>150</v>
      </c>
      <c r="AT188" s="71">
        <v>0</v>
      </c>
      <c r="AU188" s="71">
        <v>0</v>
      </c>
      <c r="AV188" s="71">
        <v>0</v>
      </c>
      <c r="AW188" s="71">
        <v>0</v>
      </c>
      <c r="AX188" s="71"/>
      <c r="AY188" s="72"/>
      <c r="AZ188" s="71">
        <v>4230.5940000000001</v>
      </c>
      <c r="BA188" s="71">
        <v>18409.5</v>
      </c>
      <c r="BB188" s="71">
        <v>0</v>
      </c>
      <c r="BC188" s="71">
        <v>0</v>
      </c>
      <c r="BD188" s="71">
        <v>0</v>
      </c>
      <c r="BE188" s="71">
        <v>0</v>
      </c>
      <c r="BF188" s="71"/>
      <c r="BG188" s="72"/>
      <c r="BH188" s="71">
        <v>0</v>
      </c>
      <c r="BI188" s="71">
        <v>0</v>
      </c>
      <c r="BJ188" s="71">
        <v>7637.3540000000003</v>
      </c>
      <c r="BK188" s="71">
        <v>34.570999999999998</v>
      </c>
      <c r="BL188" s="71">
        <v>0</v>
      </c>
      <c r="BM188" s="71">
        <v>0</v>
      </c>
      <c r="BN188" s="72"/>
      <c r="BO188" s="71">
        <v>0</v>
      </c>
      <c r="BP188" s="71">
        <v>0</v>
      </c>
      <c r="BQ188" s="71">
        <v>11</v>
      </c>
      <c r="BR188" s="71">
        <v>1</v>
      </c>
      <c r="BS188" s="71">
        <v>0</v>
      </c>
      <c r="BT188" s="71">
        <v>0</v>
      </c>
      <c r="BU188"/>
      <c r="BV188" s="70">
        <v>3218.0949999999998</v>
      </c>
      <c r="BW188" s="70">
        <v>346.50700000000001</v>
      </c>
      <c r="BX188" s="70">
        <v>4073.9229999999998</v>
      </c>
      <c r="BY188" s="70">
        <v>5.5540000000000003</v>
      </c>
      <c r="BZ188" s="70">
        <v>27.846</v>
      </c>
      <c r="CA188" s="70">
        <v>0</v>
      </c>
      <c r="CB188" s="70">
        <v>0</v>
      </c>
      <c r="CC188" s="70">
        <v>0</v>
      </c>
      <c r="CD188" s="70">
        <v>0</v>
      </c>
    </row>
    <row r="189" spans="1:82">
      <c r="A189" s="70" t="s">
        <v>1891</v>
      </c>
      <c r="B189" s="70">
        <v>472</v>
      </c>
      <c r="C189" s="70">
        <v>13</v>
      </c>
      <c r="D189" s="70">
        <v>28</v>
      </c>
      <c r="E189" s="70">
        <v>2016</v>
      </c>
      <c r="F189" s="70" t="s">
        <v>155</v>
      </c>
      <c r="G189" s="70" t="s">
        <v>1878</v>
      </c>
      <c r="H189" s="70" t="s">
        <v>1879</v>
      </c>
      <c r="I189" s="148"/>
      <c r="J189" s="71">
        <v>4076.8099664421798</v>
      </c>
      <c r="K189" s="71">
        <v>2.2751075125796532</v>
      </c>
      <c r="L189" s="71">
        <v>1.7284073345148898</v>
      </c>
      <c r="M189" s="71">
        <v>55.198144112294969</v>
      </c>
      <c r="N189" s="71">
        <v>43.864212158069556</v>
      </c>
      <c r="O189" s="71">
        <v>40.669277199043528</v>
      </c>
      <c r="P189" s="71">
        <v>32.874112605854819</v>
      </c>
      <c r="Q189" s="71">
        <v>2.6090764767993955</v>
      </c>
      <c r="R189" s="71">
        <v>102.49730281462801</v>
      </c>
      <c r="S189" s="71">
        <v>0</v>
      </c>
      <c r="T189" s="72"/>
      <c r="U189" s="71">
        <v>191012790</v>
      </c>
      <c r="V189" s="71">
        <v>1019</v>
      </c>
      <c r="W189" s="71">
        <v>42</v>
      </c>
      <c r="X189" s="71">
        <v>13800</v>
      </c>
      <c r="Y189" s="71">
        <v>16895</v>
      </c>
      <c r="Z189" s="71">
        <v>23919</v>
      </c>
      <c r="AA189" s="71">
        <v>6766</v>
      </c>
      <c r="AB189" s="71">
        <v>36939</v>
      </c>
      <c r="AC189" s="71">
        <v>17505530.390583299</v>
      </c>
      <c r="AD189" s="71">
        <v>0</v>
      </c>
      <c r="AE189" s="72"/>
      <c r="AF189" s="71">
        <v>2135339235.6799331</v>
      </c>
      <c r="AG189" s="71">
        <v>1890128.5676868041</v>
      </c>
      <c r="AH189" s="71">
        <v>255052.56817878189</v>
      </c>
      <c r="AI189" s="71">
        <v>88694346.287222385</v>
      </c>
      <c r="AJ189" s="71">
        <v>73406070.393743172</v>
      </c>
      <c r="AK189" s="71">
        <v>0</v>
      </c>
      <c r="AL189" s="71">
        <v>0</v>
      </c>
      <c r="AM189" s="71">
        <v>5066267.9343035007</v>
      </c>
      <c r="AN189" s="71">
        <v>0</v>
      </c>
      <c r="AO189" s="71">
        <v>0</v>
      </c>
      <c r="AP189" s="71">
        <v>2304651101.4310675</v>
      </c>
      <c r="AQ189" s="72"/>
      <c r="AR189" s="71">
        <v>1123</v>
      </c>
      <c r="AS189" s="71">
        <v>185</v>
      </c>
      <c r="AT189" s="71">
        <v>0</v>
      </c>
      <c r="AU189" s="71">
        <v>0</v>
      </c>
      <c r="AV189" s="71">
        <v>0</v>
      </c>
      <c r="AW189" s="71">
        <v>0</v>
      </c>
      <c r="AX189" s="71"/>
      <c r="AY189" s="72"/>
      <c r="AZ189" s="71">
        <v>4732.2440000000006</v>
      </c>
      <c r="BA189" s="71">
        <v>20777.599999999999</v>
      </c>
      <c r="BB189" s="71">
        <v>0</v>
      </c>
      <c r="BC189" s="71">
        <v>0</v>
      </c>
      <c r="BD189" s="71">
        <v>0</v>
      </c>
      <c r="BE189" s="71">
        <v>0</v>
      </c>
      <c r="BF189" s="71"/>
      <c r="BG189" s="72"/>
      <c r="BH189" s="71">
        <v>0</v>
      </c>
      <c r="BI189" s="71">
        <v>0</v>
      </c>
      <c r="BJ189" s="71">
        <v>7552.9409999999998</v>
      </c>
      <c r="BK189" s="71">
        <v>78.113</v>
      </c>
      <c r="BL189" s="71">
        <v>0</v>
      </c>
      <c r="BM189" s="71">
        <v>0</v>
      </c>
      <c r="BN189" s="72"/>
      <c r="BO189" s="71">
        <v>0</v>
      </c>
      <c r="BP189" s="71">
        <v>0</v>
      </c>
      <c r="BQ189" s="71">
        <v>12</v>
      </c>
      <c r="BR189" s="71">
        <v>1</v>
      </c>
      <c r="BS189" s="71">
        <v>0</v>
      </c>
      <c r="BT189" s="71">
        <v>0</v>
      </c>
      <c r="BU189"/>
      <c r="BV189" s="70">
        <v>3158.692</v>
      </c>
      <c r="BW189" s="70">
        <v>427.733</v>
      </c>
      <c r="BX189" s="70">
        <v>4006.6869999999999</v>
      </c>
      <c r="BY189" s="70">
        <v>5.6159999999999997</v>
      </c>
      <c r="BZ189" s="70">
        <v>32.326000000000001</v>
      </c>
      <c r="CA189" s="70">
        <v>0</v>
      </c>
      <c r="CB189" s="70">
        <v>0</v>
      </c>
      <c r="CC189" s="70">
        <v>0</v>
      </c>
      <c r="CD189" s="70">
        <v>0</v>
      </c>
    </row>
    <row r="190" spans="1:82">
      <c r="A190" s="70" t="s">
        <v>1892</v>
      </c>
      <c r="B190" s="70">
        <v>473</v>
      </c>
      <c r="C190" s="70">
        <v>14</v>
      </c>
      <c r="D190" s="70">
        <v>28</v>
      </c>
      <c r="E190" s="70">
        <v>2017</v>
      </c>
      <c r="F190" s="70" t="s">
        <v>156</v>
      </c>
      <c r="G190" s="70" t="s">
        <v>1878</v>
      </c>
      <c r="H190" s="70" t="s">
        <v>1879</v>
      </c>
      <c r="I190" s="148"/>
      <c r="J190" s="71">
        <v>3978.6563271531768</v>
      </c>
      <c r="K190" s="71">
        <v>2.3375009907424751</v>
      </c>
      <c r="L190" s="71">
        <v>1.7144493086739903</v>
      </c>
      <c r="M190" s="71">
        <v>51.393054542605881</v>
      </c>
      <c r="N190" s="71">
        <v>42.126169888382925</v>
      </c>
      <c r="O190" s="71">
        <v>40.631184074600512</v>
      </c>
      <c r="P190" s="71">
        <v>33.293499517945513</v>
      </c>
      <c r="Q190" s="71">
        <v>2.5519953915745499</v>
      </c>
      <c r="R190" s="71">
        <v>101.38075274098665</v>
      </c>
      <c r="S190" s="71">
        <v>0</v>
      </c>
      <c r="T190" s="72"/>
      <c r="U190" s="71">
        <v>200489686</v>
      </c>
      <c r="V190" s="71">
        <v>1019</v>
      </c>
      <c r="W190" s="71">
        <v>42</v>
      </c>
      <c r="X190" s="71">
        <v>13800</v>
      </c>
      <c r="Y190" s="71">
        <v>17531</v>
      </c>
      <c r="Z190" s="71">
        <v>24293</v>
      </c>
      <c r="AA190" s="71">
        <v>6896</v>
      </c>
      <c r="AB190" s="71">
        <v>37363</v>
      </c>
      <c r="AC190" s="71">
        <v>17658397</v>
      </c>
      <c r="AD190" s="71">
        <v>0</v>
      </c>
      <c r="AE190" s="72"/>
      <c r="AF190" s="71">
        <v>2134408147.977597</v>
      </c>
      <c r="AG190" s="71">
        <v>1913457.484425358</v>
      </c>
      <c r="AH190" s="71">
        <v>342258.13509528222</v>
      </c>
      <c r="AI190" s="71">
        <v>84272550.907551736</v>
      </c>
      <c r="AJ190" s="71">
        <v>77677708.416384429</v>
      </c>
      <c r="AK190" s="71">
        <v>0</v>
      </c>
      <c r="AL190" s="71">
        <v>0</v>
      </c>
      <c r="AM190" s="71">
        <v>5132438.8187205577</v>
      </c>
      <c r="AN190" s="71">
        <v>0</v>
      </c>
      <c r="AO190" s="71">
        <v>0</v>
      </c>
      <c r="AP190" s="71">
        <v>2303746561.7397738</v>
      </c>
      <c r="AQ190" s="72"/>
      <c r="AR190" s="71">
        <v>1192</v>
      </c>
      <c r="AS190" s="71">
        <v>194</v>
      </c>
      <c r="AT190" s="71">
        <v>0</v>
      </c>
      <c r="AU190" s="71">
        <v>0</v>
      </c>
      <c r="AV190" s="71">
        <v>0</v>
      </c>
      <c r="AW190" s="71">
        <v>0</v>
      </c>
      <c r="AX190" s="71"/>
      <c r="AY190" s="72"/>
      <c r="AZ190" s="71">
        <v>5066.7839999999997</v>
      </c>
      <c r="BA190" s="71">
        <v>21189.9</v>
      </c>
      <c r="BB190" s="71">
        <v>0</v>
      </c>
      <c r="BC190" s="71">
        <v>0</v>
      </c>
      <c r="BD190" s="71">
        <v>0</v>
      </c>
      <c r="BE190" s="71">
        <v>0</v>
      </c>
      <c r="BF190" s="71"/>
      <c r="BG190" s="72"/>
      <c r="BH190" s="71">
        <v>0</v>
      </c>
      <c r="BI190" s="71">
        <v>0</v>
      </c>
      <c r="BJ190" s="71">
        <v>7640.6750000000002</v>
      </c>
      <c r="BK190" s="71">
        <v>64.248000000000005</v>
      </c>
      <c r="BL190" s="71">
        <v>0</v>
      </c>
      <c r="BM190" s="71">
        <v>0</v>
      </c>
      <c r="BN190" s="72"/>
      <c r="BO190" s="71">
        <v>0</v>
      </c>
      <c r="BP190" s="71">
        <v>0</v>
      </c>
      <c r="BQ190" s="71">
        <v>12</v>
      </c>
      <c r="BR190" s="71">
        <v>1</v>
      </c>
      <c r="BS190" s="71">
        <v>0</v>
      </c>
      <c r="BT190" s="71">
        <v>0</v>
      </c>
      <c r="BU190"/>
      <c r="BV190" s="70">
        <v>3174.4949999999999</v>
      </c>
      <c r="BW190" s="70">
        <v>435.46600000000001</v>
      </c>
      <c r="BX190" s="70">
        <v>4060.808</v>
      </c>
      <c r="BY190" s="70">
        <v>5.859</v>
      </c>
      <c r="BZ190" s="70">
        <v>28.295000000000002</v>
      </c>
      <c r="CA190" s="70">
        <v>0</v>
      </c>
      <c r="CB190" s="70">
        <v>0</v>
      </c>
      <c r="CC190" s="70">
        <v>0</v>
      </c>
      <c r="CD190" s="70">
        <v>0</v>
      </c>
    </row>
    <row r="191" spans="1:82">
      <c r="A191" s="70" t="s">
        <v>1893</v>
      </c>
      <c r="B191" s="70">
        <v>474</v>
      </c>
      <c r="C191" s="70">
        <v>15</v>
      </c>
      <c r="D191" s="70">
        <v>28</v>
      </c>
      <c r="E191" s="70">
        <v>2018</v>
      </c>
      <c r="F191" s="70" t="s">
        <v>183</v>
      </c>
      <c r="G191" s="70" t="s">
        <v>1878</v>
      </c>
      <c r="H191" s="70" t="s">
        <v>1879</v>
      </c>
      <c r="I191" s="148"/>
      <c r="J191" s="71">
        <v>3549.8051398327766</v>
      </c>
      <c r="K191" s="71">
        <v>1.9726158375004696</v>
      </c>
      <c r="L191" s="71">
        <v>1.5483409399155825</v>
      </c>
      <c r="M191" s="71">
        <v>46.890484517705502</v>
      </c>
      <c r="N191" s="71">
        <v>29.837903974919666</v>
      </c>
      <c r="O191" s="71">
        <v>40.455335008436137</v>
      </c>
      <c r="P191" s="71">
        <v>33.263220886911476</v>
      </c>
      <c r="Q191" s="71">
        <v>2.3864151384312602</v>
      </c>
      <c r="R191" s="71">
        <v>103.59185223487749</v>
      </c>
      <c r="S191" s="71">
        <v>0</v>
      </c>
      <c r="T191" s="72"/>
      <c r="U191" s="71">
        <v>197403555</v>
      </c>
      <c r="V191" s="71">
        <v>1019</v>
      </c>
      <c r="W191" s="71">
        <v>42</v>
      </c>
      <c r="X191" s="71">
        <v>13800</v>
      </c>
      <c r="Y191" s="71">
        <v>17963</v>
      </c>
      <c r="Z191" s="71">
        <v>24651</v>
      </c>
      <c r="AA191" s="71">
        <v>6959</v>
      </c>
      <c r="AB191" s="71">
        <v>37652</v>
      </c>
      <c r="AC191" s="71">
        <v>17972809</v>
      </c>
      <c r="AD191" s="71">
        <v>0</v>
      </c>
      <c r="AE191" s="72"/>
      <c r="AF191" s="71">
        <v>1928501841.558876</v>
      </c>
      <c r="AG191" s="71">
        <v>1730952.32440669</v>
      </c>
      <c r="AH191" s="71">
        <v>325056.38392697013</v>
      </c>
      <c r="AI191" s="71">
        <v>80941274.095543832</v>
      </c>
      <c r="AJ191" s="71">
        <v>66870740.01368089</v>
      </c>
      <c r="AK191" s="71">
        <v>0</v>
      </c>
      <c r="AL191" s="71">
        <v>0</v>
      </c>
      <c r="AM191" s="71">
        <v>5182839.6205150029</v>
      </c>
      <c r="AN191" s="71">
        <v>0</v>
      </c>
      <c r="AO191" s="71">
        <v>0</v>
      </c>
      <c r="AP191" s="71">
        <v>2083552703.9969497</v>
      </c>
      <c r="AQ191" s="72"/>
      <c r="AR191" s="71">
        <v>1281</v>
      </c>
      <c r="AS191" s="71">
        <v>207</v>
      </c>
      <c r="AT191" s="71">
        <v>0</v>
      </c>
      <c r="AU191" s="71">
        <v>0</v>
      </c>
      <c r="AV191" s="71">
        <v>0</v>
      </c>
      <c r="AW191" s="71">
        <v>0</v>
      </c>
      <c r="AX191" s="71"/>
      <c r="AY191" s="72"/>
      <c r="AZ191" s="71">
        <v>5516.7739999999994</v>
      </c>
      <c r="BA191" s="71">
        <v>21579</v>
      </c>
      <c r="BB191" s="71">
        <v>0</v>
      </c>
      <c r="BC191" s="71">
        <v>0</v>
      </c>
      <c r="BD191" s="71">
        <v>0</v>
      </c>
      <c r="BE191" s="71">
        <v>0</v>
      </c>
      <c r="BF191" s="71"/>
      <c r="BG191" s="72"/>
      <c r="BH191" s="71">
        <v>0</v>
      </c>
      <c r="BI191" s="71">
        <v>0</v>
      </c>
      <c r="BJ191" s="71">
        <v>7463.2389999999996</v>
      </c>
      <c r="BK191" s="71">
        <v>43.445</v>
      </c>
      <c r="BL191" s="71">
        <v>0</v>
      </c>
      <c r="BM191" s="71">
        <v>0</v>
      </c>
      <c r="BN191" s="72"/>
      <c r="BO191" s="71">
        <v>0</v>
      </c>
      <c r="BP191" s="71">
        <v>0</v>
      </c>
      <c r="BQ191" s="71">
        <v>12</v>
      </c>
      <c r="BR191" s="71">
        <v>1</v>
      </c>
      <c r="BS191" s="71">
        <v>0</v>
      </c>
      <c r="BT191" s="71">
        <v>0</v>
      </c>
      <c r="BU191"/>
      <c r="BV191" s="70">
        <v>3008.174</v>
      </c>
      <c r="BW191" s="70">
        <v>482.05500000000001</v>
      </c>
      <c r="BX191" s="70">
        <v>3989.7739999999999</v>
      </c>
      <c r="BY191" s="70">
        <v>5.6239999999999997</v>
      </c>
      <c r="BZ191" s="70">
        <v>21.056999999999999</v>
      </c>
      <c r="CA191" s="70">
        <v>0</v>
      </c>
      <c r="CB191" s="70">
        <v>0</v>
      </c>
      <c r="CC191" s="70">
        <v>0</v>
      </c>
      <c r="CD191" s="70">
        <v>0</v>
      </c>
    </row>
    <row r="192" spans="1:82">
      <c r="A192" s="70" t="s">
        <v>1894</v>
      </c>
      <c r="B192" s="70">
        <v>475</v>
      </c>
      <c r="C192" s="70">
        <v>16</v>
      </c>
      <c r="D192" s="70">
        <v>28</v>
      </c>
      <c r="E192" s="70">
        <v>2019</v>
      </c>
      <c r="F192" s="70" t="s">
        <v>158</v>
      </c>
      <c r="G192" s="70" t="s">
        <v>1878</v>
      </c>
      <c r="H192" s="70" t="s">
        <v>1879</v>
      </c>
      <c r="I192" s="148"/>
      <c r="J192" s="71">
        <v>3123.1504543053493</v>
      </c>
      <c r="K192" s="71">
        <v>1.8743410393950806</v>
      </c>
      <c r="L192" s="71">
        <v>1.5745427984894393</v>
      </c>
      <c r="M192" s="71">
        <v>49.242231365475917</v>
      </c>
      <c r="N192" s="71">
        <v>29.335272682854004</v>
      </c>
      <c r="O192" s="71">
        <v>39.706611955774434</v>
      </c>
      <c r="P192" s="71">
        <v>33.191408600168828</v>
      </c>
      <c r="Q192" s="71">
        <v>2.3113562730195598</v>
      </c>
      <c r="R192" s="71">
        <v>102.56358184743463</v>
      </c>
      <c r="S192" s="71">
        <v>0</v>
      </c>
      <c r="T192" s="72"/>
      <c r="U192" s="71">
        <v>173313778</v>
      </c>
      <c r="V192" s="71">
        <v>1019</v>
      </c>
      <c r="W192" s="71">
        <v>42</v>
      </c>
      <c r="X192" s="71">
        <v>13800</v>
      </c>
      <c r="Y192" s="71">
        <v>17994</v>
      </c>
      <c r="Z192" s="71">
        <v>24859</v>
      </c>
      <c r="AA192" s="71">
        <v>6892</v>
      </c>
      <c r="AB192" s="71">
        <v>37455</v>
      </c>
      <c r="AC192" s="71">
        <v>18085859</v>
      </c>
      <c r="AD192" s="71">
        <v>0</v>
      </c>
      <c r="AE192" s="72"/>
      <c r="AF192" s="71">
        <v>1733063374.1900239</v>
      </c>
      <c r="AG192" s="71">
        <v>1677500.867467613</v>
      </c>
      <c r="AH192" s="71">
        <v>345434.95559060521</v>
      </c>
      <c r="AI192" s="71">
        <v>82755828.516095534</v>
      </c>
      <c r="AJ192" s="71">
        <v>60429668.44143822</v>
      </c>
      <c r="AK192" s="71">
        <v>0</v>
      </c>
      <c r="AL192" s="71">
        <v>0</v>
      </c>
      <c r="AM192" s="71">
        <v>5101089.0389109608</v>
      </c>
      <c r="AN192" s="71">
        <v>0</v>
      </c>
      <c r="AO192" s="71">
        <v>0</v>
      </c>
      <c r="AP192" s="71">
        <v>1883372896.0095267</v>
      </c>
      <c r="AQ192" s="72"/>
      <c r="AR192" s="71">
        <v>1374</v>
      </c>
      <c r="AS192" s="71">
        <v>225</v>
      </c>
      <c r="AT192" s="71">
        <v>0</v>
      </c>
      <c r="AU192" s="71">
        <v>0</v>
      </c>
      <c r="AV192" s="71">
        <v>0</v>
      </c>
      <c r="AW192" s="71">
        <v>0</v>
      </c>
      <c r="AX192" s="71"/>
      <c r="AY192" s="72"/>
      <c r="AZ192" s="71">
        <v>5995.3340000000007</v>
      </c>
      <c r="BA192" s="71">
        <v>22483.7</v>
      </c>
      <c r="BB192" s="71">
        <v>0</v>
      </c>
      <c r="BC192" s="71">
        <v>0</v>
      </c>
      <c r="BD192" s="71">
        <v>0</v>
      </c>
      <c r="BE192" s="71">
        <v>0</v>
      </c>
      <c r="BF192" s="71"/>
      <c r="BG192" s="72"/>
      <c r="BH192" s="71">
        <v>0</v>
      </c>
      <c r="BI192" s="71">
        <v>0</v>
      </c>
      <c r="BJ192" s="71">
        <v>7241.3050000000003</v>
      </c>
      <c r="BK192" s="71">
        <v>25.849</v>
      </c>
      <c r="BL192" s="71">
        <v>0</v>
      </c>
      <c r="BM192" s="71">
        <v>0</v>
      </c>
      <c r="BN192" s="72"/>
      <c r="BO192" s="71">
        <v>0</v>
      </c>
      <c r="BP192" s="71">
        <v>0</v>
      </c>
      <c r="BQ192" s="71">
        <v>14</v>
      </c>
      <c r="BR192" s="71">
        <v>1</v>
      </c>
      <c r="BS192" s="71">
        <v>0</v>
      </c>
      <c r="BT192" s="71">
        <v>0</v>
      </c>
      <c r="BU192"/>
      <c r="BV192" s="70">
        <v>2866.7339999999999</v>
      </c>
      <c r="BW192" s="70">
        <v>488.31799999999998</v>
      </c>
      <c r="BX192" s="70">
        <v>3893.19</v>
      </c>
      <c r="BY192" s="70">
        <v>5.67</v>
      </c>
      <c r="BZ192" s="70">
        <v>13.242000000000001</v>
      </c>
      <c r="CA192" s="70">
        <v>0</v>
      </c>
      <c r="CB192" s="70">
        <v>0</v>
      </c>
      <c r="CC192" s="70">
        <v>0</v>
      </c>
      <c r="CD192" s="70">
        <v>0</v>
      </c>
    </row>
    <row r="193" spans="1:82">
      <c r="A193" s="70" t="s">
        <v>1895</v>
      </c>
      <c r="B193" s="70">
        <v>476</v>
      </c>
      <c r="C193" s="70">
        <v>17</v>
      </c>
      <c r="D193" s="70">
        <v>28</v>
      </c>
      <c r="E193" s="70">
        <v>2020</v>
      </c>
      <c r="F193" s="70" t="s">
        <v>159</v>
      </c>
      <c r="G193" s="70" t="s">
        <v>1878</v>
      </c>
      <c r="H193" s="70" t="s">
        <v>1879</v>
      </c>
      <c r="I193" s="148"/>
      <c r="J193" s="71">
        <v>2319.4303918204928</v>
      </c>
      <c r="K193" s="71">
        <v>1.7606201664732095</v>
      </c>
      <c r="L193" s="71">
        <v>0.79381953192449328</v>
      </c>
      <c r="M193" s="71">
        <v>45.258330971248498</v>
      </c>
      <c r="N193" s="71">
        <v>34.286559959730937</v>
      </c>
      <c r="O193" s="71">
        <v>35.089484880860006</v>
      </c>
      <c r="P193" s="71">
        <v>30.987232433801498</v>
      </c>
      <c r="Q193" s="71">
        <v>2.2081380520129401</v>
      </c>
      <c r="R193" s="71">
        <v>98.949749501335589</v>
      </c>
      <c r="S193" s="71">
        <v>0</v>
      </c>
      <c r="T193" s="72"/>
      <c r="U193" s="71">
        <v>130935417</v>
      </c>
      <c r="V193" s="71">
        <v>946</v>
      </c>
      <c r="W193" s="71">
        <v>28</v>
      </c>
      <c r="X193" s="71">
        <v>13356</v>
      </c>
      <c r="Y193" s="71">
        <v>18131</v>
      </c>
      <c r="Z193" s="71">
        <v>25074</v>
      </c>
      <c r="AA193" s="71">
        <v>6839</v>
      </c>
      <c r="AB193" s="71">
        <v>37451</v>
      </c>
      <c r="AC193" s="71">
        <v>17540799</v>
      </c>
      <c r="AD193" s="71">
        <v>0</v>
      </c>
      <c r="AE193" s="72"/>
      <c r="AF193" s="71">
        <v>1331369429.041975</v>
      </c>
      <c r="AG193" s="71">
        <v>1421696.728508808</v>
      </c>
      <c r="AH193" s="71">
        <v>180635.58618347105</v>
      </c>
      <c r="AI193" s="71">
        <v>75369915.346870303</v>
      </c>
      <c r="AJ193" s="71">
        <v>71563184.779569343</v>
      </c>
      <c r="AK193" s="71"/>
      <c r="AL193" s="71"/>
      <c r="AM193" s="71">
        <v>4887771.589288394</v>
      </c>
      <c r="AN193" s="71"/>
      <c r="AO193" s="71"/>
      <c r="AP193" s="71">
        <v>1484792633.0723953</v>
      </c>
      <c r="AQ193" s="72"/>
      <c r="AR193" s="71">
        <v>1473</v>
      </c>
      <c r="AS193" s="71">
        <v>230</v>
      </c>
      <c r="AT193" s="71">
        <v>0</v>
      </c>
      <c r="AU193" s="71">
        <v>0</v>
      </c>
      <c r="AV193" s="71">
        <v>0</v>
      </c>
      <c r="AW193" s="71">
        <v>0</v>
      </c>
      <c r="AX193" s="71"/>
      <c r="AY193" s="72"/>
      <c r="AZ193" s="71">
        <v>6501.6840000000011</v>
      </c>
      <c r="BA193" s="71">
        <v>22683.200000000019</v>
      </c>
      <c r="BB193" s="71">
        <v>0</v>
      </c>
      <c r="BC193" s="71">
        <v>0</v>
      </c>
      <c r="BD193" s="71">
        <v>0</v>
      </c>
      <c r="BE193" s="71">
        <v>0</v>
      </c>
      <c r="BF193" s="71"/>
      <c r="BG193" s="72"/>
      <c r="BH193" s="71">
        <v>0</v>
      </c>
      <c r="BI193" s="71">
        <v>0</v>
      </c>
      <c r="BJ193" s="71">
        <v>7053.3109999999997</v>
      </c>
      <c r="BK193" s="71">
        <v>22.545000000000002</v>
      </c>
      <c r="BL193" s="71">
        <v>0</v>
      </c>
      <c r="BM193" s="71">
        <v>0</v>
      </c>
      <c r="BN193" s="72"/>
      <c r="BO193" s="71">
        <v>0</v>
      </c>
      <c r="BP193" s="71">
        <v>0</v>
      </c>
      <c r="BQ193" s="71">
        <v>14</v>
      </c>
      <c r="BR193" s="71">
        <v>1</v>
      </c>
      <c r="BS193" s="71">
        <v>0</v>
      </c>
      <c r="BT193" s="71">
        <v>0</v>
      </c>
      <c r="BU193"/>
      <c r="BV193" s="70">
        <v>2834.5070000000001</v>
      </c>
      <c r="BW193" s="70">
        <v>445.416</v>
      </c>
      <c r="BX193" s="70">
        <v>3779.5740000000001</v>
      </c>
      <c r="BY193" s="70">
        <v>5.6509999999999998</v>
      </c>
      <c r="BZ193" s="70">
        <v>10.708</v>
      </c>
      <c r="CA193" s="70">
        <v>0</v>
      </c>
      <c r="CB193" s="70">
        <v>0</v>
      </c>
      <c r="CC193" s="70">
        <v>0</v>
      </c>
      <c r="CD193" s="70">
        <v>0</v>
      </c>
    </row>
    <row r="194" spans="1:82">
      <c r="A194" s="70" t="s">
        <v>1896</v>
      </c>
      <c r="B194" s="70">
        <v>476</v>
      </c>
      <c r="C194" s="70">
        <v>18</v>
      </c>
      <c r="D194" s="70">
        <v>28</v>
      </c>
      <c r="E194" s="70">
        <v>2021</v>
      </c>
      <c r="F194" s="70" t="s">
        <v>160</v>
      </c>
      <c r="G194" s="70" t="s">
        <v>1878</v>
      </c>
      <c r="H194" s="70" t="s">
        <v>1879</v>
      </c>
      <c r="I194" s="148"/>
      <c r="J194" s="71">
        <v>1946.550267991794</v>
      </c>
      <c r="K194" s="71">
        <v>1.9029634079171405</v>
      </c>
      <c r="L194" s="71">
        <v>0.72131285739647688</v>
      </c>
      <c r="M194" s="71">
        <v>41.646048865950505</v>
      </c>
      <c r="N194" s="71">
        <v>32.952645130273837</v>
      </c>
      <c r="O194" s="71">
        <v>34.000137851867159</v>
      </c>
      <c r="P194" s="71">
        <v>31.801398166741663</v>
      </c>
      <c r="Q194" s="71">
        <v>2.1840281393084902</v>
      </c>
      <c r="R194" s="71">
        <v>105.90822788898228</v>
      </c>
      <c r="S194" s="71">
        <v>0</v>
      </c>
      <c r="T194" s="72"/>
      <c r="U194" s="71">
        <v>119799385</v>
      </c>
      <c r="V194" s="71">
        <v>946</v>
      </c>
      <c r="W194" s="71">
        <v>28</v>
      </c>
      <c r="X194" s="71">
        <v>13356</v>
      </c>
      <c r="Y194" s="71">
        <v>18198</v>
      </c>
      <c r="Z194" s="71">
        <v>25016</v>
      </c>
      <c r="AA194" s="71">
        <v>6844</v>
      </c>
      <c r="AB194" s="71">
        <v>37406</v>
      </c>
      <c r="AC194" s="71">
        <v>18213298.999999996</v>
      </c>
      <c r="AD194" s="71">
        <v>0</v>
      </c>
      <c r="AE194" s="72"/>
      <c r="AF194" s="71">
        <v>1161876708.6797135</v>
      </c>
      <c r="AG194" s="71">
        <v>1585239.0488517308</v>
      </c>
      <c r="AH194" s="71">
        <v>161669.64379149233</v>
      </c>
      <c r="AI194" s="71">
        <v>80163206.226536617</v>
      </c>
      <c r="AJ194" s="71">
        <v>75661276.544685796</v>
      </c>
      <c r="AK194" s="71">
        <v>0</v>
      </c>
      <c r="AL194" s="71">
        <v>0</v>
      </c>
      <c r="AM194" s="71">
        <v>4910056.9873386761</v>
      </c>
      <c r="AN194" s="71">
        <v>0</v>
      </c>
      <c r="AO194" s="71">
        <v>0</v>
      </c>
      <c r="AP194" s="71">
        <v>1324358157.1309178</v>
      </c>
      <c r="AQ194" s="72"/>
      <c r="AR194" s="71">
        <v>1566</v>
      </c>
      <c r="AS194" s="71">
        <v>232</v>
      </c>
      <c r="AT194" s="71">
        <v>0</v>
      </c>
      <c r="AU194" s="71">
        <v>0</v>
      </c>
      <c r="AV194" s="71">
        <v>0</v>
      </c>
      <c r="AW194" s="71">
        <v>2</v>
      </c>
      <c r="AX194" s="71"/>
      <c r="AY194" s="72"/>
      <c r="AZ194" s="71">
        <v>7019.283999999996</v>
      </c>
      <c r="BA194" s="71">
        <v>22752.500000000011</v>
      </c>
      <c r="BB194" s="71">
        <v>0</v>
      </c>
      <c r="BC194" s="71">
        <v>0</v>
      </c>
      <c r="BD194" s="71">
        <v>0</v>
      </c>
      <c r="BE194" s="71">
        <v>149900</v>
      </c>
      <c r="BF194" s="71"/>
      <c r="BG194" s="72"/>
      <c r="BH194" s="71">
        <v>0</v>
      </c>
      <c r="BI194" s="71">
        <v>0</v>
      </c>
      <c r="BJ194" s="71">
        <v>7155.1469999999999</v>
      </c>
      <c r="BK194" s="71">
        <v>12.897</v>
      </c>
      <c r="BL194" s="71">
        <v>0</v>
      </c>
      <c r="BM194" s="71">
        <v>0</v>
      </c>
      <c r="BN194" s="72"/>
      <c r="BO194" s="71">
        <v>0</v>
      </c>
      <c r="BP194" s="71">
        <v>0</v>
      </c>
      <c r="BQ194" s="71">
        <v>14</v>
      </c>
      <c r="BR194" s="71">
        <v>1</v>
      </c>
      <c r="BS194" s="71">
        <v>0</v>
      </c>
      <c r="BT194" s="71">
        <v>0</v>
      </c>
      <c r="BU194"/>
      <c r="BV194" s="70">
        <v>2861.4650000000001</v>
      </c>
      <c r="BW194" s="70">
        <v>481.916</v>
      </c>
      <c r="BX194" s="70">
        <v>3813.846</v>
      </c>
      <c r="BY194" s="70">
        <v>5.5030000000000001</v>
      </c>
      <c r="BZ194" s="70">
        <v>5.3140000000000001</v>
      </c>
      <c r="CA194" s="70">
        <v>0</v>
      </c>
      <c r="CB194" s="70">
        <v>0</v>
      </c>
      <c r="CC194" s="70">
        <v>0</v>
      </c>
      <c r="CD194" s="70">
        <v>0</v>
      </c>
    </row>
    <row r="195" spans="1:82">
      <c r="A195" s="70" t="s">
        <v>1897</v>
      </c>
      <c r="B195" s="70">
        <v>476</v>
      </c>
      <c r="C195" s="70">
        <v>19</v>
      </c>
      <c r="D195" s="70">
        <v>28</v>
      </c>
      <c r="E195" s="70">
        <v>2022</v>
      </c>
      <c r="F195" s="70" t="s">
        <v>161</v>
      </c>
      <c r="G195" s="70" t="s">
        <v>1878</v>
      </c>
      <c r="H195" s="70" t="s">
        <v>1879</v>
      </c>
      <c r="I195" s="148"/>
      <c r="J195" s="71">
        <v>2700.8161926022844</v>
      </c>
      <c r="K195" s="71">
        <v>1.8933238806376158</v>
      </c>
      <c r="L195" s="71">
        <v>0.6121776289725277</v>
      </c>
      <c r="M195" s="71">
        <v>47.134351982713589</v>
      </c>
      <c r="N195" s="71">
        <v>42.727418735091952</v>
      </c>
      <c r="O195" s="71">
        <v>36.549446331501414</v>
      </c>
      <c r="P195" s="71">
        <v>31.49780355755307</v>
      </c>
      <c r="Q195" s="71">
        <v>2.2233373419650513</v>
      </c>
      <c r="R195" s="71">
        <v>101.10519758787369</v>
      </c>
      <c r="S195" s="71">
        <v>0</v>
      </c>
      <c r="T195" s="72"/>
      <c r="U195" s="71">
        <v>178606481</v>
      </c>
      <c r="V195" s="71">
        <v>946</v>
      </c>
      <c r="W195" s="71">
        <v>28</v>
      </c>
      <c r="X195" s="71">
        <v>13356</v>
      </c>
      <c r="Y195" s="71">
        <v>18634</v>
      </c>
      <c r="Z195" s="71">
        <v>25550</v>
      </c>
      <c r="AA195" s="71">
        <v>6882</v>
      </c>
      <c r="AB195" s="71">
        <v>37767</v>
      </c>
      <c r="AC195" s="71">
        <v>17605684.999999996</v>
      </c>
      <c r="AD195" s="71">
        <v>0</v>
      </c>
      <c r="AE195" s="72"/>
      <c r="AF195" s="71">
        <v>1609423071.0694044</v>
      </c>
      <c r="AG195" s="71">
        <v>1583817.2162845635</v>
      </c>
      <c r="AH195" s="71">
        <v>160005.24532444566</v>
      </c>
      <c r="AI195" s="71">
        <v>80281218.340537176</v>
      </c>
      <c r="AJ195" s="71">
        <v>81756043.802217722</v>
      </c>
      <c r="AK195" s="71">
        <v>0</v>
      </c>
      <c r="AL195" s="71">
        <v>0</v>
      </c>
      <c r="AM195" s="71">
        <v>4876750.5278735338</v>
      </c>
      <c r="AN195" s="71">
        <v>0</v>
      </c>
      <c r="AO195" s="71">
        <v>0</v>
      </c>
      <c r="AP195" s="71">
        <v>1778080906.2016418</v>
      </c>
      <c r="AQ195" s="72"/>
      <c r="AR195" s="71">
        <v>1696</v>
      </c>
      <c r="AS195" s="71">
        <v>232</v>
      </c>
      <c r="AT195" s="71">
        <v>0</v>
      </c>
      <c r="AU195" s="71">
        <v>0</v>
      </c>
      <c r="AV195" s="71">
        <v>0</v>
      </c>
      <c r="AW195" s="71">
        <v>2</v>
      </c>
      <c r="AX195" s="71"/>
      <c r="AY195" s="72"/>
      <c r="AZ195" s="71">
        <v>7715.7839999999778</v>
      </c>
      <c r="BA195" s="71">
        <v>22752.500000000015</v>
      </c>
      <c r="BB195" s="71">
        <v>0</v>
      </c>
      <c r="BC195" s="71">
        <v>0</v>
      </c>
      <c r="BD195" s="71">
        <v>0</v>
      </c>
      <c r="BE195" s="71">
        <v>149900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1898</v>
      </c>
      <c r="B196" s="70">
        <v>476</v>
      </c>
      <c r="C196" s="70">
        <v>20</v>
      </c>
      <c r="D196" s="70">
        <v>28</v>
      </c>
      <c r="E196" s="70">
        <v>2023</v>
      </c>
      <c r="F196" s="70" t="s">
        <v>1539</v>
      </c>
      <c r="G196" s="70" t="s">
        <v>1878</v>
      </c>
      <c r="H196" s="70" t="s">
        <v>1879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1797</v>
      </c>
      <c r="AS196" s="71">
        <v>232</v>
      </c>
      <c r="AT196" s="71">
        <v>0</v>
      </c>
      <c r="AU196" s="71">
        <v>0</v>
      </c>
      <c r="AV196" s="71">
        <v>0</v>
      </c>
      <c r="AW196" s="71">
        <v>3</v>
      </c>
      <c r="AX196" s="71"/>
      <c r="AY196" s="72"/>
      <c r="AZ196" s="71">
        <v>8298.9739999999711</v>
      </c>
      <c r="BA196" s="71">
        <v>22752.300000000014</v>
      </c>
      <c r="BB196" s="71">
        <v>0</v>
      </c>
      <c r="BC196" s="71">
        <v>0</v>
      </c>
      <c r="BD196" s="71">
        <v>0</v>
      </c>
      <c r="BE196" s="71">
        <v>199900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1899</v>
      </c>
      <c r="B197" s="70">
        <v>476</v>
      </c>
      <c r="C197" s="70">
        <v>21</v>
      </c>
      <c r="D197" s="70">
        <v>28</v>
      </c>
      <c r="E197" s="70">
        <v>2024</v>
      </c>
      <c r="F197" s="70" t="s">
        <v>1554</v>
      </c>
      <c r="G197" s="1064" t="s">
        <v>1878</v>
      </c>
      <c r="H197" s="70" t="s">
        <v>1879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1900</v>
      </c>
      <c r="B198" s="70">
        <v>409</v>
      </c>
      <c r="C198" s="70">
        <v>1</v>
      </c>
      <c r="D198" s="70">
        <v>25</v>
      </c>
      <c r="E198" s="70">
        <v>1990</v>
      </c>
      <c r="F198" s="70" t="s">
        <v>787</v>
      </c>
      <c r="G198" s="1064" t="s">
        <v>1901</v>
      </c>
      <c r="H198" s="70" t="s">
        <v>1902</v>
      </c>
      <c r="I198" s="148"/>
      <c r="J198" s="71">
        <v>255.20487533958641</v>
      </c>
      <c r="K198" s="71">
        <v>6.1797905485001339</v>
      </c>
      <c r="L198" s="71">
        <v>9.7017529898389796</v>
      </c>
      <c r="M198" s="71">
        <v>24.044528709623851</v>
      </c>
      <c r="N198" s="71">
        <v>32.780062204744432</v>
      </c>
      <c r="O198" s="71">
        <v>43.524169802068457</v>
      </c>
      <c r="P198" s="71">
        <v>53.201852593557092</v>
      </c>
      <c r="Q198" s="71">
        <v>2.7915929205136698</v>
      </c>
      <c r="R198" s="71">
        <v>0</v>
      </c>
      <c r="S198" s="71">
        <v>2.721167303834775</v>
      </c>
      <c r="T198" s="72"/>
      <c r="U198" s="71">
        <v>10767910</v>
      </c>
      <c r="V198" s="71">
        <v>2186</v>
      </c>
      <c r="W198" s="71">
        <v>103</v>
      </c>
      <c r="X198" s="71">
        <v>8598</v>
      </c>
      <c r="Y198" s="71">
        <v>10811</v>
      </c>
      <c r="Z198" s="71">
        <v>17902</v>
      </c>
      <c r="AA198" s="71">
        <v>12918</v>
      </c>
      <c r="AB198" s="71">
        <v>45326</v>
      </c>
      <c r="AC198" s="71">
        <v>0</v>
      </c>
      <c r="AD198" s="71">
        <v>2.721167303834775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1903</v>
      </c>
      <c r="B199" s="70">
        <v>410</v>
      </c>
      <c r="C199" s="70">
        <v>2</v>
      </c>
      <c r="D199" s="70">
        <v>25</v>
      </c>
      <c r="E199" s="70">
        <v>2005</v>
      </c>
      <c r="F199" s="70" t="s">
        <v>789</v>
      </c>
      <c r="G199" s="70" t="s">
        <v>1901</v>
      </c>
      <c r="H199" s="70" t="s">
        <v>1902</v>
      </c>
      <c r="I199" s="148"/>
      <c r="J199" s="71">
        <v>294.71664169155622</v>
      </c>
      <c r="K199" s="71">
        <v>3.964571173162124</v>
      </c>
      <c r="L199" s="71">
        <v>8.2612368274943435</v>
      </c>
      <c r="M199" s="71">
        <v>54.235858015111013</v>
      </c>
      <c r="N199" s="71">
        <v>57.497344495739739</v>
      </c>
      <c r="O199" s="71">
        <v>68.019556627971582</v>
      </c>
      <c r="P199" s="71">
        <v>67.409234325198739</v>
      </c>
      <c r="Q199" s="71">
        <v>2.90382776767916</v>
      </c>
      <c r="R199" s="71">
        <v>0</v>
      </c>
      <c r="S199" s="71">
        <v>8.70142195360072</v>
      </c>
      <c r="T199" s="72"/>
      <c r="U199" s="71">
        <v>13010000</v>
      </c>
      <c r="V199" s="71">
        <v>1799</v>
      </c>
      <c r="W199" s="71">
        <v>99</v>
      </c>
      <c r="X199" s="71">
        <v>9122</v>
      </c>
      <c r="Y199" s="71">
        <v>15526</v>
      </c>
      <c r="Z199" s="71">
        <v>32375</v>
      </c>
      <c r="AA199" s="71">
        <v>13405</v>
      </c>
      <c r="AB199" s="71">
        <v>49289</v>
      </c>
      <c r="AC199" s="71">
        <v>0</v>
      </c>
      <c r="AD199" s="71">
        <v>8.70142195360072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1904</v>
      </c>
      <c r="B200" s="70">
        <v>411</v>
      </c>
      <c r="C200" s="70">
        <v>3</v>
      </c>
      <c r="D200" s="70">
        <v>25</v>
      </c>
      <c r="E200" s="70">
        <v>2006</v>
      </c>
      <c r="F200" s="70" t="s">
        <v>790</v>
      </c>
      <c r="G200" s="70" t="s">
        <v>1901</v>
      </c>
      <c r="H200" s="70" t="s">
        <v>1902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1905</v>
      </c>
      <c r="B201" s="70">
        <v>412</v>
      </c>
      <c r="C201" s="70">
        <v>4</v>
      </c>
      <c r="D201" s="70">
        <v>25</v>
      </c>
      <c r="E201" s="70">
        <v>2007</v>
      </c>
      <c r="F201" s="70" t="s">
        <v>791</v>
      </c>
      <c r="G201" s="70" t="s">
        <v>1901</v>
      </c>
      <c r="H201" s="70" t="s">
        <v>1902</v>
      </c>
      <c r="I201" s="148"/>
      <c r="J201" s="71">
        <v>307.42224372319538</v>
      </c>
      <c r="K201" s="71">
        <v>3.771449718452268</v>
      </c>
      <c r="L201" s="71">
        <v>14.41130051979137</v>
      </c>
      <c r="M201" s="71">
        <v>51.441218811452337</v>
      </c>
      <c r="N201" s="71">
        <v>58.242968674744724</v>
      </c>
      <c r="O201" s="71">
        <v>65.340682650979531</v>
      </c>
      <c r="P201" s="71">
        <v>66.68069541684369</v>
      </c>
      <c r="Q201" s="71">
        <v>2.9827882565246999</v>
      </c>
      <c r="R201" s="71">
        <v>0</v>
      </c>
      <c r="S201" s="71">
        <v>6.6001203720120873</v>
      </c>
      <c r="T201" s="72"/>
      <c r="U201" s="71">
        <v>15091187</v>
      </c>
      <c r="V201" s="71">
        <v>1593</v>
      </c>
      <c r="W201" s="71">
        <v>169</v>
      </c>
      <c r="X201" s="71">
        <v>10457</v>
      </c>
      <c r="Y201" s="71">
        <v>15452</v>
      </c>
      <c r="Z201" s="71">
        <v>32330</v>
      </c>
      <c r="AA201" s="71">
        <v>13058</v>
      </c>
      <c r="AB201" s="71">
        <v>47952</v>
      </c>
      <c r="AC201" s="71">
        <v>0</v>
      </c>
      <c r="AD201" s="71">
        <v>6.6001203720120873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1906</v>
      </c>
      <c r="B202" s="70">
        <v>413</v>
      </c>
      <c r="C202" s="70">
        <v>5</v>
      </c>
      <c r="D202" s="70">
        <v>25</v>
      </c>
      <c r="E202" s="70">
        <v>2008</v>
      </c>
      <c r="F202" s="70" t="s">
        <v>792</v>
      </c>
      <c r="G202" s="70" t="s">
        <v>1901</v>
      </c>
      <c r="H202" s="70" t="s">
        <v>1902</v>
      </c>
      <c r="I202" s="148"/>
      <c r="J202" s="71">
        <v>295.82662600251132</v>
      </c>
      <c r="K202" s="71">
        <v>2.830271318330158</v>
      </c>
      <c r="L202" s="71">
        <v>12.87960817477396</v>
      </c>
      <c r="M202" s="71">
        <v>53.047452021594353</v>
      </c>
      <c r="N202" s="71">
        <v>56.957331114243317</v>
      </c>
      <c r="O202" s="71">
        <v>63.492176709140068</v>
      </c>
      <c r="P202" s="71">
        <v>65.309129718053072</v>
      </c>
      <c r="Q202" s="71">
        <v>2.90661577228021</v>
      </c>
      <c r="R202" s="71">
        <v>0</v>
      </c>
      <c r="S202" s="71">
        <v>7.7079772456472284</v>
      </c>
      <c r="T202" s="72"/>
      <c r="U202" s="71">
        <v>15222828</v>
      </c>
      <c r="V202" s="71">
        <v>1593</v>
      </c>
      <c r="W202" s="71">
        <v>169</v>
      </c>
      <c r="X202" s="71">
        <v>10457</v>
      </c>
      <c r="Y202" s="71">
        <v>15537</v>
      </c>
      <c r="Z202" s="71">
        <v>32518</v>
      </c>
      <c r="AA202" s="71">
        <v>12804</v>
      </c>
      <c r="AB202" s="71">
        <v>47496</v>
      </c>
      <c r="AC202" s="71">
        <v>0</v>
      </c>
      <c r="AD202" s="71">
        <v>7.7079772456472284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1907</v>
      </c>
      <c r="B203" s="70">
        <v>414</v>
      </c>
      <c r="C203" s="70">
        <v>6</v>
      </c>
      <c r="D203" s="70">
        <v>25</v>
      </c>
      <c r="E203" s="70">
        <v>2009</v>
      </c>
      <c r="F203" s="70" t="s">
        <v>176</v>
      </c>
      <c r="G203" s="70" t="s">
        <v>1901</v>
      </c>
      <c r="H203" s="70" t="s">
        <v>1902</v>
      </c>
      <c r="I203" s="148"/>
      <c r="J203" s="71">
        <v>306.47080751334408</v>
      </c>
      <c r="K203" s="71">
        <v>2.6719468906799642</v>
      </c>
      <c r="L203" s="71">
        <v>19.401193827940311</v>
      </c>
      <c r="M203" s="71">
        <v>52.235416767592866</v>
      </c>
      <c r="N203" s="71">
        <v>49.355029152915158</v>
      </c>
      <c r="O203" s="71">
        <v>64.455837240285675</v>
      </c>
      <c r="P203" s="71">
        <v>62.234890858575007</v>
      </c>
      <c r="Q203" s="71">
        <v>2.7370026774837499</v>
      </c>
      <c r="R203" s="71">
        <v>0</v>
      </c>
      <c r="S203" s="71">
        <v>8.1680627092450937</v>
      </c>
      <c r="T203" s="72"/>
      <c r="U203" s="71">
        <v>13762735</v>
      </c>
      <c r="V203" s="71">
        <v>1655</v>
      </c>
      <c r="W203" s="71">
        <v>396</v>
      </c>
      <c r="X203" s="71">
        <v>11154</v>
      </c>
      <c r="Y203" s="71">
        <v>15598</v>
      </c>
      <c r="Z203" s="71">
        <v>32584</v>
      </c>
      <c r="AA203" s="71">
        <v>12526</v>
      </c>
      <c r="AB203" s="71">
        <v>46949</v>
      </c>
      <c r="AC203" s="71">
        <v>0</v>
      </c>
      <c r="AD203" s="71">
        <v>8.1680627092450937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42.85</v>
      </c>
      <c r="BK203" s="71">
        <v>0</v>
      </c>
      <c r="BL203" s="71">
        <v>0</v>
      </c>
      <c r="BM203" s="71">
        <v>0</v>
      </c>
      <c r="BN203" s="72"/>
      <c r="BO203" s="71">
        <v>0</v>
      </c>
      <c r="BP203" s="71">
        <v>0</v>
      </c>
      <c r="BQ203" s="71">
        <v>6</v>
      </c>
      <c r="BR203" s="71">
        <v>0</v>
      </c>
      <c r="BS203" s="71">
        <v>0</v>
      </c>
      <c r="BT203" s="71">
        <v>0</v>
      </c>
      <c r="BU203"/>
      <c r="BV203" s="70">
        <v>42.85</v>
      </c>
      <c r="BW203" s="70">
        <v>0</v>
      </c>
      <c r="BX203" s="70">
        <v>0</v>
      </c>
      <c r="BY203" s="70">
        <v>0</v>
      </c>
      <c r="BZ203" s="70">
        <v>0</v>
      </c>
      <c r="CA203" s="70">
        <v>0</v>
      </c>
      <c r="CB203" s="70">
        <v>0</v>
      </c>
      <c r="CC203" s="70">
        <v>0</v>
      </c>
      <c r="CD203" s="70">
        <v>0</v>
      </c>
    </row>
    <row r="204" spans="1:82">
      <c r="A204" s="70" t="s">
        <v>1908</v>
      </c>
      <c r="B204" s="70">
        <v>415</v>
      </c>
      <c r="C204" s="70">
        <v>7</v>
      </c>
      <c r="D204" s="70">
        <v>25</v>
      </c>
      <c r="E204" s="70">
        <v>2010</v>
      </c>
      <c r="F204" s="70" t="s">
        <v>177</v>
      </c>
      <c r="G204" s="70" t="s">
        <v>1901</v>
      </c>
      <c r="H204" s="70" t="s">
        <v>1902</v>
      </c>
      <c r="I204" s="148"/>
      <c r="J204" s="71">
        <v>271.16813356719018</v>
      </c>
      <c r="K204" s="71">
        <v>2.861154005398626</v>
      </c>
      <c r="L204" s="71">
        <v>18.63291854409124</v>
      </c>
      <c r="M204" s="71">
        <v>49.973423138749183</v>
      </c>
      <c r="N204" s="71">
        <v>54.816115708819289</v>
      </c>
      <c r="O204" s="71">
        <v>64.380205579292991</v>
      </c>
      <c r="P204" s="71">
        <v>62.819983150619038</v>
      </c>
      <c r="Q204" s="71">
        <v>2.8160532285474802</v>
      </c>
      <c r="R204" s="71">
        <v>0</v>
      </c>
      <c r="S204" s="71">
        <v>5.2791258407438173</v>
      </c>
      <c r="T204" s="72"/>
      <c r="U204" s="71">
        <v>13300781</v>
      </c>
      <c r="V204" s="71">
        <v>1655</v>
      </c>
      <c r="W204" s="71">
        <v>396</v>
      </c>
      <c r="X204" s="71">
        <v>11154</v>
      </c>
      <c r="Y204" s="71">
        <v>15571</v>
      </c>
      <c r="Z204" s="71">
        <v>32697</v>
      </c>
      <c r="AA204" s="71">
        <v>12328</v>
      </c>
      <c r="AB204" s="71">
        <v>46287</v>
      </c>
      <c r="AC204" s="71">
        <v>0</v>
      </c>
      <c r="AD204" s="71">
        <v>5.2791258407438173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30.646000000000001</v>
      </c>
      <c r="BK204" s="71">
        <v>0</v>
      </c>
      <c r="BL204" s="71">
        <v>0</v>
      </c>
      <c r="BM204" s="71">
        <v>0</v>
      </c>
      <c r="BN204" s="72"/>
      <c r="BO204" s="71">
        <v>0</v>
      </c>
      <c r="BP204" s="71">
        <v>0</v>
      </c>
      <c r="BQ204" s="71">
        <v>7</v>
      </c>
      <c r="BR204" s="71">
        <v>0</v>
      </c>
      <c r="BS204" s="71">
        <v>0</v>
      </c>
      <c r="BT204" s="71">
        <v>0</v>
      </c>
      <c r="BU204"/>
      <c r="BV204" s="70">
        <v>30.646000000000001</v>
      </c>
      <c r="BW204" s="70">
        <v>0</v>
      </c>
      <c r="BX204" s="70">
        <v>0</v>
      </c>
      <c r="BY204" s="70">
        <v>0</v>
      </c>
      <c r="BZ204" s="70">
        <v>0</v>
      </c>
      <c r="CA204" s="70">
        <v>0</v>
      </c>
      <c r="CB204" s="70">
        <v>0</v>
      </c>
      <c r="CC204" s="70">
        <v>0</v>
      </c>
      <c r="CD204" s="70">
        <v>0</v>
      </c>
    </row>
    <row r="205" spans="1:82">
      <c r="A205" s="70" t="s">
        <v>1909</v>
      </c>
      <c r="B205" s="70">
        <v>416</v>
      </c>
      <c r="C205" s="70">
        <v>8</v>
      </c>
      <c r="D205" s="70">
        <v>25</v>
      </c>
      <c r="E205" s="70">
        <v>2011</v>
      </c>
      <c r="F205" s="70" t="s">
        <v>178</v>
      </c>
      <c r="G205" s="70" t="s">
        <v>1901</v>
      </c>
      <c r="H205" s="70" t="s">
        <v>1902</v>
      </c>
      <c r="I205" s="148"/>
      <c r="J205" s="71">
        <v>253.87113397094711</v>
      </c>
      <c r="K205" s="71">
        <v>4.1087095516401648</v>
      </c>
      <c r="L205" s="71">
        <v>19.852968768672341</v>
      </c>
      <c r="M205" s="71">
        <v>60.839836169407313</v>
      </c>
      <c r="N205" s="71">
        <v>58.520498588736871</v>
      </c>
      <c r="O205" s="71">
        <v>63.412128003634813</v>
      </c>
      <c r="P205" s="71">
        <v>60.371184405956896</v>
      </c>
      <c r="Q205" s="71">
        <v>3.19607301486342</v>
      </c>
      <c r="R205" s="71">
        <v>0</v>
      </c>
      <c r="S205" s="71">
        <v>4.1698269407244313</v>
      </c>
      <c r="T205" s="72"/>
      <c r="U205" s="71">
        <v>11550099</v>
      </c>
      <c r="V205" s="71">
        <v>1655</v>
      </c>
      <c r="W205" s="71">
        <v>396</v>
      </c>
      <c r="X205" s="71">
        <v>11154</v>
      </c>
      <c r="Y205" s="71">
        <v>15550</v>
      </c>
      <c r="Z205" s="71">
        <v>32905</v>
      </c>
      <c r="AA205" s="71">
        <v>12200</v>
      </c>
      <c r="AB205" s="71">
        <v>45543</v>
      </c>
      <c r="AC205" s="71">
        <v>0</v>
      </c>
      <c r="AD205" s="71">
        <v>4.1698269407244313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44.667000000000002</v>
      </c>
      <c r="BK205" s="71">
        <v>0</v>
      </c>
      <c r="BL205" s="71">
        <v>0</v>
      </c>
      <c r="BM205" s="71">
        <v>0</v>
      </c>
      <c r="BN205" s="72"/>
      <c r="BO205" s="71">
        <v>0</v>
      </c>
      <c r="BP205" s="71">
        <v>0</v>
      </c>
      <c r="BQ205" s="71">
        <v>7</v>
      </c>
      <c r="BR205" s="71">
        <v>0</v>
      </c>
      <c r="BS205" s="71">
        <v>0</v>
      </c>
      <c r="BT205" s="71">
        <v>0</v>
      </c>
      <c r="BU205"/>
      <c r="BV205" s="70">
        <v>44.667000000000002</v>
      </c>
      <c r="BW205" s="70">
        <v>0</v>
      </c>
      <c r="BX205" s="70">
        <v>0</v>
      </c>
      <c r="BY205" s="70">
        <v>0</v>
      </c>
      <c r="BZ205" s="70">
        <v>0</v>
      </c>
      <c r="CA205" s="70">
        <v>0</v>
      </c>
      <c r="CB205" s="70">
        <v>0</v>
      </c>
      <c r="CC205" s="70">
        <v>0</v>
      </c>
      <c r="CD205" s="70">
        <v>0</v>
      </c>
    </row>
    <row r="206" spans="1:82">
      <c r="A206" s="70" t="s">
        <v>1910</v>
      </c>
      <c r="B206" s="70">
        <v>417</v>
      </c>
      <c r="C206" s="70">
        <v>9</v>
      </c>
      <c r="D206" s="70">
        <v>25</v>
      </c>
      <c r="E206" s="70">
        <v>2012</v>
      </c>
      <c r="F206" s="70" t="s">
        <v>179</v>
      </c>
      <c r="G206" s="70" t="s">
        <v>1901</v>
      </c>
      <c r="H206" s="70" t="s">
        <v>1902</v>
      </c>
      <c r="I206" s="148"/>
      <c r="J206" s="71">
        <v>306.93615884004367</v>
      </c>
      <c r="K206" s="71">
        <v>3.8932312178719242</v>
      </c>
      <c r="L206" s="71">
        <v>19.892697083167931</v>
      </c>
      <c r="M206" s="71">
        <v>66.511161293467865</v>
      </c>
      <c r="N206" s="71">
        <v>65.508002260812262</v>
      </c>
      <c r="O206" s="71">
        <v>63.479069173748535</v>
      </c>
      <c r="P206" s="71">
        <v>60.510625426480637</v>
      </c>
      <c r="Q206" s="71">
        <v>3.47254517575346</v>
      </c>
      <c r="R206" s="71">
        <v>0</v>
      </c>
      <c r="S206" s="71">
        <v>5.7615718491049002</v>
      </c>
      <c r="T206" s="72"/>
      <c r="U206" s="71">
        <v>13697999</v>
      </c>
      <c r="V206" s="71">
        <v>1655</v>
      </c>
      <c r="W206" s="71">
        <v>396</v>
      </c>
      <c r="X206" s="71">
        <v>11154</v>
      </c>
      <c r="Y206" s="71">
        <v>15940</v>
      </c>
      <c r="Z206" s="71">
        <v>33201</v>
      </c>
      <c r="AA206" s="71">
        <v>12159</v>
      </c>
      <c r="AB206" s="71">
        <v>45544</v>
      </c>
      <c r="AC206" s="71">
        <v>0</v>
      </c>
      <c r="AD206" s="71">
        <v>5.7615718491049002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55.018999999999998</v>
      </c>
      <c r="BK206" s="71">
        <v>0</v>
      </c>
      <c r="BL206" s="71">
        <v>0</v>
      </c>
      <c r="BM206" s="71">
        <v>0</v>
      </c>
      <c r="BN206" s="72"/>
      <c r="BO206" s="71">
        <v>0</v>
      </c>
      <c r="BP206" s="71">
        <v>0</v>
      </c>
      <c r="BQ206" s="71">
        <v>8</v>
      </c>
      <c r="BR206" s="71">
        <v>0</v>
      </c>
      <c r="BS206" s="71">
        <v>0</v>
      </c>
      <c r="BT206" s="71">
        <v>0</v>
      </c>
      <c r="BU206"/>
      <c r="BV206" s="70">
        <v>55.018999999999998</v>
      </c>
      <c r="BW206" s="70">
        <v>0</v>
      </c>
      <c r="BX206" s="70">
        <v>0</v>
      </c>
      <c r="BY206" s="70">
        <v>0</v>
      </c>
      <c r="BZ206" s="70">
        <v>0</v>
      </c>
      <c r="CA206" s="70">
        <v>0</v>
      </c>
      <c r="CB206" s="70">
        <v>0</v>
      </c>
      <c r="CC206" s="70">
        <v>0</v>
      </c>
      <c r="CD206" s="70">
        <v>0</v>
      </c>
    </row>
    <row r="207" spans="1:82">
      <c r="A207" s="70" t="s">
        <v>1911</v>
      </c>
      <c r="B207" s="70">
        <v>418</v>
      </c>
      <c r="C207" s="70">
        <v>10</v>
      </c>
      <c r="D207" s="70">
        <v>25</v>
      </c>
      <c r="E207" s="70">
        <v>2013</v>
      </c>
      <c r="F207" s="70" t="s">
        <v>180</v>
      </c>
      <c r="G207" s="70" t="s">
        <v>1901</v>
      </c>
      <c r="H207" s="70" t="s">
        <v>1902</v>
      </c>
      <c r="I207" s="148"/>
      <c r="J207" s="71">
        <v>362.93210209621941</v>
      </c>
      <c r="K207" s="71">
        <v>3.4711849774471268</v>
      </c>
      <c r="L207" s="71">
        <v>19.08811847836899</v>
      </c>
      <c r="M207" s="71">
        <v>64.914730438551942</v>
      </c>
      <c r="N207" s="71">
        <v>64.625551791203407</v>
      </c>
      <c r="O207" s="71">
        <v>61.185106367977362</v>
      </c>
      <c r="P207" s="71">
        <v>60.388954427517945</v>
      </c>
      <c r="Q207" s="71">
        <v>3.47075937492873</v>
      </c>
      <c r="R207" s="71">
        <v>0</v>
      </c>
      <c r="S207" s="71">
        <v>5.0152942206114366</v>
      </c>
      <c r="T207" s="72"/>
      <c r="U207" s="71">
        <v>15177666</v>
      </c>
      <c r="V207" s="71">
        <v>1655</v>
      </c>
      <c r="W207" s="71">
        <v>396</v>
      </c>
      <c r="X207" s="71">
        <v>11154</v>
      </c>
      <c r="Y207" s="71">
        <v>15910</v>
      </c>
      <c r="Z207" s="71">
        <v>33430</v>
      </c>
      <c r="AA207" s="71">
        <v>12089</v>
      </c>
      <c r="AB207" s="71">
        <v>44868</v>
      </c>
      <c r="AC207" s="71">
        <v>0</v>
      </c>
      <c r="AD207" s="71">
        <v>5.0152942206114366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51.341999999999999</v>
      </c>
      <c r="BK207" s="71">
        <v>0</v>
      </c>
      <c r="BL207" s="71">
        <v>0</v>
      </c>
      <c r="BM207" s="71">
        <v>0</v>
      </c>
      <c r="BN207" s="72"/>
      <c r="BO207" s="71">
        <v>0</v>
      </c>
      <c r="BP207" s="71">
        <v>0</v>
      </c>
      <c r="BQ207" s="71">
        <v>7</v>
      </c>
      <c r="BR207" s="71">
        <v>0</v>
      </c>
      <c r="BS207" s="71">
        <v>0</v>
      </c>
      <c r="BT207" s="71">
        <v>0</v>
      </c>
      <c r="BU207"/>
      <c r="BV207" s="70">
        <v>51.341999999999999</v>
      </c>
      <c r="BW207" s="70">
        <v>0</v>
      </c>
      <c r="BX207" s="70">
        <v>0</v>
      </c>
      <c r="BY207" s="70">
        <v>0</v>
      </c>
      <c r="BZ207" s="70">
        <v>0</v>
      </c>
      <c r="CA207" s="70">
        <v>0</v>
      </c>
      <c r="CB207" s="70">
        <v>0</v>
      </c>
      <c r="CC207" s="70">
        <v>0</v>
      </c>
      <c r="CD207" s="70">
        <v>0</v>
      </c>
    </row>
    <row r="208" spans="1:82">
      <c r="A208" s="70" t="s">
        <v>1912</v>
      </c>
      <c r="B208" s="70">
        <v>419</v>
      </c>
      <c r="C208" s="70">
        <v>11</v>
      </c>
      <c r="D208" s="70">
        <v>25</v>
      </c>
      <c r="E208" s="70">
        <v>2014</v>
      </c>
      <c r="F208" s="70" t="s">
        <v>181</v>
      </c>
      <c r="G208" s="70" t="s">
        <v>1901</v>
      </c>
      <c r="H208" s="70" t="s">
        <v>1902</v>
      </c>
      <c r="I208" s="148"/>
      <c r="J208" s="71">
        <v>338.90606593713261</v>
      </c>
      <c r="K208" s="71">
        <v>3.2802409290335142</v>
      </c>
      <c r="L208" s="71">
        <v>13.715244397987</v>
      </c>
      <c r="M208" s="71">
        <v>57.46872890969631</v>
      </c>
      <c r="N208" s="71">
        <v>62.859036568401521</v>
      </c>
      <c r="O208" s="71">
        <v>58.148844575536963</v>
      </c>
      <c r="P208" s="71">
        <v>60.185650096448057</v>
      </c>
      <c r="Q208" s="71">
        <v>3.28352678975472</v>
      </c>
      <c r="R208" s="71">
        <v>0</v>
      </c>
      <c r="S208" s="71">
        <v>4.178338759576314</v>
      </c>
      <c r="T208" s="72"/>
      <c r="U208" s="71">
        <v>15753998</v>
      </c>
      <c r="V208" s="71">
        <v>1354</v>
      </c>
      <c r="W208" s="71">
        <v>241</v>
      </c>
      <c r="X208" s="71">
        <v>10194</v>
      </c>
      <c r="Y208" s="71">
        <v>15937</v>
      </c>
      <c r="Z208" s="71">
        <v>33462</v>
      </c>
      <c r="AA208" s="71">
        <v>11986</v>
      </c>
      <c r="AB208" s="71">
        <v>44242</v>
      </c>
      <c r="AC208" s="71">
        <v>0</v>
      </c>
      <c r="AD208" s="71">
        <v>4.178338759576314</v>
      </c>
      <c r="AE208" s="72"/>
      <c r="AF208" s="71"/>
      <c r="AG208" s="71"/>
      <c r="AH208" s="71"/>
      <c r="AI208" s="71"/>
      <c r="AJ208" s="71"/>
      <c r="AK208" s="71"/>
      <c r="AL208" s="71"/>
      <c r="AM208" s="71"/>
      <c r="AN208" s="71"/>
      <c r="AO208" s="71"/>
      <c r="AP208" s="71"/>
      <c r="AQ208" s="72"/>
      <c r="AR208" s="71">
        <v>720</v>
      </c>
      <c r="AS208" s="71">
        <v>243</v>
      </c>
      <c r="AT208" s="71">
        <v>0</v>
      </c>
      <c r="AU208" s="71">
        <v>0</v>
      </c>
      <c r="AV208" s="71">
        <v>0</v>
      </c>
      <c r="AW208" s="71">
        <v>0</v>
      </c>
      <c r="AX208" s="71"/>
      <c r="AY208" s="72"/>
      <c r="AZ208" s="71">
        <v>3078.8</v>
      </c>
      <c r="BA208" s="71">
        <v>31803.7</v>
      </c>
      <c r="BB208" s="71">
        <v>0</v>
      </c>
      <c r="BC208" s="71">
        <v>0</v>
      </c>
      <c r="BD208" s="71">
        <v>0</v>
      </c>
      <c r="BE208" s="71">
        <v>0</v>
      </c>
      <c r="BF208" s="71"/>
      <c r="BG208" s="72"/>
      <c r="BH208" s="71">
        <v>0</v>
      </c>
      <c r="BI208" s="71">
        <v>0</v>
      </c>
      <c r="BJ208" s="71">
        <v>48.856000000000002</v>
      </c>
      <c r="BK208" s="71">
        <v>0</v>
      </c>
      <c r="BL208" s="71">
        <v>0</v>
      </c>
      <c r="BM208" s="71">
        <v>0</v>
      </c>
      <c r="BN208" s="72"/>
      <c r="BO208" s="71">
        <v>0</v>
      </c>
      <c r="BP208" s="71">
        <v>0</v>
      </c>
      <c r="BQ208" s="71">
        <v>6</v>
      </c>
      <c r="BR208" s="71">
        <v>0</v>
      </c>
      <c r="BS208" s="71">
        <v>0</v>
      </c>
      <c r="BT208" s="71">
        <v>0</v>
      </c>
      <c r="BU208"/>
      <c r="BV208" s="70">
        <v>48.856000000000002</v>
      </c>
      <c r="BW208" s="70">
        <v>0</v>
      </c>
      <c r="BX208" s="70">
        <v>0</v>
      </c>
      <c r="BY208" s="70">
        <v>0</v>
      </c>
      <c r="BZ208" s="70">
        <v>0</v>
      </c>
      <c r="CA208" s="70">
        <v>0</v>
      </c>
      <c r="CB208" s="70">
        <v>0</v>
      </c>
      <c r="CC208" s="70">
        <v>0</v>
      </c>
      <c r="CD208" s="70">
        <v>0</v>
      </c>
    </row>
    <row r="209" spans="1:82">
      <c r="A209" s="70" t="s">
        <v>1913</v>
      </c>
      <c r="B209" s="70">
        <v>420</v>
      </c>
      <c r="C209" s="70">
        <v>12</v>
      </c>
      <c r="D209" s="70">
        <v>25</v>
      </c>
      <c r="E209" s="70">
        <v>2015</v>
      </c>
      <c r="F209" s="70" t="s">
        <v>182</v>
      </c>
      <c r="G209" s="70" t="s">
        <v>1901</v>
      </c>
      <c r="H209" s="70" t="s">
        <v>1902</v>
      </c>
      <c r="I209" s="148"/>
      <c r="J209" s="71">
        <v>274.10191437725592</v>
      </c>
      <c r="K209" s="71">
        <v>3.138574425338768</v>
      </c>
      <c r="L209" s="71">
        <v>13.81088445133461</v>
      </c>
      <c r="M209" s="71">
        <v>63.94483425125275</v>
      </c>
      <c r="N209" s="71">
        <v>59.680949460610293</v>
      </c>
      <c r="O209" s="71">
        <v>57.49473015575591</v>
      </c>
      <c r="P209" s="71">
        <v>60.122643760599907</v>
      </c>
      <c r="Q209" s="71">
        <v>3.1672086200684002</v>
      </c>
      <c r="R209" s="71">
        <v>0</v>
      </c>
      <c r="S209" s="71">
        <v>3.4186211935594288</v>
      </c>
      <c r="T209" s="72"/>
      <c r="U209" s="71">
        <v>14235986</v>
      </c>
      <c r="V209" s="71">
        <v>1354</v>
      </c>
      <c r="W209" s="71">
        <v>241</v>
      </c>
      <c r="X209" s="71">
        <v>10194</v>
      </c>
      <c r="Y209" s="71">
        <v>16043</v>
      </c>
      <c r="Z209" s="71">
        <v>33404</v>
      </c>
      <c r="AA209" s="71">
        <v>11964</v>
      </c>
      <c r="AB209" s="71">
        <v>43593</v>
      </c>
      <c r="AC209" s="71">
        <v>0</v>
      </c>
      <c r="AD209" s="71">
        <v>3.4186211935594288</v>
      </c>
      <c r="AE209" s="72"/>
      <c r="AF209" s="71">
        <v>153820291.45640871</v>
      </c>
      <c r="AG209" s="71">
        <v>2458865.766589833</v>
      </c>
      <c r="AH209" s="71">
        <v>2643485.925954978</v>
      </c>
      <c r="AI209" s="71">
        <v>78184603.046232775</v>
      </c>
      <c r="AJ209" s="71">
        <v>87954198.726426393</v>
      </c>
      <c r="AK209" s="71">
        <v>0</v>
      </c>
      <c r="AL209" s="71">
        <v>0</v>
      </c>
      <c r="AM209" s="71">
        <v>5974237.7842427129</v>
      </c>
      <c r="AN209" s="71">
        <v>0</v>
      </c>
      <c r="AO209" s="71">
        <v>0</v>
      </c>
      <c r="AP209" s="71">
        <v>331035682.70585543</v>
      </c>
      <c r="AQ209" s="72"/>
      <c r="AR209" s="71">
        <v>813</v>
      </c>
      <c r="AS209" s="71">
        <v>465</v>
      </c>
      <c r="AT209" s="71">
        <v>0</v>
      </c>
      <c r="AU209" s="71">
        <v>0</v>
      </c>
      <c r="AV209" s="71">
        <v>0</v>
      </c>
      <c r="AW209" s="71">
        <v>0</v>
      </c>
      <c r="AX209" s="71"/>
      <c r="AY209" s="72"/>
      <c r="AZ209" s="71">
        <v>3547.8</v>
      </c>
      <c r="BA209" s="71">
        <v>55255.5</v>
      </c>
      <c r="BB209" s="71">
        <v>0</v>
      </c>
      <c r="BC209" s="71">
        <v>0</v>
      </c>
      <c r="BD209" s="71">
        <v>0</v>
      </c>
      <c r="BE209" s="71">
        <v>0</v>
      </c>
      <c r="BF209" s="71"/>
      <c r="BG209" s="72"/>
      <c r="BH209" s="71">
        <v>0</v>
      </c>
      <c r="BI209" s="71">
        <v>0</v>
      </c>
      <c r="BJ209" s="71">
        <v>47.853000000000002</v>
      </c>
      <c r="BK209" s="71">
        <v>0</v>
      </c>
      <c r="BL209" s="71">
        <v>0</v>
      </c>
      <c r="BM209" s="71">
        <v>0</v>
      </c>
      <c r="BN209" s="72"/>
      <c r="BO209" s="71">
        <v>0</v>
      </c>
      <c r="BP209" s="71">
        <v>0</v>
      </c>
      <c r="BQ209" s="71">
        <v>6</v>
      </c>
      <c r="BR209" s="71">
        <v>0</v>
      </c>
      <c r="BS209" s="71">
        <v>0</v>
      </c>
      <c r="BT209" s="71">
        <v>0</v>
      </c>
      <c r="BU209"/>
      <c r="BV209" s="70">
        <v>47.853000000000002</v>
      </c>
      <c r="BW209" s="70">
        <v>0</v>
      </c>
      <c r="BX209" s="70">
        <v>0</v>
      </c>
      <c r="BY209" s="70">
        <v>0</v>
      </c>
      <c r="BZ209" s="70">
        <v>0</v>
      </c>
      <c r="CA209" s="70">
        <v>0</v>
      </c>
      <c r="CB209" s="70">
        <v>0</v>
      </c>
      <c r="CC209" s="70">
        <v>0</v>
      </c>
      <c r="CD209" s="70">
        <v>0</v>
      </c>
    </row>
    <row r="210" spans="1:82">
      <c r="A210" s="70" t="s">
        <v>1914</v>
      </c>
      <c r="B210" s="70">
        <v>421</v>
      </c>
      <c r="C210" s="70">
        <v>13</v>
      </c>
      <c r="D210" s="70">
        <v>25</v>
      </c>
      <c r="E210" s="70">
        <v>2016</v>
      </c>
      <c r="F210" s="70" t="s">
        <v>155</v>
      </c>
      <c r="G210" s="70" t="s">
        <v>1901</v>
      </c>
      <c r="H210" s="70" t="s">
        <v>1902</v>
      </c>
      <c r="I210" s="148"/>
      <c r="J210" s="71">
        <v>343.43238272418375</v>
      </c>
      <c r="K210" s="71">
        <v>2.9157398463068187</v>
      </c>
      <c r="L210" s="71">
        <v>13.713680668925381</v>
      </c>
      <c r="M210" s="71">
        <v>46.77399543317987</v>
      </c>
      <c r="N210" s="71">
        <v>52.886440778345744</v>
      </c>
      <c r="O210" s="71">
        <v>56.765938733528451</v>
      </c>
      <c r="P210" s="71">
        <v>57.911106732069705</v>
      </c>
      <c r="Q210" s="71">
        <v>3.031314739294503</v>
      </c>
      <c r="R210" s="71">
        <v>0</v>
      </c>
      <c r="S210" s="71">
        <v>5.4508758078196298</v>
      </c>
      <c r="T210" s="72"/>
      <c r="U210" s="71">
        <v>16073166</v>
      </c>
      <c r="V210" s="71">
        <v>1354</v>
      </c>
      <c r="W210" s="71">
        <v>241</v>
      </c>
      <c r="X210" s="71">
        <v>10194</v>
      </c>
      <c r="Y210" s="71">
        <v>16147</v>
      </c>
      <c r="Z210" s="71">
        <v>33386</v>
      </c>
      <c r="AA210" s="71">
        <v>11919</v>
      </c>
      <c r="AB210" s="71">
        <v>42917</v>
      </c>
      <c r="AC210" s="71">
        <v>0</v>
      </c>
      <c r="AD210" s="71">
        <v>5.4508758078196298</v>
      </c>
      <c r="AE210" s="72"/>
      <c r="AF210" s="71">
        <v>193047364.66310579</v>
      </c>
      <c r="AG210" s="71">
        <v>2192225.2862080461</v>
      </c>
      <c r="AH210" s="71">
        <v>2370420.1734040049</v>
      </c>
      <c r="AI210" s="71">
        <v>72762042.07672514</v>
      </c>
      <c r="AJ210" s="71">
        <v>75988300.273568302</v>
      </c>
      <c r="AK210" s="71">
        <v>0</v>
      </c>
      <c r="AL210" s="71">
        <v>0</v>
      </c>
      <c r="AM210" s="71">
        <v>5886164.2420342546</v>
      </c>
      <c r="AN210" s="71">
        <v>0</v>
      </c>
      <c r="AO210" s="71">
        <v>0</v>
      </c>
      <c r="AP210" s="71">
        <v>352246516.71504551</v>
      </c>
      <c r="AQ210" s="72"/>
      <c r="AR210" s="71">
        <v>877</v>
      </c>
      <c r="AS210" s="71">
        <v>551</v>
      </c>
      <c r="AT210" s="71">
        <v>0</v>
      </c>
      <c r="AU210" s="71">
        <v>0</v>
      </c>
      <c r="AV210" s="71">
        <v>0</v>
      </c>
      <c r="AW210" s="71">
        <v>0</v>
      </c>
      <c r="AX210" s="71"/>
      <c r="AY210" s="72"/>
      <c r="AZ210" s="71">
        <v>3907</v>
      </c>
      <c r="BA210" s="71">
        <v>70869.600000000006</v>
      </c>
      <c r="BB210" s="71">
        <v>0</v>
      </c>
      <c r="BC210" s="71">
        <v>0</v>
      </c>
      <c r="BD210" s="71">
        <v>0</v>
      </c>
      <c r="BE210" s="71">
        <v>0</v>
      </c>
      <c r="BF210" s="71"/>
      <c r="BG210" s="72"/>
      <c r="BH210" s="71">
        <v>0</v>
      </c>
      <c r="BI210" s="71">
        <v>0</v>
      </c>
      <c r="BJ210" s="71">
        <v>41.61</v>
      </c>
      <c r="BK210" s="71">
        <v>0</v>
      </c>
      <c r="BL210" s="71">
        <v>0</v>
      </c>
      <c r="BM210" s="71">
        <v>0</v>
      </c>
      <c r="BN210" s="72"/>
      <c r="BO210" s="71">
        <v>0</v>
      </c>
      <c r="BP210" s="71">
        <v>0</v>
      </c>
      <c r="BQ210" s="71">
        <v>4</v>
      </c>
      <c r="BR210" s="71">
        <v>0</v>
      </c>
      <c r="BS210" s="71">
        <v>0</v>
      </c>
      <c r="BT210" s="71">
        <v>0</v>
      </c>
      <c r="BU210"/>
      <c r="BV210" s="70">
        <v>41.61</v>
      </c>
      <c r="BW210" s="70">
        <v>0</v>
      </c>
      <c r="BX210" s="70">
        <v>0</v>
      </c>
      <c r="BY210" s="70">
        <v>0</v>
      </c>
      <c r="BZ210" s="70">
        <v>0</v>
      </c>
      <c r="CA210" s="70">
        <v>0</v>
      </c>
      <c r="CB210" s="70">
        <v>0</v>
      </c>
      <c r="CC210" s="70">
        <v>0</v>
      </c>
      <c r="CD210" s="70">
        <v>0</v>
      </c>
    </row>
    <row r="211" spans="1:82">
      <c r="A211" s="70" t="s">
        <v>1915</v>
      </c>
      <c r="B211" s="70">
        <v>422</v>
      </c>
      <c r="C211" s="70">
        <v>14</v>
      </c>
      <c r="D211" s="70">
        <v>25</v>
      </c>
      <c r="E211" s="70">
        <v>2017</v>
      </c>
      <c r="F211" s="70" t="s">
        <v>156</v>
      </c>
      <c r="G211" s="70" t="s">
        <v>1901</v>
      </c>
      <c r="H211" s="70" t="s">
        <v>1902</v>
      </c>
      <c r="I211" s="148"/>
      <c r="J211" s="71">
        <v>291.42216850702135</v>
      </c>
      <c r="K211" s="71">
        <v>2.9030368879097495</v>
      </c>
      <c r="L211" s="71">
        <v>13.655988157199454</v>
      </c>
      <c r="M211" s="71">
        <v>42.539388159793312</v>
      </c>
      <c r="N211" s="71">
        <v>56.964827924643203</v>
      </c>
      <c r="O211" s="71">
        <v>55.767734351434768</v>
      </c>
      <c r="P211" s="71">
        <v>57.510464944571765</v>
      </c>
      <c r="Q211" s="71">
        <v>2.8771164488744101</v>
      </c>
      <c r="R211" s="71">
        <v>0</v>
      </c>
      <c r="S211" s="71">
        <v>3.9124795828858061</v>
      </c>
      <c r="T211" s="72"/>
      <c r="U211" s="71">
        <v>16091787</v>
      </c>
      <c r="V211" s="71">
        <v>1354</v>
      </c>
      <c r="W211" s="71">
        <v>241</v>
      </c>
      <c r="X211" s="71">
        <v>10194</v>
      </c>
      <c r="Y211" s="71">
        <v>16139</v>
      </c>
      <c r="Z211" s="71">
        <v>33343</v>
      </c>
      <c r="AA211" s="71">
        <v>11912</v>
      </c>
      <c r="AB211" s="71">
        <v>42123</v>
      </c>
      <c r="AC211" s="71">
        <v>0</v>
      </c>
      <c r="AD211" s="71">
        <v>3.9124795828858061</v>
      </c>
      <c r="AE211" s="72"/>
      <c r="AF211" s="71">
        <v>180293550.96956739</v>
      </c>
      <c r="AG211" s="71">
        <v>2209085.1831261632</v>
      </c>
      <c r="AH211" s="71">
        <v>2837300.4076520829</v>
      </c>
      <c r="AI211" s="71">
        <v>68853916.826200202</v>
      </c>
      <c r="AJ211" s="71">
        <v>83829943.240261391</v>
      </c>
      <c r="AK211" s="71">
        <v>0</v>
      </c>
      <c r="AL211" s="71">
        <v>0</v>
      </c>
      <c r="AM211" s="71">
        <v>5786305.1778755998</v>
      </c>
      <c r="AN211" s="71">
        <v>0</v>
      </c>
      <c r="AO211" s="71">
        <v>0</v>
      </c>
      <c r="AP211" s="71">
        <v>343810101.80468279</v>
      </c>
      <c r="AQ211" s="72"/>
      <c r="AR211" s="71">
        <v>955</v>
      </c>
      <c r="AS211" s="71">
        <v>642</v>
      </c>
      <c r="AT211" s="71">
        <v>0</v>
      </c>
      <c r="AU211" s="71">
        <v>0</v>
      </c>
      <c r="AV211" s="71">
        <v>0</v>
      </c>
      <c r="AW211" s="71">
        <v>0</v>
      </c>
      <c r="AX211" s="71"/>
      <c r="AY211" s="72"/>
      <c r="AZ211" s="71">
        <v>4335</v>
      </c>
      <c r="BA211" s="71">
        <v>80308.599999999977</v>
      </c>
      <c r="BB211" s="71">
        <v>0</v>
      </c>
      <c r="BC211" s="71">
        <v>0</v>
      </c>
      <c r="BD211" s="71">
        <v>0</v>
      </c>
      <c r="BE211" s="71">
        <v>0</v>
      </c>
      <c r="BF211" s="71"/>
      <c r="BG211" s="72"/>
      <c r="BH211" s="71">
        <v>0</v>
      </c>
      <c r="BI211" s="71">
        <v>0</v>
      </c>
      <c r="BJ211" s="71">
        <v>41.26</v>
      </c>
      <c r="BK211" s="71">
        <v>0</v>
      </c>
      <c r="BL211" s="71">
        <v>0</v>
      </c>
      <c r="BM211" s="71">
        <v>0</v>
      </c>
      <c r="BN211" s="72"/>
      <c r="BO211" s="71">
        <v>0</v>
      </c>
      <c r="BP211" s="71">
        <v>0</v>
      </c>
      <c r="BQ211" s="71">
        <v>4</v>
      </c>
      <c r="BR211" s="71">
        <v>0</v>
      </c>
      <c r="BS211" s="71">
        <v>0</v>
      </c>
      <c r="BT211" s="71">
        <v>0</v>
      </c>
      <c r="BU211"/>
      <c r="BV211" s="70">
        <v>41.26</v>
      </c>
      <c r="BW211" s="70">
        <v>0</v>
      </c>
      <c r="BX211" s="70">
        <v>0</v>
      </c>
      <c r="BY211" s="70">
        <v>0</v>
      </c>
      <c r="BZ211" s="70">
        <v>0</v>
      </c>
      <c r="CA211" s="70">
        <v>0</v>
      </c>
      <c r="CB211" s="70">
        <v>0</v>
      </c>
      <c r="CC211" s="70">
        <v>0</v>
      </c>
      <c r="CD211" s="70">
        <v>0</v>
      </c>
    </row>
    <row r="212" spans="1:82">
      <c r="A212" s="70" t="s">
        <v>1916</v>
      </c>
      <c r="B212" s="70">
        <v>423</v>
      </c>
      <c r="C212" s="70">
        <v>15</v>
      </c>
      <c r="D212" s="70">
        <v>25</v>
      </c>
      <c r="E212" s="70">
        <v>2018</v>
      </c>
      <c r="F212" s="70" t="s">
        <v>183</v>
      </c>
      <c r="G212" s="70" t="s">
        <v>1901</v>
      </c>
      <c r="H212" s="70" t="s">
        <v>1902</v>
      </c>
      <c r="I212" s="148"/>
      <c r="J212" s="71">
        <v>303.80912554890222</v>
      </c>
      <c r="K212" s="71">
        <v>2.7392305639814047</v>
      </c>
      <c r="L212" s="71">
        <v>12.808942113642052</v>
      </c>
      <c r="M212" s="71">
        <v>45.146090590970196</v>
      </c>
      <c r="N212" s="71">
        <v>54.194911747705476</v>
      </c>
      <c r="O212" s="71">
        <v>54.565714725386115</v>
      </c>
      <c r="P212" s="71">
        <v>57.129187532744069</v>
      </c>
      <c r="Q212" s="71">
        <v>2.62124112610489</v>
      </c>
      <c r="R212" s="71">
        <v>0</v>
      </c>
      <c r="S212" s="71">
        <v>5.4128222131814328</v>
      </c>
      <c r="T212" s="72"/>
      <c r="U212" s="71">
        <v>16716584</v>
      </c>
      <c r="V212" s="71">
        <v>1354</v>
      </c>
      <c r="W212" s="71">
        <v>241</v>
      </c>
      <c r="X212" s="71">
        <v>10194</v>
      </c>
      <c r="Y212" s="71">
        <v>16167</v>
      </c>
      <c r="Z212" s="71">
        <v>33249</v>
      </c>
      <c r="AA212" s="71">
        <v>11952</v>
      </c>
      <c r="AB212" s="71">
        <v>41357</v>
      </c>
      <c r="AC212" s="71">
        <v>0</v>
      </c>
      <c r="AD212" s="71">
        <v>5.4128222131814328</v>
      </c>
      <c r="AE212" s="72"/>
      <c r="AF212" s="71">
        <v>184881007.2290816</v>
      </c>
      <c r="AG212" s="71">
        <v>1961679.3568887</v>
      </c>
      <c r="AH212" s="71">
        <v>2725730.060862158</v>
      </c>
      <c r="AI212" s="71">
        <v>71350636.414310932</v>
      </c>
      <c r="AJ212" s="71">
        <v>79875678.707425192</v>
      </c>
      <c r="AK212" s="71">
        <v>0</v>
      </c>
      <c r="AL212" s="71">
        <v>0</v>
      </c>
      <c r="AM212" s="71">
        <v>5692836.9857016616</v>
      </c>
      <c r="AN212" s="71">
        <v>0</v>
      </c>
      <c r="AO212" s="71">
        <v>0</v>
      </c>
      <c r="AP212" s="71">
        <v>346487568.75427026</v>
      </c>
      <c r="AQ212" s="72"/>
      <c r="AR212" s="71">
        <v>1024</v>
      </c>
      <c r="AS212" s="71">
        <v>729</v>
      </c>
      <c r="AT212" s="71">
        <v>0</v>
      </c>
      <c r="AU212" s="71">
        <v>0</v>
      </c>
      <c r="AV212" s="71">
        <v>0</v>
      </c>
      <c r="AW212" s="71">
        <v>0</v>
      </c>
      <c r="AX212" s="71"/>
      <c r="AY212" s="72"/>
      <c r="AZ212" s="71">
        <v>4750.1000000000004</v>
      </c>
      <c r="BA212" s="71">
        <v>105859</v>
      </c>
      <c r="BB212" s="71">
        <v>0</v>
      </c>
      <c r="BC212" s="71">
        <v>0</v>
      </c>
      <c r="BD212" s="71">
        <v>0</v>
      </c>
      <c r="BE212" s="71">
        <v>0</v>
      </c>
      <c r="BF212" s="71"/>
      <c r="BG212" s="72"/>
      <c r="BH212" s="71">
        <v>0</v>
      </c>
      <c r="BI212" s="71">
        <v>0</v>
      </c>
      <c r="BJ212" s="71">
        <v>38.116</v>
      </c>
      <c r="BK212" s="71">
        <v>0</v>
      </c>
      <c r="BL212" s="71">
        <v>0</v>
      </c>
      <c r="BM212" s="71">
        <v>0</v>
      </c>
      <c r="BN212" s="72"/>
      <c r="BO212" s="71">
        <v>0</v>
      </c>
      <c r="BP212" s="71">
        <v>0</v>
      </c>
      <c r="BQ212" s="71">
        <v>3</v>
      </c>
      <c r="BR212" s="71">
        <v>0</v>
      </c>
      <c r="BS212" s="71">
        <v>0</v>
      </c>
      <c r="BT212" s="71">
        <v>0</v>
      </c>
      <c r="BU212"/>
      <c r="BV212" s="70">
        <v>38.116</v>
      </c>
      <c r="BW212" s="70">
        <v>0</v>
      </c>
      <c r="BX212" s="70">
        <v>0</v>
      </c>
      <c r="BY212" s="70">
        <v>0</v>
      </c>
      <c r="BZ212" s="70">
        <v>0</v>
      </c>
      <c r="CA212" s="70">
        <v>0</v>
      </c>
      <c r="CB212" s="70">
        <v>0</v>
      </c>
      <c r="CC212" s="70">
        <v>0</v>
      </c>
      <c r="CD212" s="70">
        <v>0</v>
      </c>
    </row>
    <row r="213" spans="1:82">
      <c r="A213" s="70" t="s">
        <v>1917</v>
      </c>
      <c r="B213" s="70">
        <v>424</v>
      </c>
      <c r="C213" s="70">
        <v>16</v>
      </c>
      <c r="D213" s="70">
        <v>25</v>
      </c>
      <c r="E213" s="70">
        <v>2019</v>
      </c>
      <c r="F213" s="70" t="s">
        <v>158</v>
      </c>
      <c r="G213" s="70" t="s">
        <v>1901</v>
      </c>
      <c r="H213" s="70" t="s">
        <v>1902</v>
      </c>
      <c r="I213" s="148"/>
      <c r="J213" s="71">
        <v>293.58972562134119</v>
      </c>
      <c r="K213" s="71">
        <v>2.5014238735062437</v>
      </c>
      <c r="L213" s="71">
        <v>12.919149624599829</v>
      </c>
      <c r="M213" s="71">
        <v>44.130198022791667</v>
      </c>
      <c r="N213" s="71">
        <v>51.819237750340541</v>
      </c>
      <c r="O213" s="71">
        <v>52.853766829581886</v>
      </c>
      <c r="P213" s="71">
        <v>57.309599875509143</v>
      </c>
      <c r="Q213" s="71">
        <v>2.50160887987363</v>
      </c>
      <c r="R213" s="71">
        <v>0</v>
      </c>
      <c r="S213" s="71">
        <v>7.6533018869785101</v>
      </c>
      <c r="T213" s="72"/>
      <c r="U213" s="71">
        <v>16203203</v>
      </c>
      <c r="V213" s="71">
        <v>1354</v>
      </c>
      <c r="W213" s="71">
        <v>241</v>
      </c>
      <c r="X213" s="71">
        <v>10194</v>
      </c>
      <c r="Y213" s="71">
        <v>16212</v>
      </c>
      <c r="Z213" s="71">
        <v>33090</v>
      </c>
      <c r="AA213" s="71">
        <v>11900</v>
      </c>
      <c r="AB213" s="71">
        <v>40538</v>
      </c>
      <c r="AC213" s="71">
        <v>0</v>
      </c>
      <c r="AD213" s="71">
        <v>7.6533018869785101</v>
      </c>
      <c r="AE213" s="72"/>
      <c r="AF213" s="71">
        <v>177514986.8172994</v>
      </c>
      <c r="AG213" s="71">
        <v>1894186.893594926</v>
      </c>
      <c r="AH213" s="71">
        <v>2885189.1320288731</v>
      </c>
      <c r="AI213" s="71">
        <v>72598322.636314079</v>
      </c>
      <c r="AJ213" s="71">
        <v>76848966.394852594</v>
      </c>
      <c r="AK213" s="71">
        <v>0</v>
      </c>
      <c r="AL213" s="71">
        <v>0</v>
      </c>
      <c r="AM213" s="71">
        <v>5520970.4300993877</v>
      </c>
      <c r="AN213" s="71">
        <v>0</v>
      </c>
      <c r="AO213" s="71">
        <v>0</v>
      </c>
      <c r="AP213" s="71">
        <v>337262622.30418921</v>
      </c>
      <c r="AQ213" s="72"/>
      <c r="AR213" s="71">
        <v>1090</v>
      </c>
      <c r="AS213" s="71">
        <v>831</v>
      </c>
      <c r="AT213" s="71">
        <v>0</v>
      </c>
      <c r="AU213" s="71">
        <v>0</v>
      </c>
      <c r="AV213" s="71">
        <v>0</v>
      </c>
      <c r="AW213" s="71">
        <v>0</v>
      </c>
      <c r="AX213" s="71"/>
      <c r="AY213" s="72"/>
      <c r="AZ213" s="71">
        <v>5115.9000000000042</v>
      </c>
      <c r="BA213" s="71">
        <v>123051.9</v>
      </c>
      <c r="BB213" s="71">
        <v>0</v>
      </c>
      <c r="BC213" s="71">
        <v>0</v>
      </c>
      <c r="BD213" s="71">
        <v>0</v>
      </c>
      <c r="BE213" s="71">
        <v>0</v>
      </c>
      <c r="BF213" s="71"/>
      <c r="BG213" s="72"/>
      <c r="BH213" s="71">
        <v>0</v>
      </c>
      <c r="BI213" s="71">
        <v>0</v>
      </c>
      <c r="BJ213" s="71">
        <v>40.299999999999997</v>
      </c>
      <c r="BK213" s="71">
        <v>0</v>
      </c>
      <c r="BL213" s="71">
        <v>0</v>
      </c>
      <c r="BM213" s="71">
        <v>0</v>
      </c>
      <c r="BN213" s="72"/>
      <c r="BO213" s="71">
        <v>0</v>
      </c>
      <c r="BP213" s="71">
        <v>0</v>
      </c>
      <c r="BQ213" s="71">
        <v>4</v>
      </c>
      <c r="BR213" s="71">
        <v>0</v>
      </c>
      <c r="BS213" s="71">
        <v>0</v>
      </c>
      <c r="BT213" s="71">
        <v>0</v>
      </c>
      <c r="BU213"/>
      <c r="BV213" s="70">
        <v>40.299999999999997</v>
      </c>
      <c r="BW213" s="70">
        <v>0</v>
      </c>
      <c r="BX213" s="70">
        <v>0</v>
      </c>
      <c r="BY213" s="70">
        <v>0</v>
      </c>
      <c r="BZ213" s="70">
        <v>0</v>
      </c>
      <c r="CA213" s="70">
        <v>0</v>
      </c>
      <c r="CB213" s="70">
        <v>0</v>
      </c>
      <c r="CC213" s="70">
        <v>0</v>
      </c>
      <c r="CD213" s="70">
        <v>0</v>
      </c>
    </row>
    <row r="214" spans="1:82">
      <c r="A214" s="70" t="s">
        <v>1918</v>
      </c>
      <c r="B214" s="70">
        <v>425</v>
      </c>
      <c r="C214" s="70">
        <v>17</v>
      </c>
      <c r="D214" s="70">
        <v>25</v>
      </c>
      <c r="E214" s="70">
        <v>2020</v>
      </c>
      <c r="F214" s="70" t="s">
        <v>159</v>
      </c>
      <c r="G214" s="70" t="s">
        <v>1901</v>
      </c>
      <c r="H214" s="70" t="s">
        <v>1902</v>
      </c>
      <c r="I214" s="148"/>
      <c r="J214" s="71">
        <v>252.11472551537989</v>
      </c>
      <c r="K214" s="71">
        <v>2.5030177256148995</v>
      </c>
      <c r="L214" s="71">
        <v>29.070300142068774</v>
      </c>
      <c r="M214" s="71">
        <v>40.434954454180577</v>
      </c>
      <c r="N214" s="71">
        <v>49.581203280223406</v>
      </c>
      <c r="O214" s="71">
        <v>46.021887205550058</v>
      </c>
      <c r="P214" s="71">
        <v>54.049816596405627</v>
      </c>
      <c r="Q214" s="71">
        <v>2.3469905556174</v>
      </c>
      <c r="R214" s="71">
        <v>0</v>
      </c>
      <c r="S214" s="71">
        <v>6.8318812169689256</v>
      </c>
      <c r="T214" s="72"/>
      <c r="U214" s="71">
        <v>16858936</v>
      </c>
      <c r="V214" s="71">
        <v>1153</v>
      </c>
      <c r="W214" s="71">
        <v>588</v>
      </c>
      <c r="X214" s="71">
        <v>10388</v>
      </c>
      <c r="Y214" s="71">
        <v>16257</v>
      </c>
      <c r="Z214" s="71">
        <v>32886</v>
      </c>
      <c r="AA214" s="71">
        <v>11929</v>
      </c>
      <c r="AB214" s="71">
        <v>39806</v>
      </c>
      <c r="AC214" s="71">
        <v>0</v>
      </c>
      <c r="AD214" s="71">
        <v>6.8318812169689256</v>
      </c>
      <c r="AE214" s="72"/>
      <c r="AF214" s="71">
        <v>181055510.66146949</v>
      </c>
      <c r="AG214" s="71">
        <v>1787939.2251715783</v>
      </c>
      <c r="AH214" s="71">
        <v>5263029.6080697244</v>
      </c>
      <c r="AI214" s="71">
        <v>67572723.986509472</v>
      </c>
      <c r="AJ214" s="71">
        <v>76941793.092038408</v>
      </c>
      <c r="AK214" s="71"/>
      <c r="AL214" s="71"/>
      <c r="AM214" s="71">
        <v>5195125.2538841097</v>
      </c>
      <c r="AN214" s="71"/>
      <c r="AO214" s="71"/>
      <c r="AP214" s="71">
        <v>337816121.82714283</v>
      </c>
      <c r="AQ214" s="72"/>
      <c r="AR214" s="71">
        <v>1133</v>
      </c>
      <c r="AS214" s="71">
        <v>975</v>
      </c>
      <c r="AT214" s="71">
        <v>0</v>
      </c>
      <c r="AU214" s="71">
        <v>0</v>
      </c>
      <c r="AV214" s="71">
        <v>0</v>
      </c>
      <c r="AW214" s="71">
        <v>0</v>
      </c>
      <c r="AX214" s="71"/>
      <c r="AY214" s="72"/>
      <c r="AZ214" s="71">
        <v>5350.3000000000047</v>
      </c>
      <c r="BA214" s="71">
        <v>147170.29999999999</v>
      </c>
      <c r="BB214" s="71">
        <v>0</v>
      </c>
      <c r="BC214" s="71">
        <v>0</v>
      </c>
      <c r="BD214" s="71">
        <v>0</v>
      </c>
      <c r="BE214" s="71">
        <v>0</v>
      </c>
      <c r="BF214" s="71"/>
      <c r="BG214" s="72"/>
      <c r="BH214" s="71">
        <v>0</v>
      </c>
      <c r="BI214" s="71">
        <v>0</v>
      </c>
      <c r="BJ214" s="71">
        <v>38.911999999999999</v>
      </c>
      <c r="BK214" s="71">
        <v>0</v>
      </c>
      <c r="BL214" s="71">
        <v>0</v>
      </c>
      <c r="BM214" s="71">
        <v>0</v>
      </c>
      <c r="BN214" s="72"/>
      <c r="BO214" s="71">
        <v>0</v>
      </c>
      <c r="BP214" s="71">
        <v>0</v>
      </c>
      <c r="BQ214" s="71">
        <v>4</v>
      </c>
      <c r="BR214" s="71">
        <v>0</v>
      </c>
      <c r="BS214" s="71">
        <v>0</v>
      </c>
      <c r="BT214" s="71">
        <v>0</v>
      </c>
      <c r="BU214"/>
      <c r="BV214" s="70">
        <v>38.911999999999999</v>
      </c>
      <c r="BW214" s="70">
        <v>0</v>
      </c>
      <c r="BX214" s="70">
        <v>0</v>
      </c>
      <c r="BY214" s="70">
        <v>0</v>
      </c>
      <c r="BZ214" s="70">
        <v>0</v>
      </c>
      <c r="CA214" s="70">
        <v>0</v>
      </c>
      <c r="CB214" s="70">
        <v>0</v>
      </c>
      <c r="CC214" s="70">
        <v>0</v>
      </c>
      <c r="CD214" s="70">
        <v>0</v>
      </c>
    </row>
    <row r="215" spans="1:82">
      <c r="A215" s="70" t="s">
        <v>1919</v>
      </c>
      <c r="B215" s="70">
        <v>425</v>
      </c>
      <c r="C215" s="70">
        <v>18</v>
      </c>
      <c r="D215" s="70">
        <v>25</v>
      </c>
      <c r="E215" s="70">
        <v>2021</v>
      </c>
      <c r="F215" s="70" t="s">
        <v>160</v>
      </c>
      <c r="G215" s="70" t="s">
        <v>1901</v>
      </c>
      <c r="H215" s="70" t="s">
        <v>1902</v>
      </c>
      <c r="I215" s="148"/>
      <c r="J215" s="71">
        <v>241.92362470460264</v>
      </c>
      <c r="K215" s="71">
        <v>2.665512200937294</v>
      </c>
      <c r="L215" s="71">
        <v>24.082673850334611</v>
      </c>
      <c r="M215" s="71">
        <v>43.007710986636582</v>
      </c>
      <c r="N215" s="71">
        <v>52.487406466376257</v>
      </c>
      <c r="O215" s="71">
        <v>44.301027073937078</v>
      </c>
      <c r="P215" s="71">
        <v>55.629213742289778</v>
      </c>
      <c r="Q215" s="71">
        <v>2.28357815742112</v>
      </c>
      <c r="R215" s="71">
        <v>0</v>
      </c>
      <c r="S215" s="71">
        <v>4.5942397693606098</v>
      </c>
      <c r="T215" s="72"/>
      <c r="U215" s="71">
        <v>14637147</v>
      </c>
      <c r="V215" s="71">
        <v>1153</v>
      </c>
      <c r="W215" s="71">
        <v>588</v>
      </c>
      <c r="X215" s="71">
        <v>10388</v>
      </c>
      <c r="Y215" s="71">
        <v>16312</v>
      </c>
      <c r="Z215" s="71">
        <v>32595</v>
      </c>
      <c r="AA215" s="71">
        <v>11972</v>
      </c>
      <c r="AB215" s="71">
        <v>39111</v>
      </c>
      <c r="AC215" s="71">
        <v>0</v>
      </c>
      <c r="AD215" s="71">
        <v>4.5942397693606098</v>
      </c>
      <c r="AE215" s="72"/>
      <c r="AF215" s="71">
        <v>148064755.46713305</v>
      </c>
      <c r="AG215" s="71">
        <v>1894791.9196419995</v>
      </c>
      <c r="AH215" s="71">
        <v>4199261.0678413762</v>
      </c>
      <c r="AI215" s="71">
        <v>71023272.552921548</v>
      </c>
      <c r="AJ215" s="71">
        <v>77198154.198181182</v>
      </c>
      <c r="AK215" s="71">
        <v>0</v>
      </c>
      <c r="AL215" s="71">
        <v>0</v>
      </c>
      <c r="AM215" s="71">
        <v>5133861.9160509808</v>
      </c>
      <c r="AN215" s="71">
        <v>0</v>
      </c>
      <c r="AO215" s="71">
        <v>0</v>
      </c>
      <c r="AP215" s="71">
        <v>307514097.12177008</v>
      </c>
      <c r="AQ215" s="72"/>
      <c r="AR215" s="71">
        <v>1188</v>
      </c>
      <c r="AS215" s="71">
        <v>1124</v>
      </c>
      <c r="AT215" s="71">
        <v>0</v>
      </c>
      <c r="AU215" s="71">
        <v>0</v>
      </c>
      <c r="AV215" s="71">
        <v>0</v>
      </c>
      <c r="AW215" s="71">
        <v>0</v>
      </c>
      <c r="AX215" s="71"/>
      <c r="AY215" s="72"/>
      <c r="AZ215" s="71">
        <v>5696.5000000000045</v>
      </c>
      <c r="BA215" s="71">
        <v>155152.9</v>
      </c>
      <c r="BB215" s="71">
        <v>0</v>
      </c>
      <c r="BC215" s="71">
        <v>0</v>
      </c>
      <c r="BD215" s="71">
        <v>0</v>
      </c>
      <c r="BE215" s="71">
        <v>0</v>
      </c>
      <c r="BF215" s="71"/>
      <c r="BG215" s="72"/>
      <c r="BH215" s="71">
        <v>0</v>
      </c>
      <c r="BI215" s="71">
        <v>0</v>
      </c>
      <c r="BJ215" s="71">
        <v>38.822000000000003</v>
      </c>
      <c r="BK215" s="71">
        <v>0</v>
      </c>
      <c r="BL215" s="71">
        <v>0</v>
      </c>
      <c r="BM215" s="71">
        <v>0</v>
      </c>
      <c r="BN215" s="72"/>
      <c r="BO215" s="71">
        <v>0</v>
      </c>
      <c r="BP215" s="71">
        <v>0</v>
      </c>
      <c r="BQ215" s="71">
        <v>4</v>
      </c>
      <c r="BR215" s="71">
        <v>0</v>
      </c>
      <c r="BS215" s="71">
        <v>0</v>
      </c>
      <c r="BT215" s="71">
        <v>0</v>
      </c>
      <c r="BU215"/>
      <c r="BV215" s="70">
        <v>38.822000000000003</v>
      </c>
      <c r="BW215" s="70">
        <v>0</v>
      </c>
      <c r="BX215" s="70">
        <v>0</v>
      </c>
      <c r="BY215" s="70">
        <v>0</v>
      </c>
      <c r="BZ215" s="70">
        <v>0</v>
      </c>
      <c r="CA215" s="70">
        <v>0</v>
      </c>
      <c r="CB215" s="70">
        <v>0</v>
      </c>
      <c r="CC215" s="70">
        <v>0</v>
      </c>
      <c r="CD215" s="70">
        <v>0</v>
      </c>
    </row>
    <row r="216" spans="1:82">
      <c r="A216" s="70" t="s">
        <v>1920</v>
      </c>
      <c r="B216" s="70">
        <v>425</v>
      </c>
      <c r="C216" s="70">
        <v>19</v>
      </c>
      <c r="D216" s="70">
        <v>25</v>
      </c>
      <c r="E216" s="70">
        <v>2022</v>
      </c>
      <c r="F216" s="70" t="s">
        <v>161</v>
      </c>
      <c r="G216" s="1064" t="s">
        <v>1901</v>
      </c>
      <c r="H216" s="70" t="s">
        <v>1902</v>
      </c>
      <c r="I216" s="148"/>
      <c r="J216" s="71">
        <v>234.90388355147149</v>
      </c>
      <c r="K216" s="71">
        <v>2.3914287564618251</v>
      </c>
      <c r="L216" s="71">
        <v>22.152938539150437</v>
      </c>
      <c r="M216" s="71">
        <v>41.3402034126171</v>
      </c>
      <c r="N216" s="71">
        <v>55.023199058148499</v>
      </c>
      <c r="O216" s="71">
        <v>46.311224091429615</v>
      </c>
      <c r="P216" s="71">
        <v>54.903756390061993</v>
      </c>
      <c r="Q216" s="71">
        <v>2.2592479458943728</v>
      </c>
      <c r="R216" s="71">
        <v>0</v>
      </c>
      <c r="S216" s="71">
        <v>5.4247489779465541</v>
      </c>
      <c r="T216" s="72"/>
      <c r="U216" s="71">
        <v>16398322</v>
      </c>
      <c r="V216" s="71">
        <v>1153</v>
      </c>
      <c r="W216" s="71">
        <v>588</v>
      </c>
      <c r="X216" s="71">
        <v>10388</v>
      </c>
      <c r="Y216" s="71">
        <v>16362</v>
      </c>
      <c r="Z216" s="71">
        <v>32374</v>
      </c>
      <c r="AA216" s="71">
        <v>11996</v>
      </c>
      <c r="AB216" s="71">
        <v>38377</v>
      </c>
      <c r="AC216" s="71">
        <v>0</v>
      </c>
      <c r="AD216" s="71">
        <v>5.4247489779465541</v>
      </c>
      <c r="AE216" s="72"/>
      <c r="AF216" s="71">
        <v>148391880.14177024</v>
      </c>
      <c r="AG216" s="71">
        <v>1797747.014628554</v>
      </c>
      <c r="AH216" s="71">
        <v>4575596.5314383451</v>
      </c>
      <c r="AI216" s="71">
        <v>66988706.368170455</v>
      </c>
      <c r="AJ216" s="71">
        <v>83723157.709907368</v>
      </c>
      <c r="AK216" s="71">
        <v>0</v>
      </c>
      <c r="AL216" s="71">
        <v>0</v>
      </c>
      <c r="AM216" s="71">
        <v>4955518.1774618737</v>
      </c>
      <c r="AN216" s="71">
        <v>0</v>
      </c>
      <c r="AO216" s="71">
        <v>0</v>
      </c>
      <c r="AP216" s="71">
        <v>310432605.94337684</v>
      </c>
      <c r="AQ216" s="72"/>
      <c r="AR216" s="71">
        <v>1223</v>
      </c>
      <c r="AS216" s="71">
        <v>1232</v>
      </c>
      <c r="AT216" s="71">
        <v>0</v>
      </c>
      <c r="AU216" s="71">
        <v>0</v>
      </c>
      <c r="AV216" s="71">
        <v>0</v>
      </c>
      <c r="AW216" s="71">
        <v>1</v>
      </c>
      <c r="AX216" s="71"/>
      <c r="AY216" s="72"/>
      <c r="AZ216" s="71">
        <v>5934.3000000000029</v>
      </c>
      <c r="BA216" s="71">
        <v>163359.00000000009</v>
      </c>
      <c r="BB216" s="71">
        <v>0</v>
      </c>
      <c r="BC216" s="71">
        <v>0</v>
      </c>
      <c r="BD216" s="71">
        <v>0</v>
      </c>
      <c r="BE216" s="71">
        <v>618.73900000000003</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1921</v>
      </c>
      <c r="B217" s="70">
        <v>425</v>
      </c>
      <c r="C217" s="70">
        <v>20</v>
      </c>
      <c r="D217" s="70">
        <v>25</v>
      </c>
      <c r="E217" s="70">
        <v>2023</v>
      </c>
      <c r="F217" s="70" t="s">
        <v>1539</v>
      </c>
      <c r="G217" s="1064" t="s">
        <v>1901</v>
      </c>
      <c r="H217" s="70" t="s">
        <v>1902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1274</v>
      </c>
      <c r="AS217" s="71">
        <v>1277</v>
      </c>
      <c r="AT217" s="71">
        <v>0</v>
      </c>
      <c r="AU217" s="71">
        <v>0</v>
      </c>
      <c r="AV217" s="71">
        <v>0</v>
      </c>
      <c r="AW217" s="71">
        <v>1</v>
      </c>
      <c r="AX217" s="71"/>
      <c r="AY217" s="72"/>
      <c r="AZ217" s="71">
        <v>6262.8999999999978</v>
      </c>
      <c r="BA217" s="71">
        <v>168942.2000000001</v>
      </c>
      <c r="BB217" s="71">
        <v>0</v>
      </c>
      <c r="BC217" s="71">
        <v>0</v>
      </c>
      <c r="BD217" s="71">
        <v>0</v>
      </c>
      <c r="BE217" s="71">
        <v>618.73900000000003</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1922</v>
      </c>
      <c r="B218" s="70">
        <v>425</v>
      </c>
      <c r="C218" s="70">
        <v>21</v>
      </c>
      <c r="D218" s="70">
        <v>25</v>
      </c>
      <c r="E218" s="70">
        <v>2024</v>
      </c>
      <c r="F218" s="70" t="s">
        <v>1554</v>
      </c>
      <c r="G218" s="70" t="s">
        <v>1901</v>
      </c>
      <c r="H218" s="70" t="s">
        <v>1902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1923</v>
      </c>
      <c r="B219" s="70">
        <v>1</v>
      </c>
      <c r="C219" s="70">
        <v>1</v>
      </c>
      <c r="D219" s="70">
        <v>1</v>
      </c>
      <c r="E219" s="70">
        <v>1990</v>
      </c>
      <c r="F219" s="70" t="s">
        <v>787</v>
      </c>
      <c r="G219" s="70" t="s">
        <v>1924</v>
      </c>
      <c r="H219" s="70" t="s">
        <v>1925</v>
      </c>
      <c r="I219" s="148" t="s">
        <v>793</v>
      </c>
      <c r="J219" s="71">
        <v>24.817631362511811</v>
      </c>
      <c r="K219" s="71">
        <v>3.0601902425669998</v>
      </c>
      <c r="L219" s="71">
        <v>0.92306054814160821</v>
      </c>
      <c r="M219" s="71">
        <v>11.74801648899534</v>
      </c>
      <c r="N219" s="71">
        <v>22.731958117116651</v>
      </c>
      <c r="O219" s="71">
        <v>19.583688289334241</v>
      </c>
      <c r="P219" s="71">
        <v>23.487394746946588</v>
      </c>
      <c r="Q219" s="71">
        <v>1.6061236416439899</v>
      </c>
      <c r="R219" s="71">
        <v>0</v>
      </c>
      <c r="S219" s="71">
        <v>1.8730725898570191</v>
      </c>
      <c r="T219" s="72"/>
      <c r="U219" s="71">
        <v>3117830</v>
      </c>
      <c r="V219" s="71">
        <v>1086</v>
      </c>
      <c r="W219" s="71">
        <v>8</v>
      </c>
      <c r="X219" s="71">
        <v>4404</v>
      </c>
      <c r="Y219" s="71">
        <v>6838</v>
      </c>
      <c r="Z219" s="71">
        <v>8055</v>
      </c>
      <c r="AA219" s="71">
        <v>5703</v>
      </c>
      <c r="AB219" s="71">
        <v>26078</v>
      </c>
      <c r="AC219" s="71">
        <v>0</v>
      </c>
      <c r="AD219" s="71">
        <v>1.8730725898570191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1926</v>
      </c>
      <c r="B220" s="70">
        <v>2</v>
      </c>
      <c r="C220" s="70">
        <v>2</v>
      </c>
      <c r="D220" s="70">
        <v>1</v>
      </c>
      <c r="E220" s="70">
        <v>2005</v>
      </c>
      <c r="F220" s="70" t="s">
        <v>789</v>
      </c>
      <c r="G220" s="70" t="s">
        <v>1924</v>
      </c>
      <c r="H220" s="70" t="s">
        <v>1925</v>
      </c>
      <c r="I220" s="148"/>
      <c r="J220" s="71">
        <v>26.327169141097229</v>
      </c>
      <c r="K220" s="71">
        <v>2.9341924195658788</v>
      </c>
      <c r="L220" s="71">
        <v>6.0544890443267487</v>
      </c>
      <c r="M220" s="71">
        <v>25.542542440800108</v>
      </c>
      <c r="N220" s="71">
        <v>50.931370725738361</v>
      </c>
      <c r="O220" s="71">
        <v>42.519838981834397</v>
      </c>
      <c r="P220" s="71">
        <v>24.640451189367681</v>
      </c>
      <c r="Q220" s="71">
        <v>2.1546733134640599</v>
      </c>
      <c r="R220" s="71">
        <v>0</v>
      </c>
      <c r="S220" s="71">
        <v>3.5496331257961629</v>
      </c>
      <c r="T220" s="72"/>
      <c r="U220" s="71">
        <v>3638145</v>
      </c>
      <c r="V220" s="71">
        <v>1269</v>
      </c>
      <c r="W220" s="71">
        <v>43</v>
      </c>
      <c r="X220" s="71">
        <v>5109</v>
      </c>
      <c r="Y220" s="71">
        <v>11594</v>
      </c>
      <c r="Z220" s="71">
        <v>20238</v>
      </c>
      <c r="AA220" s="71">
        <v>4900</v>
      </c>
      <c r="AB220" s="71">
        <v>36573</v>
      </c>
      <c r="AC220" s="71">
        <v>0</v>
      </c>
      <c r="AD220" s="71">
        <v>3.5496331257961629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1927</v>
      </c>
      <c r="B221" s="70">
        <v>3</v>
      </c>
      <c r="C221" s="70">
        <v>3</v>
      </c>
      <c r="D221" s="70">
        <v>1</v>
      </c>
      <c r="E221" s="70">
        <v>2006</v>
      </c>
      <c r="F221" s="70" t="s">
        <v>790</v>
      </c>
      <c r="G221" s="70" t="s">
        <v>1924</v>
      </c>
      <c r="H221" s="70" t="s">
        <v>1925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1928</v>
      </c>
      <c r="B222" s="70">
        <v>4</v>
      </c>
      <c r="C222" s="70">
        <v>4</v>
      </c>
      <c r="D222" s="70">
        <v>1</v>
      </c>
      <c r="E222" s="70">
        <v>2007</v>
      </c>
      <c r="F222" s="70" t="s">
        <v>791</v>
      </c>
      <c r="G222" s="70" t="s">
        <v>1924</v>
      </c>
      <c r="H222" s="70" t="s">
        <v>1925</v>
      </c>
      <c r="I222" s="148"/>
      <c r="J222" s="71">
        <v>38.891633945940193</v>
      </c>
      <c r="K222" s="71">
        <v>3.0979039197756282</v>
      </c>
      <c r="L222" s="71">
        <v>3.2623418304130611</v>
      </c>
      <c r="M222" s="71">
        <v>39.188657633835078</v>
      </c>
      <c r="N222" s="71">
        <v>72.750199212269777</v>
      </c>
      <c r="O222" s="71">
        <v>42.221843528042477</v>
      </c>
      <c r="P222" s="71">
        <v>24.332479220497792</v>
      </c>
      <c r="Q222" s="71">
        <v>2.3167740368339702</v>
      </c>
      <c r="R222" s="71">
        <v>0</v>
      </c>
      <c r="S222" s="71">
        <v>3.505226188141612</v>
      </c>
      <c r="T222" s="72"/>
      <c r="U222" s="71">
        <v>4321041</v>
      </c>
      <c r="V222" s="71">
        <v>1071</v>
      </c>
      <c r="W222" s="71">
        <v>27</v>
      </c>
      <c r="X222" s="71">
        <v>6821</v>
      </c>
      <c r="Y222" s="71">
        <v>12104</v>
      </c>
      <c r="Z222" s="71">
        <v>20891</v>
      </c>
      <c r="AA222" s="71">
        <v>4765</v>
      </c>
      <c r="AB222" s="71">
        <v>37245</v>
      </c>
      <c r="AC222" s="71">
        <v>0</v>
      </c>
      <c r="AD222" s="71">
        <v>3.505226188141612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1929</v>
      </c>
      <c r="B223" s="70">
        <v>5</v>
      </c>
      <c r="C223" s="70">
        <v>5</v>
      </c>
      <c r="D223" s="70">
        <v>1</v>
      </c>
      <c r="E223" s="70">
        <v>2008</v>
      </c>
      <c r="F223" s="70" t="s">
        <v>792</v>
      </c>
      <c r="G223" s="70" t="s">
        <v>1924</v>
      </c>
      <c r="H223" s="70" t="s">
        <v>1925</v>
      </c>
      <c r="I223" s="148"/>
      <c r="J223" s="71">
        <v>28.63946716416255</v>
      </c>
      <c r="K223" s="71">
        <v>2.1414714490993751</v>
      </c>
      <c r="L223" s="71">
        <v>2.6308246701811999</v>
      </c>
      <c r="M223" s="71">
        <v>36.975042901714019</v>
      </c>
      <c r="N223" s="71">
        <v>59.953914234858424</v>
      </c>
      <c r="O223" s="71">
        <v>41.389604584548593</v>
      </c>
      <c r="P223" s="71">
        <v>23.47333762593566</v>
      </c>
      <c r="Q223" s="71">
        <v>2.2981945576935101</v>
      </c>
      <c r="R223" s="71">
        <v>0</v>
      </c>
      <c r="S223" s="71">
        <v>3.189703933649755</v>
      </c>
      <c r="T223" s="72"/>
      <c r="U223" s="71">
        <v>3986654</v>
      </c>
      <c r="V223" s="71">
        <v>1071</v>
      </c>
      <c r="W223" s="71">
        <v>27</v>
      </c>
      <c r="X223" s="71">
        <v>6821</v>
      </c>
      <c r="Y223" s="71">
        <v>12360</v>
      </c>
      <c r="Z223" s="71">
        <v>21198</v>
      </c>
      <c r="AA223" s="71">
        <v>4602</v>
      </c>
      <c r="AB223" s="71">
        <v>37554</v>
      </c>
      <c r="AC223" s="71">
        <v>0</v>
      </c>
      <c r="AD223" s="71">
        <v>3.189703933649755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1930</v>
      </c>
      <c r="B224" s="70">
        <v>6</v>
      </c>
      <c r="C224" s="70">
        <v>6</v>
      </c>
      <c r="D224" s="70">
        <v>1</v>
      </c>
      <c r="E224" s="70">
        <v>2009</v>
      </c>
      <c r="F224" s="70" t="s">
        <v>176</v>
      </c>
      <c r="G224" s="70" t="s">
        <v>1924</v>
      </c>
      <c r="H224" s="70" t="s">
        <v>1925</v>
      </c>
      <c r="I224" s="148"/>
      <c r="J224" s="71">
        <v>26.485376291147151</v>
      </c>
      <c r="K224" s="71">
        <v>1.8491752794583951</v>
      </c>
      <c r="L224" s="71">
        <v>2.2157130434604682</v>
      </c>
      <c r="M224" s="71">
        <v>28.779012847691629</v>
      </c>
      <c r="N224" s="71">
        <v>45.641253114541399</v>
      </c>
      <c r="O224" s="71">
        <v>42.727905855333013</v>
      </c>
      <c r="P224" s="71">
        <v>22.556794227840541</v>
      </c>
      <c r="Q224" s="71">
        <v>2.18871602213998</v>
      </c>
      <c r="R224" s="71">
        <v>0</v>
      </c>
      <c r="S224" s="71">
        <v>2.590654643103409</v>
      </c>
      <c r="T224" s="72"/>
      <c r="U224" s="71">
        <v>3730691</v>
      </c>
      <c r="V224" s="71">
        <v>1103</v>
      </c>
      <c r="W224" s="71">
        <v>34</v>
      </c>
      <c r="X224" s="71">
        <v>7217</v>
      </c>
      <c r="Y224" s="71">
        <v>12470</v>
      </c>
      <c r="Z224" s="71">
        <v>21600</v>
      </c>
      <c r="AA224" s="71">
        <v>4540</v>
      </c>
      <c r="AB224" s="71">
        <v>37544</v>
      </c>
      <c r="AC224" s="71">
        <v>0</v>
      </c>
      <c r="AD224" s="71">
        <v>2.590654643103409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10.118</v>
      </c>
      <c r="BK224" s="71">
        <v>0</v>
      </c>
      <c r="BL224" s="71">
        <v>7.08</v>
      </c>
      <c r="BM224" s="71">
        <v>0</v>
      </c>
      <c r="BN224" s="72"/>
      <c r="BO224" s="71">
        <v>0</v>
      </c>
      <c r="BP224" s="71">
        <v>0</v>
      </c>
      <c r="BQ224" s="71">
        <v>2</v>
      </c>
      <c r="BR224" s="71">
        <v>0</v>
      </c>
      <c r="BS224" s="71">
        <v>1</v>
      </c>
      <c r="BT224" s="71">
        <v>0</v>
      </c>
      <c r="BU224"/>
      <c r="BV224" s="70">
        <v>17.198</v>
      </c>
      <c r="BW224" s="70">
        <v>0</v>
      </c>
      <c r="BX224" s="70">
        <v>0</v>
      </c>
      <c r="BY224" s="70">
        <v>0</v>
      </c>
      <c r="BZ224" s="70">
        <v>0</v>
      </c>
      <c r="CA224" s="70">
        <v>0</v>
      </c>
      <c r="CB224" s="70">
        <v>0</v>
      </c>
      <c r="CC224" s="70">
        <v>0</v>
      </c>
      <c r="CD224" s="70">
        <v>0</v>
      </c>
    </row>
    <row r="225" spans="1:82">
      <c r="A225" s="70" t="s">
        <v>1931</v>
      </c>
      <c r="B225" s="70">
        <v>7</v>
      </c>
      <c r="C225" s="70">
        <v>7</v>
      </c>
      <c r="D225" s="70">
        <v>1</v>
      </c>
      <c r="E225" s="70">
        <v>2010</v>
      </c>
      <c r="F225" s="70" t="s">
        <v>177</v>
      </c>
      <c r="G225" s="70" t="s">
        <v>1924</v>
      </c>
      <c r="H225" s="70" t="s">
        <v>1925</v>
      </c>
      <c r="I225" s="148"/>
      <c r="J225" s="71">
        <v>26.94073432950093</v>
      </c>
      <c r="K225" s="71">
        <v>2.100188976606796</v>
      </c>
      <c r="L225" s="71">
        <v>1.991546554543804</v>
      </c>
      <c r="M225" s="71">
        <v>31.603961121241561</v>
      </c>
      <c r="N225" s="71">
        <v>57.382805676432341</v>
      </c>
      <c r="O225" s="71">
        <v>43.337563837668249</v>
      </c>
      <c r="P225" s="71">
        <v>23.05301782717396</v>
      </c>
      <c r="Q225" s="71">
        <v>2.2850507315448101</v>
      </c>
      <c r="R225" s="71">
        <v>0</v>
      </c>
      <c r="S225" s="71">
        <v>2.9006247289268172</v>
      </c>
      <c r="T225" s="72"/>
      <c r="U225" s="71">
        <v>3952067</v>
      </c>
      <c r="V225" s="71">
        <v>1103</v>
      </c>
      <c r="W225" s="71">
        <v>34</v>
      </c>
      <c r="X225" s="71">
        <v>7217</v>
      </c>
      <c r="Y225" s="71">
        <v>12653</v>
      </c>
      <c r="Z225" s="71">
        <v>22010</v>
      </c>
      <c r="AA225" s="71">
        <v>4524</v>
      </c>
      <c r="AB225" s="71">
        <v>37559</v>
      </c>
      <c r="AC225" s="71">
        <v>0</v>
      </c>
      <c r="AD225" s="71">
        <v>2.9006247289268172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7.07</v>
      </c>
      <c r="BK225" s="71">
        <v>0</v>
      </c>
      <c r="BL225" s="71">
        <v>5.96</v>
      </c>
      <c r="BM225" s="71">
        <v>0</v>
      </c>
      <c r="BN225" s="72"/>
      <c r="BO225" s="71">
        <v>0</v>
      </c>
      <c r="BP225" s="71">
        <v>0</v>
      </c>
      <c r="BQ225" s="71">
        <v>2</v>
      </c>
      <c r="BR225" s="71">
        <v>0</v>
      </c>
      <c r="BS225" s="71">
        <v>1</v>
      </c>
      <c r="BT225" s="71">
        <v>0</v>
      </c>
      <c r="BU225"/>
      <c r="BV225" s="70">
        <v>13.03</v>
      </c>
      <c r="BW225" s="70">
        <v>0</v>
      </c>
      <c r="BX225" s="70">
        <v>0</v>
      </c>
      <c r="BY225" s="70">
        <v>0</v>
      </c>
      <c r="BZ225" s="70">
        <v>0</v>
      </c>
      <c r="CA225" s="70">
        <v>0</v>
      </c>
      <c r="CB225" s="70">
        <v>0</v>
      </c>
      <c r="CC225" s="70">
        <v>0</v>
      </c>
      <c r="CD225" s="70">
        <v>0</v>
      </c>
    </row>
    <row r="226" spans="1:82">
      <c r="A226" s="70" t="s">
        <v>1932</v>
      </c>
      <c r="B226" s="70">
        <v>8</v>
      </c>
      <c r="C226" s="70">
        <v>8</v>
      </c>
      <c r="D226" s="70">
        <v>1</v>
      </c>
      <c r="E226" s="70">
        <v>2011</v>
      </c>
      <c r="F226" s="70" t="s">
        <v>178</v>
      </c>
      <c r="G226" s="70" t="s">
        <v>1924</v>
      </c>
      <c r="H226" s="70" t="s">
        <v>1925</v>
      </c>
      <c r="I226" s="148"/>
      <c r="J226" s="71">
        <v>38.661156290130819</v>
      </c>
      <c r="K226" s="71">
        <v>3.0723364494986778</v>
      </c>
      <c r="L226" s="71">
        <v>2.375198750881697</v>
      </c>
      <c r="M226" s="71">
        <v>42.844864568385162</v>
      </c>
      <c r="N226" s="71">
        <v>80.385949894701767</v>
      </c>
      <c r="O226" s="71">
        <v>43.264010748567131</v>
      </c>
      <c r="P226" s="71">
        <v>22.050327681388847</v>
      </c>
      <c r="Q226" s="71">
        <v>2.63739358506459</v>
      </c>
      <c r="R226" s="71">
        <v>0</v>
      </c>
      <c r="S226" s="71">
        <v>1.3965467677849279</v>
      </c>
      <c r="T226" s="72"/>
      <c r="U226" s="71">
        <v>4882129</v>
      </c>
      <c r="V226" s="71">
        <v>1103</v>
      </c>
      <c r="W226" s="71">
        <v>34</v>
      </c>
      <c r="X226" s="71">
        <v>7217</v>
      </c>
      <c r="Y226" s="71">
        <v>12794</v>
      </c>
      <c r="Z226" s="71">
        <v>22450</v>
      </c>
      <c r="AA226" s="71">
        <v>4456</v>
      </c>
      <c r="AB226" s="71">
        <v>37582</v>
      </c>
      <c r="AC226" s="71">
        <v>0</v>
      </c>
      <c r="AD226" s="71">
        <v>1.3965467677849279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7.7709999999999999</v>
      </c>
      <c r="BK226" s="71">
        <v>0</v>
      </c>
      <c r="BL226" s="71">
        <v>5.96</v>
      </c>
      <c r="BM226" s="71">
        <v>0</v>
      </c>
      <c r="BN226" s="72"/>
      <c r="BO226" s="71">
        <v>0</v>
      </c>
      <c r="BP226" s="71">
        <v>0</v>
      </c>
      <c r="BQ226" s="71">
        <v>2</v>
      </c>
      <c r="BR226" s="71">
        <v>0</v>
      </c>
      <c r="BS226" s="71">
        <v>1</v>
      </c>
      <c r="BT226" s="71">
        <v>0</v>
      </c>
      <c r="BU226"/>
      <c r="BV226" s="70">
        <v>13.731</v>
      </c>
      <c r="BW226" s="70">
        <v>0</v>
      </c>
      <c r="BX226" s="70">
        <v>0</v>
      </c>
      <c r="BY226" s="70">
        <v>0</v>
      </c>
      <c r="BZ226" s="70">
        <v>0</v>
      </c>
      <c r="CA226" s="70">
        <v>0</v>
      </c>
      <c r="CB226" s="70">
        <v>0</v>
      </c>
      <c r="CC226" s="70">
        <v>0</v>
      </c>
      <c r="CD226" s="70">
        <v>0</v>
      </c>
    </row>
    <row r="227" spans="1:82">
      <c r="A227" s="70" t="s">
        <v>1933</v>
      </c>
      <c r="B227" s="70">
        <v>9</v>
      </c>
      <c r="C227" s="70">
        <v>9</v>
      </c>
      <c r="D227" s="70">
        <v>1</v>
      </c>
      <c r="E227" s="70">
        <v>2012</v>
      </c>
      <c r="F227" s="70" t="s">
        <v>179</v>
      </c>
      <c r="G227" s="70" t="s">
        <v>1924</v>
      </c>
      <c r="H227" s="70" t="s">
        <v>1925</v>
      </c>
      <c r="I227" s="148"/>
      <c r="J227" s="71">
        <v>31.130894328548688</v>
      </c>
      <c r="K227" s="71">
        <v>2.7822413104741242</v>
      </c>
      <c r="L227" s="71">
        <v>2.284764977495179</v>
      </c>
      <c r="M227" s="71">
        <v>42.946923582939966</v>
      </c>
      <c r="N227" s="71">
        <v>85.344737014711328</v>
      </c>
      <c r="O227" s="71">
        <v>43.674960908886412</v>
      </c>
      <c r="P227" s="71">
        <v>21.822443662728645</v>
      </c>
      <c r="Q227" s="71">
        <v>2.8730233349632499</v>
      </c>
      <c r="R227" s="71">
        <v>0</v>
      </c>
      <c r="S227" s="71">
        <v>2.8971801130097909</v>
      </c>
      <c r="T227" s="72"/>
      <c r="U227" s="71">
        <v>3995991</v>
      </c>
      <c r="V227" s="71">
        <v>1103</v>
      </c>
      <c r="W227" s="71">
        <v>34</v>
      </c>
      <c r="X227" s="71">
        <v>7217</v>
      </c>
      <c r="Y227" s="71">
        <v>13051</v>
      </c>
      <c r="Z227" s="71">
        <v>22843</v>
      </c>
      <c r="AA227" s="71">
        <v>4385</v>
      </c>
      <c r="AB227" s="71">
        <v>37681</v>
      </c>
      <c r="AC227" s="71">
        <v>0</v>
      </c>
      <c r="AD227" s="71">
        <v>2.8971801130097909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12.076000000000001</v>
      </c>
      <c r="BK227" s="71">
        <v>0</v>
      </c>
      <c r="BL227" s="71">
        <v>7.6609999999999996</v>
      </c>
      <c r="BM227" s="71">
        <v>0</v>
      </c>
      <c r="BN227" s="72"/>
      <c r="BO227" s="71">
        <v>0</v>
      </c>
      <c r="BP227" s="71">
        <v>0</v>
      </c>
      <c r="BQ227" s="71">
        <v>2</v>
      </c>
      <c r="BR227" s="71">
        <v>0</v>
      </c>
      <c r="BS227" s="71">
        <v>1</v>
      </c>
      <c r="BT227" s="71">
        <v>0</v>
      </c>
      <c r="BU227"/>
      <c r="BV227" s="70">
        <v>19.736999999999998</v>
      </c>
      <c r="BW227" s="70">
        <v>0</v>
      </c>
      <c r="BX227" s="70">
        <v>0</v>
      </c>
      <c r="BY227" s="70">
        <v>0</v>
      </c>
      <c r="BZ227" s="70">
        <v>0</v>
      </c>
      <c r="CA227" s="70">
        <v>0</v>
      </c>
      <c r="CB227" s="70">
        <v>0</v>
      </c>
      <c r="CC227" s="70">
        <v>0</v>
      </c>
      <c r="CD227" s="70">
        <v>0</v>
      </c>
    </row>
    <row r="228" spans="1:82">
      <c r="A228" s="70" t="s">
        <v>1934</v>
      </c>
      <c r="B228" s="70">
        <v>10</v>
      </c>
      <c r="C228" s="70">
        <v>10</v>
      </c>
      <c r="D228" s="70">
        <v>1</v>
      </c>
      <c r="E228" s="70">
        <v>2013</v>
      </c>
      <c r="F228" s="70" t="s">
        <v>180</v>
      </c>
      <c r="G228" s="70" t="s">
        <v>1924</v>
      </c>
      <c r="H228" s="70" t="s">
        <v>1925</v>
      </c>
      <c r="I228" s="148"/>
      <c r="J228" s="71">
        <v>32.319715510695573</v>
      </c>
      <c r="K228" s="71">
        <v>2.144706220384859</v>
      </c>
      <c r="L228" s="71">
        <v>2.0783168061867792</v>
      </c>
      <c r="M228" s="71">
        <v>43.563717684909072</v>
      </c>
      <c r="N228" s="71">
        <v>74.301449059737479</v>
      </c>
      <c r="O228" s="71">
        <v>42.445222906962705</v>
      </c>
      <c r="P228" s="71">
        <v>21.679879412311013</v>
      </c>
      <c r="Q228" s="71">
        <v>2.9237829208830601</v>
      </c>
      <c r="R228" s="71">
        <v>0</v>
      </c>
      <c r="S228" s="71">
        <v>2.5995312873119549</v>
      </c>
      <c r="T228" s="72"/>
      <c r="U228" s="71">
        <v>4084927</v>
      </c>
      <c r="V228" s="71">
        <v>1103</v>
      </c>
      <c r="W228" s="71">
        <v>34</v>
      </c>
      <c r="X228" s="71">
        <v>7217</v>
      </c>
      <c r="Y228" s="71">
        <v>13192</v>
      </c>
      <c r="Z228" s="71">
        <v>23191</v>
      </c>
      <c r="AA228" s="71">
        <v>4340</v>
      </c>
      <c r="AB228" s="71">
        <v>37797</v>
      </c>
      <c r="AC228" s="71">
        <v>0</v>
      </c>
      <c r="AD228" s="71">
        <v>2.5995312873119549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12.339</v>
      </c>
      <c r="BK228" s="71">
        <v>0</v>
      </c>
      <c r="BL228" s="71">
        <v>7.5030000000000001</v>
      </c>
      <c r="BM228" s="71">
        <v>0</v>
      </c>
      <c r="BN228" s="72"/>
      <c r="BO228" s="71">
        <v>0</v>
      </c>
      <c r="BP228" s="71">
        <v>0</v>
      </c>
      <c r="BQ228" s="71">
        <v>2</v>
      </c>
      <c r="BR228" s="71">
        <v>0</v>
      </c>
      <c r="BS228" s="71">
        <v>1</v>
      </c>
      <c r="BT228" s="71">
        <v>0</v>
      </c>
      <c r="BU228"/>
      <c r="BV228" s="70">
        <v>19.841999999999999</v>
      </c>
      <c r="BW228" s="70">
        <v>0</v>
      </c>
      <c r="BX228" s="70">
        <v>0</v>
      </c>
      <c r="BY228" s="70">
        <v>0</v>
      </c>
      <c r="BZ228" s="70">
        <v>0</v>
      </c>
      <c r="CA228" s="70">
        <v>0</v>
      </c>
      <c r="CB228" s="70">
        <v>0</v>
      </c>
      <c r="CC228" s="70">
        <v>0</v>
      </c>
      <c r="CD228" s="70">
        <v>0</v>
      </c>
    </row>
    <row r="229" spans="1:82">
      <c r="A229" s="70" t="s">
        <v>1935</v>
      </c>
      <c r="B229" s="70">
        <v>11</v>
      </c>
      <c r="C229" s="70">
        <v>11</v>
      </c>
      <c r="D229" s="70">
        <v>1</v>
      </c>
      <c r="E229" s="70">
        <v>2014</v>
      </c>
      <c r="F229" s="70" t="s">
        <v>181</v>
      </c>
      <c r="G229" s="70" t="s">
        <v>1924</v>
      </c>
      <c r="H229" s="70" t="s">
        <v>1925</v>
      </c>
      <c r="I229" s="148"/>
      <c r="J229" s="71">
        <v>34.809292316004623</v>
      </c>
      <c r="K229" s="71">
        <v>2.178941270244239</v>
      </c>
      <c r="L229" s="71">
        <v>3.60771434106125</v>
      </c>
      <c r="M229" s="71">
        <v>41.796634131612777</v>
      </c>
      <c r="N229" s="71">
        <v>72.975360819486994</v>
      </c>
      <c r="O229" s="71">
        <v>40.885960647099203</v>
      </c>
      <c r="P229" s="71">
        <v>21.400904447777542</v>
      </c>
      <c r="Q229" s="71">
        <v>2.8071994325682099</v>
      </c>
      <c r="R229" s="71">
        <v>0</v>
      </c>
      <c r="S229" s="71">
        <v>2.5811960943067671</v>
      </c>
      <c r="T229" s="72"/>
      <c r="U229" s="71">
        <v>4995928</v>
      </c>
      <c r="V229" s="71">
        <v>908</v>
      </c>
      <c r="W229" s="71">
        <v>64</v>
      </c>
      <c r="X229" s="71">
        <v>7095</v>
      </c>
      <c r="Y229" s="71">
        <v>13356</v>
      </c>
      <c r="Z229" s="71">
        <v>23528</v>
      </c>
      <c r="AA229" s="71">
        <v>4262</v>
      </c>
      <c r="AB229" s="71">
        <v>37824</v>
      </c>
      <c r="AC229" s="71">
        <v>0</v>
      </c>
      <c r="AD229" s="71">
        <v>2.5811960943067671</v>
      </c>
      <c r="AE229" s="72"/>
      <c r="AF229" s="71"/>
      <c r="AG229" s="71"/>
      <c r="AH229" s="71"/>
      <c r="AI229" s="71"/>
      <c r="AJ229" s="71"/>
      <c r="AK229" s="71"/>
      <c r="AL229" s="71"/>
      <c r="AM229" s="71"/>
      <c r="AN229" s="71"/>
      <c r="AO229" s="71"/>
      <c r="AP229" s="71"/>
      <c r="AQ229" s="72"/>
      <c r="AR229" s="71">
        <v>128</v>
      </c>
      <c r="AS229" s="71">
        <v>35</v>
      </c>
      <c r="AT229" s="71">
        <v>0</v>
      </c>
      <c r="AU229" s="71">
        <v>0</v>
      </c>
      <c r="AV229" s="71">
        <v>0</v>
      </c>
      <c r="AW229" s="71">
        <v>0</v>
      </c>
      <c r="AX229" s="71"/>
      <c r="AY229" s="72"/>
      <c r="AZ229" s="71">
        <v>569.81299999999999</v>
      </c>
      <c r="BA229" s="71">
        <v>1250.9000000000001</v>
      </c>
      <c r="BB229" s="71">
        <v>0</v>
      </c>
      <c r="BC229" s="71">
        <v>0</v>
      </c>
      <c r="BD229" s="71">
        <v>0</v>
      </c>
      <c r="BE229" s="71">
        <v>0</v>
      </c>
      <c r="BF229" s="71"/>
      <c r="BG229" s="72"/>
      <c r="BH229" s="71">
        <v>0</v>
      </c>
      <c r="BI229" s="71">
        <v>0</v>
      </c>
      <c r="BJ229" s="71">
        <v>11.605</v>
      </c>
      <c r="BK229" s="71">
        <v>0</v>
      </c>
      <c r="BL229" s="71">
        <v>7.2919999999999998</v>
      </c>
      <c r="BM229" s="71">
        <v>0</v>
      </c>
      <c r="BN229" s="72"/>
      <c r="BO229" s="71">
        <v>0</v>
      </c>
      <c r="BP229" s="71">
        <v>0</v>
      </c>
      <c r="BQ229" s="71">
        <v>2</v>
      </c>
      <c r="BR229" s="71">
        <v>0</v>
      </c>
      <c r="BS229" s="71">
        <v>1</v>
      </c>
      <c r="BT229" s="71">
        <v>0</v>
      </c>
      <c r="BU229"/>
      <c r="BV229" s="70">
        <v>18.896999999999998</v>
      </c>
      <c r="BW229" s="70">
        <v>0</v>
      </c>
      <c r="BX229" s="70">
        <v>0</v>
      </c>
      <c r="BY229" s="70">
        <v>0</v>
      </c>
      <c r="BZ229" s="70">
        <v>0</v>
      </c>
      <c r="CA229" s="70">
        <v>0</v>
      </c>
      <c r="CB229" s="70">
        <v>0</v>
      </c>
      <c r="CC229" s="70">
        <v>0</v>
      </c>
      <c r="CD229" s="70">
        <v>0</v>
      </c>
    </row>
    <row r="230" spans="1:82">
      <c r="A230" s="70" t="s">
        <v>1936</v>
      </c>
      <c r="B230" s="70">
        <v>12</v>
      </c>
      <c r="C230" s="70">
        <v>12</v>
      </c>
      <c r="D230" s="70">
        <v>1</v>
      </c>
      <c r="E230" s="70">
        <v>2015</v>
      </c>
      <c r="F230" s="70" t="s">
        <v>182</v>
      </c>
      <c r="G230" s="70" t="s">
        <v>1924</v>
      </c>
      <c r="H230" s="70" t="s">
        <v>1925</v>
      </c>
      <c r="I230" s="148"/>
      <c r="J230" s="71">
        <v>38.475948575073453</v>
      </c>
      <c r="K230" s="71">
        <v>2.1733834233445228</v>
      </c>
      <c r="L230" s="71">
        <v>3.907725624707592</v>
      </c>
      <c r="M230" s="71">
        <v>40.719511421960092</v>
      </c>
      <c r="N230" s="71">
        <v>71.873968633927348</v>
      </c>
      <c r="O230" s="71">
        <v>40.997095484970366</v>
      </c>
      <c r="P230" s="71">
        <v>21.221825861000788</v>
      </c>
      <c r="Q230" s="71">
        <v>2.7431995014778199</v>
      </c>
      <c r="R230" s="71">
        <v>0</v>
      </c>
      <c r="S230" s="71">
        <v>2.6083966519390169</v>
      </c>
      <c r="T230" s="72"/>
      <c r="U230" s="71">
        <v>5111415</v>
      </c>
      <c r="V230" s="71">
        <v>908</v>
      </c>
      <c r="W230" s="71">
        <v>64</v>
      </c>
      <c r="X230" s="71">
        <v>7095</v>
      </c>
      <c r="Y230" s="71">
        <v>13482</v>
      </c>
      <c r="Z230" s="71">
        <v>23819</v>
      </c>
      <c r="AA230" s="71">
        <v>4223</v>
      </c>
      <c r="AB230" s="71">
        <v>37757</v>
      </c>
      <c r="AC230" s="71">
        <v>0</v>
      </c>
      <c r="AD230" s="71">
        <v>2.6083966519390169</v>
      </c>
      <c r="AE230" s="72"/>
      <c r="AF230" s="71">
        <v>42784215.406432994</v>
      </c>
      <c r="AG230" s="71">
        <v>1568521.2902197749</v>
      </c>
      <c r="AH230" s="71">
        <v>327027.92916332249</v>
      </c>
      <c r="AI230" s="71">
        <v>46423694.748091348</v>
      </c>
      <c r="AJ230" s="71">
        <v>100908738.4068712</v>
      </c>
      <c r="AK230" s="71">
        <v>0</v>
      </c>
      <c r="AL230" s="71">
        <v>0</v>
      </c>
      <c r="AM230" s="71">
        <v>5174438.4653419601</v>
      </c>
      <c r="AN230" s="71">
        <v>0</v>
      </c>
      <c r="AO230" s="71">
        <v>0</v>
      </c>
      <c r="AP230" s="71">
        <v>197186636.2461206</v>
      </c>
      <c r="AQ230" s="72"/>
      <c r="AR230" s="71">
        <v>172</v>
      </c>
      <c r="AS230" s="71">
        <v>49</v>
      </c>
      <c r="AT230" s="71">
        <v>0</v>
      </c>
      <c r="AU230" s="71">
        <v>0</v>
      </c>
      <c r="AV230" s="71">
        <v>0</v>
      </c>
      <c r="AW230" s="71">
        <v>0</v>
      </c>
      <c r="AX230" s="71"/>
      <c r="AY230" s="72"/>
      <c r="AZ230" s="71">
        <v>775.21299999999997</v>
      </c>
      <c r="BA230" s="71">
        <v>2034.5</v>
      </c>
      <c r="BB230" s="71">
        <v>0</v>
      </c>
      <c r="BC230" s="71">
        <v>0</v>
      </c>
      <c r="BD230" s="71">
        <v>0</v>
      </c>
      <c r="BE230" s="71">
        <v>0</v>
      </c>
      <c r="BF230" s="71"/>
      <c r="BG230" s="72"/>
      <c r="BH230" s="71">
        <v>0</v>
      </c>
      <c r="BI230" s="71">
        <v>0</v>
      </c>
      <c r="BJ230" s="71">
        <v>11.585000000000001</v>
      </c>
      <c r="BK230" s="71">
        <v>0</v>
      </c>
      <c r="BL230" s="71">
        <v>7.4059999999999997</v>
      </c>
      <c r="BM230" s="71">
        <v>0</v>
      </c>
      <c r="BN230" s="72"/>
      <c r="BO230" s="71">
        <v>0</v>
      </c>
      <c r="BP230" s="71">
        <v>0</v>
      </c>
      <c r="BQ230" s="71">
        <v>2</v>
      </c>
      <c r="BR230" s="71">
        <v>0</v>
      </c>
      <c r="BS230" s="71">
        <v>1</v>
      </c>
      <c r="BT230" s="71">
        <v>0</v>
      </c>
      <c r="BU230"/>
      <c r="BV230" s="70">
        <v>18.991</v>
      </c>
      <c r="BW230" s="70">
        <v>0</v>
      </c>
      <c r="BX230" s="70">
        <v>0</v>
      </c>
      <c r="BY230" s="70">
        <v>0</v>
      </c>
      <c r="BZ230" s="70">
        <v>0</v>
      </c>
      <c r="CA230" s="70">
        <v>0</v>
      </c>
      <c r="CB230" s="70">
        <v>0</v>
      </c>
      <c r="CC230" s="70">
        <v>0</v>
      </c>
      <c r="CD230" s="70">
        <v>0</v>
      </c>
    </row>
    <row r="231" spans="1:82">
      <c r="A231" s="70" t="s">
        <v>1937</v>
      </c>
      <c r="B231" s="70">
        <v>13</v>
      </c>
      <c r="C231" s="70">
        <v>13</v>
      </c>
      <c r="D231" s="70">
        <v>1</v>
      </c>
      <c r="E231" s="70">
        <v>2016</v>
      </c>
      <c r="F231" s="70" t="s">
        <v>155</v>
      </c>
      <c r="G231" s="70" t="s">
        <v>1924</v>
      </c>
      <c r="H231" s="70" t="s">
        <v>1925</v>
      </c>
      <c r="I231" s="148"/>
      <c r="J231" s="71">
        <v>41.014405790462838</v>
      </c>
      <c r="K231" s="71">
        <v>2.178615982148929</v>
      </c>
      <c r="L231" s="71">
        <v>4.1122070588099895</v>
      </c>
      <c r="M231" s="71">
        <v>38.304496403611431</v>
      </c>
      <c r="N231" s="71">
        <v>68.500529520731135</v>
      </c>
      <c r="O231" s="71">
        <v>40.948125038026888</v>
      </c>
      <c r="P231" s="71">
        <v>21.028548530614788</v>
      </c>
      <c r="Q231" s="71">
        <v>2.669254964528708</v>
      </c>
      <c r="R231" s="71">
        <v>0</v>
      </c>
      <c r="S231" s="71">
        <v>2.5511576285613029</v>
      </c>
      <c r="T231" s="72"/>
      <c r="U231" s="71">
        <v>5583073</v>
      </c>
      <c r="V231" s="71">
        <v>908</v>
      </c>
      <c r="W231" s="71">
        <v>64</v>
      </c>
      <c r="X231" s="71">
        <v>7095</v>
      </c>
      <c r="Y231" s="71">
        <v>13710</v>
      </c>
      <c r="Z231" s="71">
        <v>24083</v>
      </c>
      <c r="AA231" s="71">
        <v>4328</v>
      </c>
      <c r="AB231" s="71">
        <v>37791</v>
      </c>
      <c r="AC231" s="71">
        <v>0</v>
      </c>
      <c r="AD231" s="71">
        <v>2.5511576285613029</v>
      </c>
      <c r="AE231" s="72"/>
      <c r="AF231" s="71">
        <v>46848382.946381614</v>
      </c>
      <c r="AG231" s="71">
        <v>1487191.4398078141</v>
      </c>
      <c r="AH231" s="71">
        <v>278349.53179510392</v>
      </c>
      <c r="AI231" s="71">
        <v>47301346.871323332</v>
      </c>
      <c r="AJ231" s="71">
        <v>93302253.342763558</v>
      </c>
      <c r="AK231" s="71">
        <v>0</v>
      </c>
      <c r="AL231" s="71">
        <v>0</v>
      </c>
      <c r="AM231" s="71">
        <v>5183121.6737124333</v>
      </c>
      <c r="AN231" s="71">
        <v>0</v>
      </c>
      <c r="AO231" s="71">
        <v>0</v>
      </c>
      <c r="AP231" s="71">
        <v>194400645.80578387</v>
      </c>
      <c r="AQ231" s="72"/>
      <c r="AR231" s="71">
        <v>221</v>
      </c>
      <c r="AS231" s="71">
        <v>56</v>
      </c>
      <c r="AT231" s="71">
        <v>0</v>
      </c>
      <c r="AU231" s="71">
        <v>0</v>
      </c>
      <c r="AV231" s="71">
        <v>0</v>
      </c>
      <c r="AW231" s="71">
        <v>0</v>
      </c>
      <c r="AX231" s="71"/>
      <c r="AY231" s="72"/>
      <c r="AZ231" s="71">
        <v>1017.133</v>
      </c>
      <c r="BA231" s="71">
        <v>2204.6999999999998</v>
      </c>
      <c r="BB231" s="71">
        <v>0</v>
      </c>
      <c r="BC231" s="71">
        <v>0</v>
      </c>
      <c r="BD231" s="71">
        <v>0</v>
      </c>
      <c r="BE231" s="71">
        <v>0</v>
      </c>
      <c r="BF231" s="71"/>
      <c r="BG231" s="72"/>
      <c r="BH231" s="71">
        <v>0</v>
      </c>
      <c r="BI231" s="71">
        <v>0</v>
      </c>
      <c r="BJ231" s="71">
        <v>6.3760000000000003</v>
      </c>
      <c r="BK231" s="71">
        <v>0</v>
      </c>
      <c r="BL231" s="71">
        <v>7.3040000000000003</v>
      </c>
      <c r="BM231" s="71">
        <v>0</v>
      </c>
      <c r="BN231" s="72"/>
      <c r="BO231" s="71">
        <v>0</v>
      </c>
      <c r="BP231" s="71">
        <v>0</v>
      </c>
      <c r="BQ231" s="71">
        <v>1</v>
      </c>
      <c r="BR231" s="71">
        <v>0</v>
      </c>
      <c r="BS231" s="71">
        <v>1</v>
      </c>
      <c r="BT231" s="71">
        <v>0</v>
      </c>
      <c r="BU231"/>
      <c r="BV231" s="70">
        <v>13.68</v>
      </c>
      <c r="BW231" s="70">
        <v>0</v>
      </c>
      <c r="BX231" s="70">
        <v>0</v>
      </c>
      <c r="BY231" s="70">
        <v>0</v>
      </c>
      <c r="BZ231" s="70">
        <v>0</v>
      </c>
      <c r="CA231" s="70">
        <v>0</v>
      </c>
      <c r="CB231" s="70">
        <v>0</v>
      </c>
      <c r="CC231" s="70">
        <v>0</v>
      </c>
      <c r="CD231" s="70">
        <v>0</v>
      </c>
    </row>
    <row r="232" spans="1:82">
      <c r="A232" s="70" t="s">
        <v>1938</v>
      </c>
      <c r="B232" s="70">
        <v>14</v>
      </c>
      <c r="C232" s="70">
        <v>14</v>
      </c>
      <c r="D232" s="70">
        <v>1</v>
      </c>
      <c r="E232" s="70">
        <v>2017</v>
      </c>
      <c r="F232" s="70" t="s">
        <v>156</v>
      </c>
      <c r="G232" s="70" t="s">
        <v>1924</v>
      </c>
      <c r="H232" s="70" t="s">
        <v>1925</v>
      </c>
      <c r="I232" s="148"/>
      <c r="J232" s="71">
        <v>37.796837386021636</v>
      </c>
      <c r="K232" s="71">
        <v>2.0939260445682351</v>
      </c>
      <c r="L232" s="71">
        <v>3.9429899164357014</v>
      </c>
      <c r="M232" s="71">
        <v>33.751668998959325</v>
      </c>
      <c r="N232" s="71">
        <v>72.532104760120561</v>
      </c>
      <c r="O232" s="71">
        <v>40.796766226800131</v>
      </c>
      <c r="P232" s="71">
        <v>20.914651959359041</v>
      </c>
      <c r="Q232" s="71">
        <v>2.5780870394502902</v>
      </c>
      <c r="R232" s="71">
        <v>0</v>
      </c>
      <c r="S232" s="71">
        <v>2.8767841239089447</v>
      </c>
      <c r="T232" s="72"/>
      <c r="U232" s="71">
        <v>5878609</v>
      </c>
      <c r="V232" s="71">
        <v>908</v>
      </c>
      <c r="W232" s="71">
        <v>64</v>
      </c>
      <c r="X232" s="71">
        <v>7095</v>
      </c>
      <c r="Y232" s="71">
        <v>13869</v>
      </c>
      <c r="Z232" s="71">
        <v>24392</v>
      </c>
      <c r="AA232" s="71">
        <v>4332</v>
      </c>
      <c r="AB232" s="71">
        <v>37745</v>
      </c>
      <c r="AC232" s="71">
        <v>0</v>
      </c>
      <c r="AD232" s="71">
        <v>2.8767841239089451</v>
      </c>
      <c r="AE232" s="72"/>
      <c r="AF232" s="71">
        <v>44539778.551937811</v>
      </c>
      <c r="AG232" s="71">
        <v>1475038.3111724439</v>
      </c>
      <c r="AH232" s="71">
        <v>409722.17973399302</v>
      </c>
      <c r="AI232" s="71">
        <v>44622960.077569932</v>
      </c>
      <c r="AJ232" s="71">
        <v>104269316.72915851</v>
      </c>
      <c r="AK232" s="71">
        <v>0</v>
      </c>
      <c r="AL232" s="71">
        <v>0</v>
      </c>
      <c r="AM232" s="71">
        <v>5184912.9677115707</v>
      </c>
      <c r="AN232" s="71">
        <v>0</v>
      </c>
      <c r="AO232" s="71">
        <v>0</v>
      </c>
      <c r="AP232" s="71">
        <v>200501728.81728426</v>
      </c>
      <c r="AQ232" s="72"/>
      <c r="AR232" s="71">
        <v>263</v>
      </c>
      <c r="AS232" s="71">
        <v>58</v>
      </c>
      <c r="AT232" s="71">
        <v>0</v>
      </c>
      <c r="AU232" s="71">
        <v>0</v>
      </c>
      <c r="AV232" s="71">
        <v>0</v>
      </c>
      <c r="AW232" s="71">
        <v>0</v>
      </c>
      <c r="AX232" s="71"/>
      <c r="AY232" s="72"/>
      <c r="AZ232" s="71">
        <v>1226.213</v>
      </c>
      <c r="BA232" s="71">
        <v>3198.1</v>
      </c>
      <c r="BB232" s="71">
        <v>0</v>
      </c>
      <c r="BC232" s="71">
        <v>0</v>
      </c>
      <c r="BD232" s="71">
        <v>0</v>
      </c>
      <c r="BE232" s="71">
        <v>0</v>
      </c>
      <c r="BF232" s="71"/>
      <c r="BG232" s="72"/>
      <c r="BH232" s="71">
        <v>0</v>
      </c>
      <c r="BI232" s="71">
        <v>0</v>
      </c>
      <c r="BJ232" s="71">
        <v>11.018000000000001</v>
      </c>
      <c r="BK232" s="71">
        <v>0</v>
      </c>
      <c r="BL232" s="71">
        <v>7.4809999999999999</v>
      </c>
      <c r="BM232" s="71">
        <v>0</v>
      </c>
      <c r="BN232" s="72"/>
      <c r="BO232" s="71">
        <v>0</v>
      </c>
      <c r="BP232" s="71">
        <v>0</v>
      </c>
      <c r="BQ232" s="71">
        <v>2</v>
      </c>
      <c r="BR232" s="71">
        <v>0</v>
      </c>
      <c r="BS232" s="71">
        <v>1</v>
      </c>
      <c r="BT232" s="71">
        <v>0</v>
      </c>
      <c r="BU232"/>
      <c r="BV232" s="70">
        <v>18.498999999999999</v>
      </c>
      <c r="BW232" s="70">
        <v>0</v>
      </c>
      <c r="BX232" s="70">
        <v>0</v>
      </c>
      <c r="BY232" s="70">
        <v>0</v>
      </c>
      <c r="BZ232" s="70">
        <v>0</v>
      </c>
      <c r="CA232" s="70">
        <v>0</v>
      </c>
      <c r="CB232" s="70">
        <v>0</v>
      </c>
      <c r="CC232" s="70">
        <v>0</v>
      </c>
      <c r="CD232" s="70">
        <v>0</v>
      </c>
    </row>
    <row r="233" spans="1:82">
      <c r="A233" s="70" t="s">
        <v>1939</v>
      </c>
      <c r="B233" s="70">
        <v>15</v>
      </c>
      <c r="C233" s="70">
        <v>15</v>
      </c>
      <c r="D233" s="70">
        <v>1</v>
      </c>
      <c r="E233" s="70">
        <v>2018</v>
      </c>
      <c r="F233" s="70" t="s">
        <v>183</v>
      </c>
      <c r="G233" s="70" t="s">
        <v>1924</v>
      </c>
      <c r="H233" s="70" t="s">
        <v>1925</v>
      </c>
      <c r="I233" s="148"/>
      <c r="J233" s="71">
        <v>36.203182957806426</v>
      </c>
      <c r="K233" s="71">
        <v>1.911457874472593</v>
      </c>
      <c r="L233" s="71">
        <v>3.6353877598906976</v>
      </c>
      <c r="M233" s="71">
        <v>32.16325192306212</v>
      </c>
      <c r="N233" s="71">
        <v>62.448188942854685</v>
      </c>
      <c r="O233" s="71">
        <v>40.309275018344429</v>
      </c>
      <c r="P233" s="71">
        <v>20.92633726726519</v>
      </c>
      <c r="Q233" s="71">
        <v>2.38470385592999</v>
      </c>
      <c r="R233" s="71">
        <v>0</v>
      </c>
      <c r="S233" s="71">
        <v>1.8178827739805805</v>
      </c>
      <c r="T233" s="72"/>
      <c r="U233" s="71">
        <v>5956880</v>
      </c>
      <c r="V233" s="71">
        <v>908</v>
      </c>
      <c r="W233" s="71">
        <v>64</v>
      </c>
      <c r="X233" s="71">
        <v>7095</v>
      </c>
      <c r="Y233" s="71">
        <v>14015</v>
      </c>
      <c r="Z233" s="71">
        <v>24562</v>
      </c>
      <c r="AA233" s="71">
        <v>4378</v>
      </c>
      <c r="AB233" s="71">
        <v>37625</v>
      </c>
      <c r="AC233" s="71">
        <v>0</v>
      </c>
      <c r="AD233" s="71">
        <v>1.817882773980581</v>
      </c>
      <c r="AE233" s="72"/>
      <c r="AF233" s="71">
        <v>46082599.699804418</v>
      </c>
      <c r="AG233" s="71">
        <v>1311370.0434743071</v>
      </c>
      <c r="AH233" s="71">
        <v>393622.72967539879</v>
      </c>
      <c r="AI233" s="71">
        <v>44266712.870831013</v>
      </c>
      <c r="AJ233" s="71">
        <v>93215174.702156901</v>
      </c>
      <c r="AK233" s="71">
        <v>0</v>
      </c>
      <c r="AL233" s="71">
        <v>0</v>
      </c>
      <c r="AM233" s="71">
        <v>5179123.0405257884</v>
      </c>
      <c r="AN233" s="71">
        <v>0</v>
      </c>
      <c r="AO233" s="71">
        <v>0</v>
      </c>
      <c r="AP233" s="71">
        <v>190448603.08646783</v>
      </c>
      <c r="AQ233" s="72"/>
      <c r="AR233" s="71">
        <v>292</v>
      </c>
      <c r="AS233" s="71">
        <v>69</v>
      </c>
      <c r="AT233" s="71">
        <v>0</v>
      </c>
      <c r="AU233" s="71">
        <v>0</v>
      </c>
      <c r="AV233" s="71">
        <v>0</v>
      </c>
      <c r="AW233" s="71">
        <v>0</v>
      </c>
      <c r="AX233" s="71"/>
      <c r="AY233" s="72"/>
      <c r="AZ233" s="71">
        <v>1363.6130000000001</v>
      </c>
      <c r="BA233" s="71">
        <v>4883</v>
      </c>
      <c r="BB233" s="71">
        <v>0</v>
      </c>
      <c r="BC233" s="71">
        <v>0</v>
      </c>
      <c r="BD233" s="71">
        <v>0</v>
      </c>
      <c r="BE233" s="71">
        <v>0</v>
      </c>
      <c r="BF233" s="71"/>
      <c r="BG233" s="72"/>
      <c r="BH233" s="71">
        <v>0</v>
      </c>
      <c r="BI233" s="71">
        <v>0</v>
      </c>
      <c r="BJ233" s="71">
        <v>10.618</v>
      </c>
      <c r="BK233" s="71">
        <v>0</v>
      </c>
      <c r="BL233" s="71">
        <v>6.8780000000000001</v>
      </c>
      <c r="BM233" s="71">
        <v>0</v>
      </c>
      <c r="BN233" s="72"/>
      <c r="BO233" s="71">
        <v>0</v>
      </c>
      <c r="BP233" s="71">
        <v>0</v>
      </c>
      <c r="BQ233" s="71">
        <v>2</v>
      </c>
      <c r="BR233" s="71">
        <v>0</v>
      </c>
      <c r="BS233" s="71">
        <v>1</v>
      </c>
      <c r="BT233" s="71">
        <v>0</v>
      </c>
      <c r="BU233"/>
      <c r="BV233" s="70">
        <v>17.495999999999999</v>
      </c>
      <c r="BW233" s="70">
        <v>0</v>
      </c>
      <c r="BX233" s="70">
        <v>0</v>
      </c>
      <c r="BY233" s="70">
        <v>0</v>
      </c>
      <c r="BZ233" s="70">
        <v>0</v>
      </c>
      <c r="CA233" s="70">
        <v>0</v>
      </c>
      <c r="CB233" s="70">
        <v>0</v>
      </c>
      <c r="CC233" s="70">
        <v>0</v>
      </c>
      <c r="CD233" s="70">
        <v>0</v>
      </c>
    </row>
    <row r="234" spans="1:82">
      <c r="A234" s="70" t="s">
        <v>1940</v>
      </c>
      <c r="B234" s="70">
        <v>16</v>
      </c>
      <c r="C234" s="70">
        <v>16</v>
      </c>
      <c r="D234" s="70">
        <v>1</v>
      </c>
      <c r="E234" s="70">
        <v>2019</v>
      </c>
      <c r="F234" s="70" t="s">
        <v>158</v>
      </c>
      <c r="G234" s="70" t="s">
        <v>1924</v>
      </c>
      <c r="H234" s="70" t="s">
        <v>1925</v>
      </c>
      <c r="I234" s="148"/>
      <c r="J234" s="71">
        <v>33.507837219560862</v>
      </c>
      <c r="K234" s="71">
        <v>1.7254014915761131</v>
      </c>
      <c r="L234" s="71">
        <v>3.6623202976273235</v>
      </c>
      <c r="M234" s="71">
        <v>30.115235896173374</v>
      </c>
      <c r="N234" s="71">
        <v>54.190929717754642</v>
      </c>
      <c r="O234" s="71">
        <v>39.542092826628263</v>
      </c>
      <c r="P234" s="71">
        <v>20.511057636117094</v>
      </c>
      <c r="Q234" s="71">
        <v>2.3203042548534301</v>
      </c>
      <c r="R234" s="71">
        <v>0</v>
      </c>
      <c r="S234" s="71">
        <v>2.7728579092379033</v>
      </c>
      <c r="T234" s="72"/>
      <c r="U234" s="71">
        <v>5957607</v>
      </c>
      <c r="V234" s="71">
        <v>908</v>
      </c>
      <c r="W234" s="71">
        <v>64</v>
      </c>
      <c r="X234" s="71">
        <v>7095</v>
      </c>
      <c r="Y234" s="71">
        <v>14201</v>
      </c>
      <c r="Z234" s="71">
        <v>24756</v>
      </c>
      <c r="AA234" s="71">
        <v>4259</v>
      </c>
      <c r="AB234" s="71">
        <v>37600</v>
      </c>
      <c r="AC234" s="71">
        <v>0</v>
      </c>
      <c r="AD234" s="71">
        <v>2.7728579092379029</v>
      </c>
      <c r="AE234" s="72"/>
      <c r="AF234" s="71">
        <v>44755217.519979253</v>
      </c>
      <c r="AG234" s="71">
        <v>1267075.9245510071</v>
      </c>
      <c r="AH234" s="71">
        <v>416587.28646738181</v>
      </c>
      <c r="AI234" s="71">
        <v>44157435.551983617</v>
      </c>
      <c r="AJ234" s="71">
        <v>89962593.603016198</v>
      </c>
      <c r="AK234" s="71">
        <v>0</v>
      </c>
      <c r="AL234" s="71">
        <v>0</v>
      </c>
      <c r="AM234" s="71">
        <v>5120836.9473515451</v>
      </c>
      <c r="AN234" s="71">
        <v>0</v>
      </c>
      <c r="AO234" s="71">
        <v>0</v>
      </c>
      <c r="AP234" s="71">
        <v>185679746.83334902</v>
      </c>
      <c r="AQ234" s="72"/>
      <c r="AR234" s="71">
        <v>343</v>
      </c>
      <c r="AS234" s="71">
        <v>79</v>
      </c>
      <c r="AT234" s="71">
        <v>0</v>
      </c>
      <c r="AU234" s="71">
        <v>0</v>
      </c>
      <c r="AV234" s="71">
        <v>0</v>
      </c>
      <c r="AW234" s="71">
        <v>0</v>
      </c>
      <c r="AX234" s="71"/>
      <c r="AY234" s="72"/>
      <c r="AZ234" s="71">
        <v>1619.113000000001</v>
      </c>
      <c r="BA234" s="71">
        <v>5108.8</v>
      </c>
      <c r="BB234" s="71">
        <v>0</v>
      </c>
      <c r="BC234" s="71">
        <v>0</v>
      </c>
      <c r="BD234" s="71">
        <v>0</v>
      </c>
      <c r="BE234" s="71">
        <v>0</v>
      </c>
      <c r="BF234" s="71"/>
      <c r="BG234" s="72"/>
      <c r="BH234" s="71">
        <v>0</v>
      </c>
      <c r="BI234" s="71">
        <v>0</v>
      </c>
      <c r="BJ234" s="71">
        <v>9.1820000000000004</v>
      </c>
      <c r="BK234" s="71">
        <v>0</v>
      </c>
      <c r="BL234" s="71">
        <v>7.1740000000000004</v>
      </c>
      <c r="BM234" s="71">
        <v>0</v>
      </c>
      <c r="BN234" s="72"/>
      <c r="BO234" s="71">
        <v>0</v>
      </c>
      <c r="BP234" s="71">
        <v>0</v>
      </c>
      <c r="BQ234" s="71">
        <v>2</v>
      </c>
      <c r="BR234" s="71">
        <v>0</v>
      </c>
      <c r="BS234" s="71">
        <v>1</v>
      </c>
      <c r="BT234" s="71">
        <v>0</v>
      </c>
      <c r="BU234"/>
      <c r="BV234" s="70">
        <v>16.356000000000002</v>
      </c>
      <c r="BW234" s="70">
        <v>0</v>
      </c>
      <c r="BX234" s="70">
        <v>0</v>
      </c>
      <c r="BY234" s="70">
        <v>0</v>
      </c>
      <c r="BZ234" s="70">
        <v>0</v>
      </c>
      <c r="CA234" s="70">
        <v>0</v>
      </c>
      <c r="CB234" s="70">
        <v>0</v>
      </c>
      <c r="CC234" s="70">
        <v>0</v>
      </c>
      <c r="CD234" s="70">
        <v>0</v>
      </c>
    </row>
    <row r="235" spans="1:82">
      <c r="A235" s="70" t="s">
        <v>1941</v>
      </c>
      <c r="B235" s="70">
        <v>17</v>
      </c>
      <c r="C235" s="70">
        <v>17</v>
      </c>
      <c r="D235" s="70">
        <v>1</v>
      </c>
      <c r="E235" s="70">
        <v>2020</v>
      </c>
      <c r="F235" s="70" t="s">
        <v>159</v>
      </c>
      <c r="G235" s="1064" t="s">
        <v>1924</v>
      </c>
      <c r="H235" s="70" t="s">
        <v>1925</v>
      </c>
      <c r="I235" s="148"/>
      <c r="J235" s="71">
        <v>29.731525491462278</v>
      </c>
      <c r="K235" s="71">
        <v>1.7649498243337276</v>
      </c>
      <c r="L235" s="71">
        <v>14.288171931500303</v>
      </c>
      <c r="M235" s="71">
        <v>26.00529450670631</v>
      </c>
      <c r="N235" s="71">
        <v>51.589099991506046</v>
      </c>
      <c r="O235" s="71">
        <v>34.887965943999355</v>
      </c>
      <c r="P235" s="71">
        <v>19.320011565686443</v>
      </c>
      <c r="Q235" s="71">
        <v>2.2140341243528399</v>
      </c>
      <c r="R235" s="71">
        <v>0</v>
      </c>
      <c r="S235" s="71">
        <v>3.1325829621641201</v>
      </c>
      <c r="T235" s="72"/>
      <c r="U235" s="71">
        <v>4808975</v>
      </c>
      <c r="V235" s="71">
        <v>848</v>
      </c>
      <c r="W235" s="71">
        <v>245</v>
      </c>
      <c r="X235" s="71">
        <v>6705</v>
      </c>
      <c r="Y235" s="71">
        <v>14420</v>
      </c>
      <c r="Z235" s="71">
        <v>24930</v>
      </c>
      <c r="AA235" s="71">
        <v>4264</v>
      </c>
      <c r="AB235" s="71">
        <v>37551</v>
      </c>
      <c r="AC235" s="71">
        <v>0</v>
      </c>
      <c r="AD235" s="71">
        <v>3.1325829621641201</v>
      </c>
      <c r="AE235" s="72"/>
      <c r="AF235" s="71">
        <v>43298352.73077222</v>
      </c>
      <c r="AG235" s="71">
        <v>1249196.3967237237</v>
      </c>
      <c r="AH235" s="71">
        <v>1504062.3464377848</v>
      </c>
      <c r="AI235" s="71">
        <v>41243300.181814462</v>
      </c>
      <c r="AJ235" s="71">
        <v>92898714.966886759</v>
      </c>
      <c r="AK235" s="71"/>
      <c r="AL235" s="71"/>
      <c r="AM235" s="71">
        <v>4900822.7003115658</v>
      </c>
      <c r="AN235" s="71"/>
      <c r="AO235" s="71"/>
      <c r="AP235" s="71">
        <v>185094449.32294652</v>
      </c>
      <c r="AQ235" s="72"/>
      <c r="AR235" s="71">
        <v>396</v>
      </c>
      <c r="AS235" s="71">
        <v>79</v>
      </c>
      <c r="AT235" s="71">
        <v>0</v>
      </c>
      <c r="AU235" s="71">
        <v>0</v>
      </c>
      <c r="AV235" s="71">
        <v>0</v>
      </c>
      <c r="AW235" s="71">
        <v>0</v>
      </c>
      <c r="AX235" s="71"/>
      <c r="AY235" s="72"/>
      <c r="AZ235" s="71">
        <v>1866.0129999999999</v>
      </c>
      <c r="BA235" s="71">
        <v>5108.8</v>
      </c>
      <c r="BB235" s="71">
        <v>0</v>
      </c>
      <c r="BC235" s="71">
        <v>0</v>
      </c>
      <c r="BD235" s="71">
        <v>0</v>
      </c>
      <c r="BE235" s="71">
        <v>0</v>
      </c>
      <c r="BF235" s="71"/>
      <c r="BG235" s="72"/>
      <c r="BH235" s="71">
        <v>0</v>
      </c>
      <c r="BI235" s="71">
        <v>0</v>
      </c>
      <c r="BJ235" s="71">
        <v>7.6280000000000001</v>
      </c>
      <c r="BK235" s="71">
        <v>0</v>
      </c>
      <c r="BL235" s="71">
        <v>6.7290000000000001</v>
      </c>
      <c r="BM235" s="71">
        <v>0</v>
      </c>
      <c r="BN235" s="72"/>
      <c r="BO235" s="71">
        <v>0</v>
      </c>
      <c r="BP235" s="71">
        <v>0</v>
      </c>
      <c r="BQ235" s="71">
        <v>2</v>
      </c>
      <c r="BR235" s="71">
        <v>0</v>
      </c>
      <c r="BS235" s="71">
        <v>1</v>
      </c>
      <c r="BT235" s="71">
        <v>0</v>
      </c>
      <c r="BU235"/>
      <c r="BV235" s="70">
        <v>14.356999999999999</v>
      </c>
      <c r="BW235" s="70">
        <v>0</v>
      </c>
      <c r="BX235" s="70">
        <v>0</v>
      </c>
      <c r="BY235" s="70">
        <v>0</v>
      </c>
      <c r="BZ235" s="70">
        <v>0</v>
      </c>
      <c r="CA235" s="70">
        <v>0</v>
      </c>
      <c r="CB235" s="70">
        <v>0</v>
      </c>
      <c r="CC235" s="70">
        <v>0</v>
      </c>
      <c r="CD235" s="70">
        <v>0</v>
      </c>
    </row>
    <row r="236" spans="1:82">
      <c r="A236" s="70" t="s">
        <v>1942</v>
      </c>
      <c r="B236" s="70">
        <v>17</v>
      </c>
      <c r="C236" s="70">
        <v>18</v>
      </c>
      <c r="D236" s="70">
        <v>1</v>
      </c>
      <c r="E236" s="70">
        <v>2021</v>
      </c>
      <c r="F236" s="70" t="s">
        <v>160</v>
      </c>
      <c r="G236" s="1064" t="s">
        <v>1924</v>
      </c>
      <c r="H236" s="70" t="s">
        <v>1925</v>
      </c>
      <c r="I236" s="148"/>
      <c r="J236" s="71">
        <v>37.283754755890349</v>
      </c>
      <c r="K236" s="71">
        <v>1.8708951641341065</v>
      </c>
      <c r="L236" s="71">
        <v>14.100700181037753</v>
      </c>
      <c r="M236" s="71">
        <v>27.420996874404057</v>
      </c>
      <c r="N236" s="71">
        <v>55.222453867799452</v>
      </c>
      <c r="O236" s="71">
        <v>34.088481670238252</v>
      </c>
      <c r="P236" s="71">
        <v>19.864257329459473</v>
      </c>
      <c r="Q236" s="71">
        <v>2.1935452378142699</v>
      </c>
      <c r="R236" s="71">
        <v>0</v>
      </c>
      <c r="S236" s="71">
        <v>3.0647312312014221</v>
      </c>
      <c r="T236" s="72"/>
      <c r="U236" s="71">
        <v>5060699</v>
      </c>
      <c r="V236" s="71">
        <v>848</v>
      </c>
      <c r="W236" s="71">
        <v>245</v>
      </c>
      <c r="X236" s="71">
        <v>6705</v>
      </c>
      <c r="Y236" s="71">
        <v>14603</v>
      </c>
      <c r="Z236" s="71">
        <v>25081</v>
      </c>
      <c r="AA236" s="71">
        <v>4275</v>
      </c>
      <c r="AB236" s="71">
        <v>37569</v>
      </c>
      <c r="AC236" s="71">
        <v>0</v>
      </c>
      <c r="AD236" s="71">
        <v>3.0647312312014221</v>
      </c>
      <c r="AE236" s="72"/>
      <c r="AF236" s="71">
        <v>56677138.613644734</v>
      </c>
      <c r="AG236" s="71">
        <v>1318437.161650002</v>
      </c>
      <c r="AH236" s="71">
        <v>1401650.297397841</v>
      </c>
      <c r="AI236" s="71">
        <v>43326292.273199752</v>
      </c>
      <c r="AJ236" s="71">
        <v>90341414.147017181</v>
      </c>
      <c r="AK236" s="71">
        <v>0</v>
      </c>
      <c r="AL236" s="71">
        <v>0</v>
      </c>
      <c r="AM236" s="71">
        <v>4931453.0010513477</v>
      </c>
      <c r="AN236" s="71">
        <v>0</v>
      </c>
      <c r="AO236" s="71">
        <v>0</v>
      </c>
      <c r="AP236" s="71">
        <v>197996385.49396083</v>
      </c>
      <c r="AQ236" s="72"/>
      <c r="AR236" s="71">
        <v>435</v>
      </c>
      <c r="AS236" s="71">
        <v>80</v>
      </c>
      <c r="AT236" s="71">
        <v>0</v>
      </c>
      <c r="AU236" s="71">
        <v>0</v>
      </c>
      <c r="AV236" s="71">
        <v>0</v>
      </c>
      <c r="AW236" s="71">
        <v>0</v>
      </c>
      <c r="AX236" s="71"/>
      <c r="AY236" s="72"/>
      <c r="AZ236" s="71">
        <v>2048.063000000001</v>
      </c>
      <c r="BA236" s="71">
        <v>5119.7</v>
      </c>
      <c r="BB236" s="71">
        <v>0</v>
      </c>
      <c r="BC236" s="71">
        <v>0</v>
      </c>
      <c r="BD236" s="71">
        <v>0</v>
      </c>
      <c r="BE236" s="71">
        <v>0</v>
      </c>
      <c r="BF236" s="71"/>
      <c r="BG236" s="72"/>
      <c r="BH236" s="71">
        <v>0</v>
      </c>
      <c r="BI236" s="71">
        <v>0</v>
      </c>
      <c r="BJ236" s="71">
        <v>7.3540000000000001</v>
      </c>
      <c r="BK236" s="71">
        <v>0</v>
      </c>
      <c r="BL236" s="71">
        <v>6.4859999999999998</v>
      </c>
      <c r="BM236" s="71">
        <v>0</v>
      </c>
      <c r="BN236" s="72"/>
      <c r="BO236" s="71">
        <v>0</v>
      </c>
      <c r="BP236" s="71">
        <v>0</v>
      </c>
      <c r="BQ236" s="71">
        <v>2</v>
      </c>
      <c r="BR236" s="71">
        <v>0</v>
      </c>
      <c r="BS236" s="71">
        <v>1</v>
      </c>
      <c r="BT236" s="71">
        <v>0</v>
      </c>
      <c r="BU236"/>
      <c r="BV236" s="70">
        <v>13.84</v>
      </c>
      <c r="BW236" s="70">
        <v>0</v>
      </c>
      <c r="BX236" s="70">
        <v>0</v>
      </c>
      <c r="BY236" s="70">
        <v>0</v>
      </c>
      <c r="BZ236" s="70">
        <v>0</v>
      </c>
      <c r="CA236" s="70">
        <v>0</v>
      </c>
      <c r="CB236" s="70">
        <v>0</v>
      </c>
      <c r="CC236" s="70">
        <v>0</v>
      </c>
      <c r="CD236" s="70">
        <v>0</v>
      </c>
    </row>
    <row r="237" spans="1:82">
      <c r="A237" s="70" t="s">
        <v>1943</v>
      </c>
      <c r="B237" s="70">
        <v>17</v>
      </c>
      <c r="C237" s="70">
        <v>19</v>
      </c>
      <c r="D237" s="70">
        <v>1</v>
      </c>
      <c r="E237" s="70">
        <v>2022</v>
      </c>
      <c r="F237" s="70" t="s">
        <v>161</v>
      </c>
      <c r="G237" s="70" t="s">
        <v>1924</v>
      </c>
      <c r="H237" s="70" t="s">
        <v>1925</v>
      </c>
      <c r="I237" s="148"/>
      <c r="J237" s="71">
        <v>28.747719153376774</v>
      </c>
      <c r="K237" s="71">
        <v>1.7950179009260596</v>
      </c>
      <c r="L237" s="71">
        <v>11.15327636122845</v>
      </c>
      <c r="M237" s="71">
        <v>27.704252346177785</v>
      </c>
      <c r="N237" s="71">
        <v>58.568520446443557</v>
      </c>
      <c r="O237" s="71">
        <v>35.938619968153034</v>
      </c>
      <c r="P237" s="71">
        <v>19.726174561617807</v>
      </c>
      <c r="Q237" s="71">
        <v>2.2080900527557166</v>
      </c>
      <c r="R237" s="71">
        <v>0</v>
      </c>
      <c r="S237" s="71">
        <v>3.9637211515469679</v>
      </c>
      <c r="T237" s="72"/>
      <c r="U237" s="71">
        <v>5520811</v>
      </c>
      <c r="V237" s="71">
        <v>848</v>
      </c>
      <c r="W237" s="71">
        <v>245</v>
      </c>
      <c r="X237" s="71">
        <v>6705</v>
      </c>
      <c r="Y237" s="71">
        <v>14757</v>
      </c>
      <c r="Z237" s="71">
        <v>25123</v>
      </c>
      <c r="AA237" s="71">
        <v>4310</v>
      </c>
      <c r="AB237" s="71">
        <v>37508</v>
      </c>
      <c r="AC237" s="71">
        <v>0</v>
      </c>
      <c r="AD237" s="71">
        <v>3.9637211515469679</v>
      </c>
      <c r="AE237" s="72"/>
      <c r="AF237" s="71">
        <v>42571319.094631456</v>
      </c>
      <c r="AG237" s="71">
        <v>1341057.1411524413</v>
      </c>
      <c r="AH237" s="71">
        <v>1261308.2845444365</v>
      </c>
      <c r="AI237" s="71">
        <v>40588706.627211116</v>
      </c>
      <c r="AJ237" s="71">
        <v>95591594.285100296</v>
      </c>
      <c r="AK237" s="71">
        <v>0</v>
      </c>
      <c r="AL237" s="71">
        <v>0</v>
      </c>
      <c r="AM237" s="71">
        <v>4843306.5586220901</v>
      </c>
      <c r="AN237" s="71">
        <v>0</v>
      </c>
      <c r="AO237" s="71">
        <v>0</v>
      </c>
      <c r="AP237" s="71">
        <v>186197291.99126184</v>
      </c>
      <c r="AQ237" s="72"/>
      <c r="AR237" s="71">
        <v>471</v>
      </c>
      <c r="AS237" s="71">
        <v>81</v>
      </c>
      <c r="AT237" s="71">
        <v>0</v>
      </c>
      <c r="AU237" s="71">
        <v>0</v>
      </c>
      <c r="AV237" s="71">
        <v>0</v>
      </c>
      <c r="AW237" s="71">
        <v>0</v>
      </c>
      <c r="AX237" s="71"/>
      <c r="AY237" s="72"/>
      <c r="AZ237" s="71">
        <v>2221.2629999999995</v>
      </c>
      <c r="BA237" s="71">
        <v>5251.7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1944</v>
      </c>
      <c r="B238" s="70">
        <v>17</v>
      </c>
      <c r="C238" s="70">
        <v>20</v>
      </c>
      <c r="D238" s="70">
        <v>1</v>
      </c>
      <c r="E238" s="70">
        <v>2023</v>
      </c>
      <c r="F238" s="70" t="s">
        <v>1539</v>
      </c>
      <c r="G238" s="70" t="s">
        <v>1924</v>
      </c>
      <c r="H238" s="70" t="s">
        <v>1925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81</v>
      </c>
      <c r="AT238" s="71">
        <v>0</v>
      </c>
      <c r="AU238" s="71">
        <v>0</v>
      </c>
      <c r="AV238" s="71">
        <v>0</v>
      </c>
      <c r="AW238" s="71">
        <v>0</v>
      </c>
      <c r="AX238" s="71"/>
      <c r="AY238" s="72"/>
      <c r="AZ238" s="71">
        <v>2416.3629999999989</v>
      </c>
      <c r="BA238" s="71">
        <v>5251.7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1945</v>
      </c>
      <c r="B239" s="70">
        <v>17</v>
      </c>
      <c r="C239" s="70">
        <v>21</v>
      </c>
      <c r="D239" s="70">
        <v>1</v>
      </c>
      <c r="E239" s="70">
        <v>2024</v>
      </c>
      <c r="F239" s="70" t="s">
        <v>1554</v>
      </c>
      <c r="G239" s="70" t="s">
        <v>1924</v>
      </c>
      <c r="H239" s="70" t="s">
        <v>1925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1946</v>
      </c>
      <c r="B240" s="70">
        <v>290</v>
      </c>
      <c r="C240" s="70">
        <v>1</v>
      </c>
      <c r="D240" s="70">
        <v>18</v>
      </c>
      <c r="E240" s="70">
        <v>1990</v>
      </c>
      <c r="F240" s="70" t="s">
        <v>787</v>
      </c>
      <c r="G240" s="70" t="s">
        <v>1947</v>
      </c>
      <c r="H240" s="70" t="s">
        <v>1948</v>
      </c>
      <c r="I240" s="148"/>
      <c r="J240" s="71">
        <v>146.57818261737791</v>
      </c>
      <c r="K240" s="71">
        <v>4.7832974434903184</v>
      </c>
      <c r="L240" s="71">
        <v>3.6233614165695349</v>
      </c>
      <c r="M240" s="71">
        <v>24.5546454773542</v>
      </c>
      <c r="N240" s="71">
        <v>27.920117234691538</v>
      </c>
      <c r="O240" s="71">
        <v>25.3773480278176</v>
      </c>
      <c r="P240" s="71">
        <v>24.488172745106858</v>
      </c>
      <c r="Q240" s="71">
        <v>2.1597491272923501</v>
      </c>
      <c r="R240" s="71">
        <v>0</v>
      </c>
      <c r="S240" s="71">
        <v>2.5020208657710881</v>
      </c>
      <c r="T240" s="72"/>
      <c r="U240" s="71">
        <v>24235925</v>
      </c>
      <c r="V240" s="71">
        <v>1718</v>
      </c>
      <c r="W240" s="71">
        <v>38</v>
      </c>
      <c r="X240" s="71">
        <v>8415</v>
      </c>
      <c r="Y240" s="71">
        <v>10862</v>
      </c>
      <c r="Z240" s="71">
        <v>10438</v>
      </c>
      <c r="AA240" s="71">
        <v>5946</v>
      </c>
      <c r="AB240" s="71">
        <v>35067</v>
      </c>
      <c r="AC240" s="71">
        <v>0</v>
      </c>
      <c r="AD240" s="71">
        <v>2.5020208657710881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1949</v>
      </c>
      <c r="B241" s="70">
        <v>291</v>
      </c>
      <c r="C241" s="70">
        <v>2</v>
      </c>
      <c r="D241" s="70">
        <v>18</v>
      </c>
      <c r="E241" s="70">
        <v>2005</v>
      </c>
      <c r="F241" s="70" t="s">
        <v>789</v>
      </c>
      <c r="G241" s="70" t="s">
        <v>1947</v>
      </c>
      <c r="H241" s="70" t="s">
        <v>1948</v>
      </c>
      <c r="I241" s="148"/>
      <c r="J241" s="71">
        <v>130.87034633099131</v>
      </c>
      <c r="K241" s="71">
        <v>2.681177537267283</v>
      </c>
      <c r="L241" s="71">
        <v>2.2438557627273061</v>
      </c>
      <c r="M241" s="71">
        <v>59.705623362073858</v>
      </c>
      <c r="N241" s="71">
        <v>40.869477966219279</v>
      </c>
      <c r="O241" s="71">
        <v>34.531874370265363</v>
      </c>
      <c r="P241" s="71">
        <v>36.161119286274086</v>
      </c>
      <c r="Q241" s="71">
        <v>2.1453648513874599</v>
      </c>
      <c r="R241" s="71">
        <v>0</v>
      </c>
      <c r="S241" s="71">
        <v>0</v>
      </c>
      <c r="T241" s="72"/>
      <c r="U241" s="71">
        <v>19828814</v>
      </c>
      <c r="V241" s="71">
        <v>1136</v>
      </c>
      <c r="W241" s="71">
        <v>30</v>
      </c>
      <c r="X241" s="71">
        <v>11052</v>
      </c>
      <c r="Y241" s="71">
        <v>13713</v>
      </c>
      <c r="Z241" s="71">
        <v>16436</v>
      </c>
      <c r="AA241" s="71">
        <v>7191</v>
      </c>
      <c r="AB241" s="71">
        <v>36415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1950</v>
      </c>
      <c r="B242" s="70">
        <v>292</v>
      </c>
      <c r="C242" s="70">
        <v>3</v>
      </c>
      <c r="D242" s="70">
        <v>18</v>
      </c>
      <c r="E242" s="70">
        <v>2006</v>
      </c>
      <c r="F242" s="70" t="s">
        <v>790</v>
      </c>
      <c r="G242" s="70" t="s">
        <v>1947</v>
      </c>
      <c r="H242" s="70" t="s">
        <v>1948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1951</v>
      </c>
      <c r="B243" s="70">
        <v>293</v>
      </c>
      <c r="C243" s="70">
        <v>4</v>
      </c>
      <c r="D243" s="70">
        <v>18</v>
      </c>
      <c r="E243" s="70">
        <v>2007</v>
      </c>
      <c r="F243" s="70" t="s">
        <v>791</v>
      </c>
      <c r="G243" s="70" t="s">
        <v>1947</v>
      </c>
      <c r="H243" s="70" t="s">
        <v>1948</v>
      </c>
      <c r="I243" s="148"/>
      <c r="J243" s="71">
        <v>163.63539209922041</v>
      </c>
      <c r="K243" s="71">
        <v>2.5562213421487532</v>
      </c>
      <c r="L243" s="71">
        <v>4.8760136003201131</v>
      </c>
      <c r="M243" s="71">
        <v>59.460448832564943</v>
      </c>
      <c r="N243" s="71">
        <v>44.992346629215447</v>
      </c>
      <c r="O243" s="71">
        <v>33.74150005747304</v>
      </c>
      <c r="P243" s="71">
        <v>37.364270819807423</v>
      </c>
      <c r="Q243" s="71">
        <v>2.3015341485530101</v>
      </c>
      <c r="R243" s="71">
        <v>0</v>
      </c>
      <c r="S243" s="71">
        <v>0</v>
      </c>
      <c r="T243" s="72"/>
      <c r="U243" s="71">
        <v>25419835</v>
      </c>
      <c r="V243" s="71">
        <v>1111</v>
      </c>
      <c r="W243" s="71">
        <v>62</v>
      </c>
      <c r="X243" s="71">
        <v>13872</v>
      </c>
      <c r="Y243" s="71">
        <v>14274</v>
      </c>
      <c r="Z243" s="71">
        <v>16695</v>
      </c>
      <c r="AA243" s="71">
        <v>7317</v>
      </c>
      <c r="AB243" s="71">
        <v>37000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1952</v>
      </c>
      <c r="B244" s="70">
        <v>294</v>
      </c>
      <c r="C244" s="70">
        <v>5</v>
      </c>
      <c r="D244" s="70">
        <v>18</v>
      </c>
      <c r="E244" s="70">
        <v>2008</v>
      </c>
      <c r="F244" s="70" t="s">
        <v>792</v>
      </c>
      <c r="G244" s="70" t="s">
        <v>1947</v>
      </c>
      <c r="H244" s="70" t="s">
        <v>1948</v>
      </c>
      <c r="I244" s="148"/>
      <c r="J244" s="71">
        <v>139.52507367589561</v>
      </c>
      <c r="K244" s="71">
        <v>2.0396556014311611</v>
      </c>
      <c r="L244" s="71">
        <v>2.9174603272598989</v>
      </c>
      <c r="M244" s="71">
        <v>62.733810299246038</v>
      </c>
      <c r="N244" s="71">
        <v>46.218402400654853</v>
      </c>
      <c r="O244" s="71">
        <v>32.892219965624378</v>
      </c>
      <c r="P244" s="71">
        <v>36.571888478478627</v>
      </c>
      <c r="Q244" s="71">
        <v>2.2865671154513598</v>
      </c>
      <c r="R244" s="71">
        <v>0</v>
      </c>
      <c r="S244" s="71">
        <v>0</v>
      </c>
      <c r="T244" s="72"/>
      <c r="U244" s="71">
        <v>23787560</v>
      </c>
      <c r="V244" s="71">
        <v>1111</v>
      </c>
      <c r="W244" s="71">
        <v>41</v>
      </c>
      <c r="X244" s="71">
        <v>13872</v>
      </c>
      <c r="Y244" s="71">
        <v>14606</v>
      </c>
      <c r="Z244" s="71">
        <v>16846</v>
      </c>
      <c r="AA244" s="71">
        <v>7170</v>
      </c>
      <c r="AB244" s="71">
        <v>37364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1953</v>
      </c>
      <c r="B245" s="70">
        <v>295</v>
      </c>
      <c r="C245" s="70">
        <v>6</v>
      </c>
      <c r="D245" s="70">
        <v>18</v>
      </c>
      <c r="E245" s="70">
        <v>2009</v>
      </c>
      <c r="F245" s="70" t="s">
        <v>176</v>
      </c>
      <c r="G245" s="70" t="s">
        <v>1947</v>
      </c>
      <c r="H245" s="70" t="s">
        <v>1948</v>
      </c>
      <c r="I245" s="148"/>
      <c r="J245" s="71">
        <v>125.1133637955535</v>
      </c>
      <c r="K245" s="71">
        <v>2.0918886029693691</v>
      </c>
      <c r="L245" s="71">
        <v>1.172569236480036</v>
      </c>
      <c r="M245" s="71">
        <v>67.527692087054817</v>
      </c>
      <c r="N245" s="71">
        <v>43.675342887832358</v>
      </c>
      <c r="O245" s="71">
        <v>33.393045312216508</v>
      </c>
      <c r="P245" s="71">
        <v>35.454908284112349</v>
      </c>
      <c r="Q245" s="71">
        <v>2.20154144097843</v>
      </c>
      <c r="R245" s="71">
        <v>0</v>
      </c>
      <c r="S245" s="71">
        <v>0</v>
      </c>
      <c r="T245" s="72"/>
      <c r="U245" s="71">
        <v>19042375</v>
      </c>
      <c r="V245" s="71">
        <v>1329</v>
      </c>
      <c r="W245" s="71">
        <v>18</v>
      </c>
      <c r="X245" s="71">
        <v>17614</v>
      </c>
      <c r="Y245" s="71">
        <v>14856</v>
      </c>
      <c r="Z245" s="71">
        <v>16881</v>
      </c>
      <c r="AA245" s="71">
        <v>7136</v>
      </c>
      <c r="AB245" s="71">
        <v>37764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93.17</v>
      </c>
      <c r="BK245" s="71">
        <v>0</v>
      </c>
      <c r="BL245" s="71">
        <v>0</v>
      </c>
      <c r="BM245" s="71">
        <v>0</v>
      </c>
      <c r="BN245" s="72"/>
      <c r="BO245" s="71">
        <v>0</v>
      </c>
      <c r="BP245" s="71">
        <v>0</v>
      </c>
      <c r="BQ245" s="71">
        <v>9</v>
      </c>
      <c r="BR245" s="71">
        <v>0</v>
      </c>
      <c r="BS245" s="71">
        <v>0</v>
      </c>
      <c r="BT245" s="71">
        <v>0</v>
      </c>
      <c r="BU245"/>
      <c r="BV245" s="70">
        <v>93.17</v>
      </c>
      <c r="BW245" s="70">
        <v>0</v>
      </c>
      <c r="BX245" s="70">
        <v>0</v>
      </c>
      <c r="BY245" s="70">
        <v>0</v>
      </c>
      <c r="BZ245" s="70">
        <v>0</v>
      </c>
      <c r="CA245" s="70">
        <v>0</v>
      </c>
      <c r="CB245" s="70">
        <v>0</v>
      </c>
      <c r="CC245" s="70">
        <v>0</v>
      </c>
      <c r="CD245" s="70">
        <v>0</v>
      </c>
    </row>
    <row r="246" spans="1:82">
      <c r="A246" s="70" t="s">
        <v>1954</v>
      </c>
      <c r="B246" s="70">
        <v>296</v>
      </c>
      <c r="C246" s="70">
        <v>7</v>
      </c>
      <c r="D246" s="70">
        <v>18</v>
      </c>
      <c r="E246" s="70">
        <v>2010</v>
      </c>
      <c r="F246" s="70" t="s">
        <v>177</v>
      </c>
      <c r="G246" s="70" t="s">
        <v>1947</v>
      </c>
      <c r="H246" s="70" t="s">
        <v>1948</v>
      </c>
      <c r="I246" s="148"/>
      <c r="J246" s="71">
        <v>117.25151270247341</v>
      </c>
      <c r="K246" s="71">
        <v>2.1920579136515812</v>
      </c>
      <c r="L246" s="71">
        <v>1.3086091779694851</v>
      </c>
      <c r="M246" s="71">
        <v>68.813598512002045</v>
      </c>
      <c r="N246" s="71">
        <v>48.668625930390021</v>
      </c>
      <c r="O246" s="71">
        <v>33.67767795908577</v>
      </c>
      <c r="P246" s="71">
        <v>36.729918766195823</v>
      </c>
      <c r="Q246" s="71">
        <v>2.3228317295556602</v>
      </c>
      <c r="R246" s="71">
        <v>0</v>
      </c>
      <c r="S246" s="71">
        <v>0</v>
      </c>
      <c r="T246" s="72"/>
      <c r="U246" s="71">
        <v>19264417</v>
      </c>
      <c r="V246" s="71">
        <v>1329</v>
      </c>
      <c r="W246" s="71">
        <v>18</v>
      </c>
      <c r="X246" s="71">
        <v>17614</v>
      </c>
      <c r="Y246" s="71">
        <v>15122</v>
      </c>
      <c r="Z246" s="71">
        <v>17104</v>
      </c>
      <c r="AA246" s="71">
        <v>7208</v>
      </c>
      <c r="AB246" s="71">
        <v>38180</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90.274000000000001</v>
      </c>
      <c r="BK246" s="71">
        <v>0</v>
      </c>
      <c r="BL246" s="71">
        <v>3.3889999999999998</v>
      </c>
      <c r="BM246" s="71">
        <v>0</v>
      </c>
      <c r="BN246" s="72"/>
      <c r="BO246" s="71">
        <v>0</v>
      </c>
      <c r="BP246" s="71">
        <v>0</v>
      </c>
      <c r="BQ246" s="71">
        <v>9</v>
      </c>
      <c r="BR246" s="71">
        <v>0</v>
      </c>
      <c r="BS246" s="71">
        <v>1</v>
      </c>
      <c r="BT246" s="71">
        <v>0</v>
      </c>
      <c r="BU246"/>
      <c r="BV246" s="70">
        <v>93.662999999999997</v>
      </c>
      <c r="BW246" s="70">
        <v>0</v>
      </c>
      <c r="BX246" s="70">
        <v>0</v>
      </c>
      <c r="BY246" s="70">
        <v>0</v>
      </c>
      <c r="BZ246" s="70">
        <v>0</v>
      </c>
      <c r="CA246" s="70">
        <v>0</v>
      </c>
      <c r="CB246" s="70">
        <v>0</v>
      </c>
      <c r="CC246" s="70">
        <v>0</v>
      </c>
      <c r="CD246" s="70">
        <v>0</v>
      </c>
    </row>
    <row r="247" spans="1:82">
      <c r="A247" s="70" t="s">
        <v>1955</v>
      </c>
      <c r="B247" s="70">
        <v>297</v>
      </c>
      <c r="C247" s="70">
        <v>8</v>
      </c>
      <c r="D247" s="70">
        <v>18</v>
      </c>
      <c r="E247" s="70">
        <v>2011</v>
      </c>
      <c r="F247" s="70" t="s">
        <v>178</v>
      </c>
      <c r="G247" s="70" t="s">
        <v>1947</v>
      </c>
      <c r="H247" s="70" t="s">
        <v>1948</v>
      </c>
      <c r="I247" s="148"/>
      <c r="J247" s="71">
        <v>145.61553750066039</v>
      </c>
      <c r="K247" s="71">
        <v>3.187865734598359</v>
      </c>
      <c r="L247" s="71">
        <v>0.74164433071681601</v>
      </c>
      <c r="M247" s="71">
        <v>87.316880980099</v>
      </c>
      <c r="N247" s="71">
        <v>52.122671946852257</v>
      </c>
      <c r="O247" s="71">
        <v>33.318106094965572</v>
      </c>
      <c r="P247" s="71">
        <v>35.950545467973512</v>
      </c>
      <c r="Q247" s="71">
        <v>2.6673591819147502</v>
      </c>
      <c r="R247" s="71">
        <v>0</v>
      </c>
      <c r="S247" s="71">
        <v>0</v>
      </c>
      <c r="T247" s="72"/>
      <c r="U247" s="71">
        <v>20782528</v>
      </c>
      <c r="V247" s="71">
        <v>1329</v>
      </c>
      <c r="W247" s="71">
        <v>18</v>
      </c>
      <c r="X247" s="71">
        <v>17614</v>
      </c>
      <c r="Y247" s="71">
        <v>15152</v>
      </c>
      <c r="Z247" s="71">
        <v>17289</v>
      </c>
      <c r="AA247" s="71">
        <v>7265</v>
      </c>
      <c r="AB247" s="71">
        <v>38009</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94.206000000000003</v>
      </c>
      <c r="BK247" s="71">
        <v>0</v>
      </c>
      <c r="BL247" s="71">
        <v>3.2789999999999999</v>
      </c>
      <c r="BM247" s="71">
        <v>0</v>
      </c>
      <c r="BN247" s="72"/>
      <c r="BO247" s="71">
        <v>0</v>
      </c>
      <c r="BP247" s="71">
        <v>0</v>
      </c>
      <c r="BQ247" s="71">
        <v>11</v>
      </c>
      <c r="BR247" s="71">
        <v>0</v>
      </c>
      <c r="BS247" s="71">
        <v>1</v>
      </c>
      <c r="BT247" s="71">
        <v>0</v>
      </c>
      <c r="BU247"/>
      <c r="BV247" s="70">
        <v>97.484999999999999</v>
      </c>
      <c r="BW247" s="70">
        <v>0</v>
      </c>
      <c r="BX247" s="70">
        <v>0</v>
      </c>
      <c r="BY247" s="70">
        <v>0</v>
      </c>
      <c r="BZ247" s="70">
        <v>0</v>
      </c>
      <c r="CA247" s="70">
        <v>0</v>
      </c>
      <c r="CB247" s="70">
        <v>0</v>
      </c>
      <c r="CC247" s="70">
        <v>0</v>
      </c>
      <c r="CD247" s="70">
        <v>0</v>
      </c>
    </row>
    <row r="248" spans="1:82">
      <c r="A248" s="70" t="s">
        <v>1956</v>
      </c>
      <c r="B248" s="70">
        <v>298</v>
      </c>
      <c r="C248" s="70">
        <v>9</v>
      </c>
      <c r="D248" s="70">
        <v>18</v>
      </c>
      <c r="E248" s="70">
        <v>2012</v>
      </c>
      <c r="F248" s="70" t="s">
        <v>179</v>
      </c>
      <c r="G248" s="70" t="s">
        <v>1947</v>
      </c>
      <c r="H248" s="70" t="s">
        <v>1948</v>
      </c>
      <c r="I248" s="148"/>
      <c r="J248" s="71">
        <v>119.8978899612847</v>
      </c>
      <c r="K248" s="71">
        <v>3.1085974958887501</v>
      </c>
      <c r="L248" s="71">
        <v>0.73625486710403754</v>
      </c>
      <c r="M248" s="71">
        <v>90.265158348004533</v>
      </c>
      <c r="N248" s="71">
        <v>55.941996597637001</v>
      </c>
      <c r="O248" s="71">
        <v>33.302563985071288</v>
      </c>
      <c r="P248" s="71">
        <v>36.184945922850623</v>
      </c>
      <c r="Q248" s="71">
        <v>2.92159199992361</v>
      </c>
      <c r="R248" s="71">
        <v>0</v>
      </c>
      <c r="S248" s="71">
        <v>0</v>
      </c>
      <c r="T248" s="72"/>
      <c r="U248" s="71">
        <v>16363593</v>
      </c>
      <c r="V248" s="71">
        <v>1329</v>
      </c>
      <c r="W248" s="71">
        <v>18</v>
      </c>
      <c r="X248" s="71">
        <v>17614</v>
      </c>
      <c r="Y248" s="71">
        <v>15449</v>
      </c>
      <c r="Z248" s="71">
        <v>17418</v>
      </c>
      <c r="AA248" s="71">
        <v>7271</v>
      </c>
      <c r="AB248" s="71">
        <v>38318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98.942999999999998</v>
      </c>
      <c r="BK248" s="71">
        <v>0</v>
      </c>
      <c r="BL248" s="71">
        <v>4.0359999999999996</v>
      </c>
      <c r="BM248" s="71">
        <v>0</v>
      </c>
      <c r="BN248" s="72"/>
      <c r="BO248" s="71">
        <v>0</v>
      </c>
      <c r="BP248" s="71">
        <v>0</v>
      </c>
      <c r="BQ248" s="71">
        <v>11</v>
      </c>
      <c r="BR248" s="71">
        <v>0</v>
      </c>
      <c r="BS248" s="71">
        <v>1</v>
      </c>
      <c r="BT248" s="71">
        <v>0</v>
      </c>
      <c r="BU248"/>
      <c r="BV248" s="70">
        <v>102.979</v>
      </c>
      <c r="BW248" s="70">
        <v>0</v>
      </c>
      <c r="BX248" s="70">
        <v>0</v>
      </c>
      <c r="BY248" s="70">
        <v>0</v>
      </c>
      <c r="BZ248" s="70">
        <v>0</v>
      </c>
      <c r="CA248" s="70">
        <v>0</v>
      </c>
      <c r="CB248" s="70">
        <v>0</v>
      </c>
      <c r="CC248" s="70">
        <v>0</v>
      </c>
      <c r="CD248" s="70">
        <v>0</v>
      </c>
    </row>
    <row r="249" spans="1:82">
      <c r="A249" s="70" t="s">
        <v>1957</v>
      </c>
      <c r="B249" s="70">
        <v>299</v>
      </c>
      <c r="C249" s="70">
        <v>10</v>
      </c>
      <c r="D249" s="70">
        <v>18</v>
      </c>
      <c r="E249" s="70">
        <v>2013</v>
      </c>
      <c r="F249" s="70" t="s">
        <v>180</v>
      </c>
      <c r="G249" s="70" t="s">
        <v>1947</v>
      </c>
      <c r="H249" s="70" t="s">
        <v>1948</v>
      </c>
      <c r="I249" s="148"/>
      <c r="J249" s="71">
        <v>137.8180107657216</v>
      </c>
      <c r="K249" s="71">
        <v>2.6797461156066138</v>
      </c>
      <c r="L249" s="71">
        <v>0.75931638428922699</v>
      </c>
      <c r="M249" s="71">
        <v>86.96317463451588</v>
      </c>
      <c r="N249" s="71">
        <v>56.092244579772363</v>
      </c>
      <c r="O249" s="71">
        <v>32.038447112517012</v>
      </c>
      <c r="P249" s="71">
        <v>37.080586377323662</v>
      </c>
      <c r="Q249" s="71">
        <v>2.9616868188440799</v>
      </c>
      <c r="R249" s="71">
        <v>0</v>
      </c>
      <c r="S249" s="71">
        <v>0</v>
      </c>
      <c r="T249" s="72"/>
      <c r="U249" s="71">
        <v>17405606</v>
      </c>
      <c r="V249" s="71">
        <v>1329</v>
      </c>
      <c r="W249" s="71">
        <v>18</v>
      </c>
      <c r="X249" s="71">
        <v>17614</v>
      </c>
      <c r="Y249" s="71">
        <v>15511</v>
      </c>
      <c r="Z249" s="71">
        <v>17505</v>
      </c>
      <c r="AA249" s="71">
        <v>7423</v>
      </c>
      <c r="AB249" s="71">
        <v>38287</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107.78</v>
      </c>
      <c r="BK249" s="71">
        <v>0</v>
      </c>
      <c r="BL249" s="71">
        <v>4.367</v>
      </c>
      <c r="BM249" s="71">
        <v>0</v>
      </c>
      <c r="BN249" s="72"/>
      <c r="BO249" s="71">
        <v>0</v>
      </c>
      <c r="BP249" s="71">
        <v>0</v>
      </c>
      <c r="BQ249" s="71">
        <v>11</v>
      </c>
      <c r="BR249" s="71">
        <v>0</v>
      </c>
      <c r="BS249" s="71">
        <v>1</v>
      </c>
      <c r="BT249" s="71">
        <v>0</v>
      </c>
      <c r="BU249"/>
      <c r="BV249" s="70">
        <v>112.14700000000001</v>
      </c>
      <c r="BW249" s="70">
        <v>0</v>
      </c>
      <c r="BX249" s="70">
        <v>0</v>
      </c>
      <c r="BY249" s="70">
        <v>0</v>
      </c>
      <c r="BZ249" s="70">
        <v>0</v>
      </c>
      <c r="CA249" s="70">
        <v>0</v>
      </c>
      <c r="CB249" s="70">
        <v>0</v>
      </c>
      <c r="CC249" s="70">
        <v>0</v>
      </c>
      <c r="CD249" s="70">
        <v>0</v>
      </c>
    </row>
    <row r="250" spans="1:82">
      <c r="A250" s="70" t="s">
        <v>1958</v>
      </c>
      <c r="B250" s="70">
        <v>300</v>
      </c>
      <c r="C250" s="70">
        <v>11</v>
      </c>
      <c r="D250" s="70">
        <v>18</v>
      </c>
      <c r="E250" s="70">
        <v>2014</v>
      </c>
      <c r="F250" s="70" t="s">
        <v>181</v>
      </c>
      <c r="G250" s="70" t="s">
        <v>1947</v>
      </c>
      <c r="H250" s="70" t="s">
        <v>1948</v>
      </c>
      <c r="I250" s="148"/>
      <c r="J250" s="71">
        <v>132.66335771069691</v>
      </c>
      <c r="K250" s="71">
        <v>2.551286662289785</v>
      </c>
      <c r="L250" s="71">
        <v>3.2326622023767251</v>
      </c>
      <c r="M250" s="71">
        <v>79.300818621530098</v>
      </c>
      <c r="N250" s="71">
        <v>49.094875859642528</v>
      </c>
      <c r="O250" s="71">
        <v>30.81044212313282</v>
      </c>
      <c r="P250" s="71">
        <v>38.423209956450904</v>
      </c>
      <c r="Q250" s="71">
        <v>2.83755435452042</v>
      </c>
      <c r="R250" s="71">
        <v>0</v>
      </c>
      <c r="S250" s="71">
        <v>0</v>
      </c>
      <c r="T250" s="72"/>
      <c r="U250" s="71">
        <v>18618492</v>
      </c>
      <c r="V250" s="71">
        <v>1113</v>
      </c>
      <c r="W250" s="71">
        <v>72</v>
      </c>
      <c r="X250" s="71">
        <v>17593</v>
      </c>
      <c r="Y250" s="71">
        <v>15626</v>
      </c>
      <c r="Z250" s="71">
        <v>17730</v>
      </c>
      <c r="AA250" s="71">
        <v>7652</v>
      </c>
      <c r="AB250" s="71">
        <v>38233</v>
      </c>
      <c r="AC250" s="71">
        <v>0</v>
      </c>
      <c r="AD250" s="71">
        <v>0</v>
      </c>
      <c r="AE250" s="72"/>
      <c r="AF250" s="71"/>
      <c r="AG250" s="71"/>
      <c r="AH250" s="71"/>
      <c r="AI250" s="71"/>
      <c r="AJ250" s="71"/>
      <c r="AK250" s="71"/>
      <c r="AL250" s="71"/>
      <c r="AM250" s="71"/>
      <c r="AN250" s="71"/>
      <c r="AO250" s="71"/>
      <c r="AP250" s="71"/>
      <c r="AQ250" s="72"/>
      <c r="AR250" s="71">
        <v>160</v>
      </c>
      <c r="AS250" s="71">
        <v>43</v>
      </c>
      <c r="AT250" s="71">
        <v>0</v>
      </c>
      <c r="AU250" s="71">
        <v>0</v>
      </c>
      <c r="AV250" s="71">
        <v>0</v>
      </c>
      <c r="AW250" s="71">
        <v>0</v>
      </c>
      <c r="AX250" s="71"/>
      <c r="AY250" s="72"/>
      <c r="AZ250" s="71">
        <v>611</v>
      </c>
      <c r="BA250" s="71">
        <v>1997.7</v>
      </c>
      <c r="BB250" s="71">
        <v>0</v>
      </c>
      <c r="BC250" s="71">
        <v>0</v>
      </c>
      <c r="BD250" s="71">
        <v>0</v>
      </c>
      <c r="BE250" s="71">
        <v>0</v>
      </c>
      <c r="BF250" s="71"/>
      <c r="BG250" s="72"/>
      <c r="BH250" s="71">
        <v>0</v>
      </c>
      <c r="BI250" s="71">
        <v>0</v>
      </c>
      <c r="BJ250" s="71">
        <v>116.18899999999999</v>
      </c>
      <c r="BK250" s="71">
        <v>0</v>
      </c>
      <c r="BL250" s="71">
        <v>4.1959999999999997</v>
      </c>
      <c r="BM250" s="71">
        <v>0</v>
      </c>
      <c r="BN250" s="72"/>
      <c r="BO250" s="71">
        <v>0</v>
      </c>
      <c r="BP250" s="71">
        <v>0</v>
      </c>
      <c r="BQ250" s="71">
        <v>13</v>
      </c>
      <c r="BR250" s="71">
        <v>0</v>
      </c>
      <c r="BS250" s="71">
        <v>1</v>
      </c>
      <c r="BT250" s="71">
        <v>0</v>
      </c>
      <c r="BU250"/>
      <c r="BV250" s="70">
        <v>120.38500000000001</v>
      </c>
      <c r="BW250" s="70">
        <v>0</v>
      </c>
      <c r="BX250" s="70">
        <v>0</v>
      </c>
      <c r="BY250" s="70">
        <v>0</v>
      </c>
      <c r="BZ250" s="70">
        <v>0</v>
      </c>
      <c r="CA250" s="70">
        <v>0</v>
      </c>
      <c r="CB250" s="70">
        <v>0</v>
      </c>
      <c r="CC250" s="70">
        <v>0</v>
      </c>
      <c r="CD250" s="70">
        <v>0</v>
      </c>
    </row>
    <row r="251" spans="1:82">
      <c r="A251" s="70" t="s">
        <v>1959</v>
      </c>
      <c r="B251" s="70">
        <v>301</v>
      </c>
      <c r="C251" s="70">
        <v>12</v>
      </c>
      <c r="D251" s="70">
        <v>18</v>
      </c>
      <c r="E251" s="70">
        <v>2015</v>
      </c>
      <c r="F251" s="70" t="s">
        <v>182</v>
      </c>
      <c r="G251" s="70" t="s">
        <v>1947</v>
      </c>
      <c r="H251" s="70" t="s">
        <v>1948</v>
      </c>
      <c r="I251" s="148"/>
      <c r="J251" s="71">
        <v>120.3306747541094</v>
      </c>
      <c r="K251" s="71">
        <v>2.4368054131416379</v>
      </c>
      <c r="L251" s="71">
        <v>3.5641285012254849</v>
      </c>
      <c r="M251" s="71">
        <v>83.100175010057484</v>
      </c>
      <c r="N251" s="71">
        <v>49.170427746340522</v>
      </c>
      <c r="O251" s="71">
        <v>30.6303501931455</v>
      </c>
      <c r="P251" s="71">
        <v>38.830463752771273</v>
      </c>
      <c r="Q251" s="71">
        <v>2.77451340314206</v>
      </c>
      <c r="R251" s="71">
        <v>0</v>
      </c>
      <c r="S251" s="71">
        <v>0</v>
      </c>
      <c r="T251" s="72"/>
      <c r="U251" s="71">
        <v>18135373</v>
      </c>
      <c r="V251" s="71">
        <v>1113</v>
      </c>
      <c r="W251" s="71">
        <v>72</v>
      </c>
      <c r="X251" s="71">
        <v>17593</v>
      </c>
      <c r="Y251" s="71">
        <v>15800</v>
      </c>
      <c r="Z251" s="71">
        <v>17796</v>
      </c>
      <c r="AA251" s="71">
        <v>7727</v>
      </c>
      <c r="AB251" s="71">
        <v>38188</v>
      </c>
      <c r="AC251" s="71">
        <v>0</v>
      </c>
      <c r="AD251" s="71">
        <v>0</v>
      </c>
      <c r="AE251" s="72"/>
      <c r="AF251" s="71">
        <v>137336837.56529051</v>
      </c>
      <c r="AG251" s="71">
        <v>2012450.716943427</v>
      </c>
      <c r="AH251" s="71">
        <v>750707.29279678827</v>
      </c>
      <c r="AI251" s="71">
        <v>124408180.4498686</v>
      </c>
      <c r="AJ251" s="71">
        <v>74349798.618800223</v>
      </c>
      <c r="AK251" s="71">
        <v>0</v>
      </c>
      <c r="AL251" s="71">
        <v>0</v>
      </c>
      <c r="AM251" s="71">
        <v>5233505.2073649606</v>
      </c>
      <c r="AN251" s="71">
        <v>0</v>
      </c>
      <c r="AO251" s="71">
        <v>0</v>
      </c>
      <c r="AP251" s="71">
        <v>344091479.8510645</v>
      </c>
      <c r="AQ251" s="72"/>
      <c r="AR251" s="71">
        <v>204</v>
      </c>
      <c r="AS251" s="71">
        <v>64</v>
      </c>
      <c r="AT251" s="71">
        <v>0</v>
      </c>
      <c r="AU251" s="71">
        <v>0</v>
      </c>
      <c r="AV251" s="71">
        <v>0</v>
      </c>
      <c r="AW251" s="71">
        <v>0</v>
      </c>
      <c r="AX251" s="71"/>
      <c r="AY251" s="72"/>
      <c r="AZ251" s="71">
        <v>792.30000000000007</v>
      </c>
      <c r="BA251" s="71">
        <v>2394.3000000000002</v>
      </c>
      <c r="BB251" s="71">
        <v>0</v>
      </c>
      <c r="BC251" s="71">
        <v>0</v>
      </c>
      <c r="BD251" s="71">
        <v>0</v>
      </c>
      <c r="BE251" s="71">
        <v>0</v>
      </c>
      <c r="BF251" s="71"/>
      <c r="BG251" s="72"/>
      <c r="BH251" s="71">
        <v>0</v>
      </c>
      <c r="BI251" s="71">
        <v>0</v>
      </c>
      <c r="BJ251" s="71">
        <v>107.667</v>
      </c>
      <c r="BK251" s="71">
        <v>0</v>
      </c>
      <c r="BL251" s="71">
        <v>3.835</v>
      </c>
      <c r="BM251" s="71">
        <v>0</v>
      </c>
      <c r="BN251" s="72"/>
      <c r="BO251" s="71">
        <v>0</v>
      </c>
      <c r="BP251" s="71">
        <v>0</v>
      </c>
      <c r="BQ251" s="71">
        <v>13</v>
      </c>
      <c r="BR251" s="71">
        <v>0</v>
      </c>
      <c r="BS251" s="71">
        <v>1</v>
      </c>
      <c r="BT251" s="71">
        <v>0</v>
      </c>
      <c r="BU251"/>
      <c r="BV251" s="70">
        <v>111.502</v>
      </c>
      <c r="BW251" s="70">
        <v>0</v>
      </c>
      <c r="BX251" s="70">
        <v>0</v>
      </c>
      <c r="BY251" s="70">
        <v>0</v>
      </c>
      <c r="BZ251" s="70">
        <v>0</v>
      </c>
      <c r="CA251" s="70">
        <v>0</v>
      </c>
      <c r="CB251" s="70">
        <v>0</v>
      </c>
      <c r="CC251" s="70">
        <v>0</v>
      </c>
      <c r="CD251" s="70">
        <v>0</v>
      </c>
    </row>
    <row r="252" spans="1:82">
      <c r="A252" s="70" t="s">
        <v>1960</v>
      </c>
      <c r="B252" s="70">
        <v>302</v>
      </c>
      <c r="C252" s="70">
        <v>13</v>
      </c>
      <c r="D252" s="70">
        <v>18</v>
      </c>
      <c r="E252" s="70">
        <v>2016</v>
      </c>
      <c r="F252" s="70" t="s">
        <v>155</v>
      </c>
      <c r="G252" s="70" t="s">
        <v>1947</v>
      </c>
      <c r="H252" s="70" t="s">
        <v>1948</v>
      </c>
      <c r="I252" s="148"/>
      <c r="J252" s="71">
        <v>134.13090573647625</v>
      </c>
      <c r="K252" s="71">
        <v>2.433857542457234</v>
      </c>
      <c r="L252" s="71">
        <v>4.1759843507940948</v>
      </c>
      <c r="M252" s="71">
        <v>72.726338024444402</v>
      </c>
      <c r="N252" s="71">
        <v>43.714988666300911</v>
      </c>
      <c r="O252" s="71">
        <v>30.770178915134018</v>
      </c>
      <c r="P252" s="71">
        <v>38.889210360221988</v>
      </c>
      <c r="Q252" s="71">
        <v>2.7011806411174981</v>
      </c>
      <c r="R252" s="71">
        <v>0</v>
      </c>
      <c r="S252" s="71">
        <v>0</v>
      </c>
      <c r="T252" s="72"/>
      <c r="U252" s="71">
        <v>21134374</v>
      </c>
      <c r="V252" s="71">
        <v>1113</v>
      </c>
      <c r="W252" s="71">
        <v>72</v>
      </c>
      <c r="X252" s="71">
        <v>17593</v>
      </c>
      <c r="Y252" s="71">
        <v>15970</v>
      </c>
      <c r="Z252" s="71">
        <v>18097</v>
      </c>
      <c r="AA252" s="71">
        <v>8004</v>
      </c>
      <c r="AB252" s="71">
        <v>38243</v>
      </c>
      <c r="AC252" s="71">
        <v>0</v>
      </c>
      <c r="AD252" s="71">
        <v>0</v>
      </c>
      <c r="AE252" s="72"/>
      <c r="AF252" s="71">
        <v>155994560.56958759</v>
      </c>
      <c r="AG252" s="71">
        <v>1934636.611375842</v>
      </c>
      <c r="AH252" s="71">
        <v>653634.44878911669</v>
      </c>
      <c r="AI252" s="71">
        <v>116202751.5032794</v>
      </c>
      <c r="AJ252" s="71">
        <v>64066798.719680659</v>
      </c>
      <c r="AK252" s="71">
        <v>0</v>
      </c>
      <c r="AL252" s="71">
        <v>0</v>
      </c>
      <c r="AM252" s="71">
        <v>5245114.5026007416</v>
      </c>
      <c r="AN252" s="71">
        <v>0</v>
      </c>
      <c r="AO252" s="71">
        <v>0</v>
      </c>
      <c r="AP252" s="71">
        <v>344097496.35531336</v>
      </c>
      <c r="AQ252" s="72"/>
      <c r="AR252" s="71">
        <v>239</v>
      </c>
      <c r="AS252" s="71">
        <v>77</v>
      </c>
      <c r="AT252" s="71">
        <v>0</v>
      </c>
      <c r="AU252" s="71">
        <v>0</v>
      </c>
      <c r="AV252" s="71">
        <v>0</v>
      </c>
      <c r="AW252" s="71">
        <v>0</v>
      </c>
      <c r="AX252" s="71"/>
      <c r="AY252" s="72"/>
      <c r="AZ252" s="71">
        <v>927.40000000000009</v>
      </c>
      <c r="BA252" s="71">
        <v>2606.8000000000002</v>
      </c>
      <c r="BB252" s="71">
        <v>0</v>
      </c>
      <c r="BC252" s="71">
        <v>0</v>
      </c>
      <c r="BD252" s="71">
        <v>0</v>
      </c>
      <c r="BE252" s="71">
        <v>0</v>
      </c>
      <c r="BF252" s="71"/>
      <c r="BG252" s="72"/>
      <c r="BH252" s="71">
        <v>0</v>
      </c>
      <c r="BI252" s="71">
        <v>0</v>
      </c>
      <c r="BJ252" s="71">
        <v>101.357</v>
      </c>
      <c r="BK252" s="71">
        <v>0</v>
      </c>
      <c r="BL252" s="71">
        <v>4.1500000000000004</v>
      </c>
      <c r="BM252" s="71">
        <v>0</v>
      </c>
      <c r="BN252" s="72"/>
      <c r="BO252" s="71">
        <v>0</v>
      </c>
      <c r="BP252" s="71">
        <v>0</v>
      </c>
      <c r="BQ252" s="71">
        <v>13</v>
      </c>
      <c r="BR252" s="71">
        <v>0</v>
      </c>
      <c r="BS252" s="71">
        <v>1</v>
      </c>
      <c r="BT252" s="71">
        <v>0</v>
      </c>
      <c r="BU252"/>
      <c r="BV252" s="70">
        <v>105.50700000000001</v>
      </c>
      <c r="BW252" s="70">
        <v>0</v>
      </c>
      <c r="BX252" s="70">
        <v>0</v>
      </c>
      <c r="BY252" s="70">
        <v>0</v>
      </c>
      <c r="BZ252" s="70">
        <v>0</v>
      </c>
      <c r="CA252" s="70">
        <v>0</v>
      </c>
      <c r="CB252" s="70">
        <v>0</v>
      </c>
      <c r="CC252" s="70">
        <v>0</v>
      </c>
      <c r="CD252" s="70">
        <v>0</v>
      </c>
    </row>
    <row r="253" spans="1:82">
      <c r="A253" s="70" t="s">
        <v>1961</v>
      </c>
      <c r="B253" s="70">
        <v>303</v>
      </c>
      <c r="C253" s="70">
        <v>14</v>
      </c>
      <c r="D253" s="70">
        <v>18</v>
      </c>
      <c r="E253" s="70">
        <v>2017</v>
      </c>
      <c r="F253" s="70" t="s">
        <v>156</v>
      </c>
      <c r="G253" s="70" t="s">
        <v>1947</v>
      </c>
      <c r="H253" s="70" t="s">
        <v>1948</v>
      </c>
      <c r="I253" s="148"/>
      <c r="J253" s="71">
        <v>141.73557566033716</v>
      </c>
      <c r="K253" s="71">
        <v>2.5352445834117838</v>
      </c>
      <c r="L253" s="71">
        <v>3.6534162243433048</v>
      </c>
      <c r="M253" s="71">
        <v>70.147744309866454</v>
      </c>
      <c r="N253" s="71">
        <v>48.602094363325932</v>
      </c>
      <c r="O253" s="71">
        <v>31.867037836963874</v>
      </c>
      <c r="P253" s="71">
        <v>39.289805550614929</v>
      </c>
      <c r="Q253" s="71">
        <v>2.6230985471731101</v>
      </c>
      <c r="R253" s="71">
        <v>0</v>
      </c>
      <c r="S253" s="71">
        <v>0</v>
      </c>
      <c r="T253" s="72"/>
      <c r="U253" s="71">
        <v>24275111</v>
      </c>
      <c r="V253" s="71">
        <v>1113</v>
      </c>
      <c r="W253" s="71">
        <v>72</v>
      </c>
      <c r="X253" s="71">
        <v>17593</v>
      </c>
      <c r="Y253" s="71">
        <v>16409</v>
      </c>
      <c r="Z253" s="71">
        <v>19053</v>
      </c>
      <c r="AA253" s="71">
        <v>8138</v>
      </c>
      <c r="AB253" s="71">
        <v>38404</v>
      </c>
      <c r="AC253" s="71">
        <v>0</v>
      </c>
      <c r="AD253" s="71">
        <v>0</v>
      </c>
      <c r="AE253" s="72"/>
      <c r="AF253" s="71">
        <v>168871020.58935481</v>
      </c>
      <c r="AG253" s="71">
        <v>2007395.8436520509</v>
      </c>
      <c r="AH253" s="71">
        <v>781250.01407226501</v>
      </c>
      <c r="AI253" s="71">
        <v>116474135.74522319</v>
      </c>
      <c r="AJ253" s="71">
        <v>71533716.502100244</v>
      </c>
      <c r="AK253" s="71">
        <v>0</v>
      </c>
      <c r="AL253" s="71">
        <v>0</v>
      </c>
      <c r="AM253" s="71">
        <v>5275437.7430651793</v>
      </c>
      <c r="AN253" s="71">
        <v>0</v>
      </c>
      <c r="AO253" s="71">
        <v>0</v>
      </c>
      <c r="AP253" s="71">
        <v>364942956.43746775</v>
      </c>
      <c r="AQ253" s="72"/>
      <c r="AR253" s="71">
        <v>269</v>
      </c>
      <c r="AS253" s="71">
        <v>84</v>
      </c>
      <c r="AT253" s="71">
        <v>0</v>
      </c>
      <c r="AU253" s="71">
        <v>0</v>
      </c>
      <c r="AV253" s="71">
        <v>0</v>
      </c>
      <c r="AW253" s="71">
        <v>0</v>
      </c>
      <c r="AX253" s="71"/>
      <c r="AY253" s="72"/>
      <c r="AZ253" s="71">
        <v>1051.2</v>
      </c>
      <c r="BA253" s="71">
        <v>2411.4</v>
      </c>
      <c r="BB253" s="71">
        <v>0</v>
      </c>
      <c r="BC253" s="71">
        <v>0</v>
      </c>
      <c r="BD253" s="71">
        <v>0</v>
      </c>
      <c r="BE253" s="71">
        <v>0</v>
      </c>
      <c r="BF253" s="71"/>
      <c r="BG253" s="72"/>
      <c r="BH253" s="71">
        <v>0</v>
      </c>
      <c r="BI253" s="71">
        <v>0</v>
      </c>
      <c r="BJ253" s="71">
        <v>106.11</v>
      </c>
      <c r="BK253" s="71">
        <v>0</v>
      </c>
      <c r="BL253" s="71">
        <v>4.6159999999999997</v>
      </c>
      <c r="BM253" s="71">
        <v>0</v>
      </c>
      <c r="BN253" s="72"/>
      <c r="BO253" s="71">
        <v>0</v>
      </c>
      <c r="BP253" s="71">
        <v>0</v>
      </c>
      <c r="BQ253" s="71">
        <v>13</v>
      </c>
      <c r="BR253" s="71">
        <v>0</v>
      </c>
      <c r="BS253" s="71">
        <v>1</v>
      </c>
      <c r="BT253" s="71">
        <v>0</v>
      </c>
      <c r="BU253"/>
      <c r="BV253" s="70">
        <v>110.726</v>
      </c>
      <c r="BW253" s="70">
        <v>0</v>
      </c>
      <c r="BX253" s="70">
        <v>0</v>
      </c>
      <c r="BY253" s="70">
        <v>0</v>
      </c>
      <c r="BZ253" s="70">
        <v>0</v>
      </c>
      <c r="CA253" s="70">
        <v>0</v>
      </c>
      <c r="CB253" s="70">
        <v>0</v>
      </c>
      <c r="CC253" s="70">
        <v>0</v>
      </c>
      <c r="CD253" s="70">
        <v>0</v>
      </c>
    </row>
    <row r="254" spans="1:82">
      <c r="A254" s="70" t="s">
        <v>1962</v>
      </c>
      <c r="B254" s="70">
        <v>304</v>
      </c>
      <c r="C254" s="70">
        <v>15</v>
      </c>
      <c r="D254" s="70">
        <v>18</v>
      </c>
      <c r="E254" s="70">
        <v>2018</v>
      </c>
      <c r="F254" s="70" t="s">
        <v>183</v>
      </c>
      <c r="G254" s="1064" t="s">
        <v>1947</v>
      </c>
      <c r="H254" s="70" t="s">
        <v>1948</v>
      </c>
      <c r="I254" s="148"/>
      <c r="J254" s="71">
        <v>127.40139746190486</v>
      </c>
      <c r="K254" s="71">
        <v>2.3837737094306513</v>
      </c>
      <c r="L254" s="71">
        <v>3.4225825301344011</v>
      </c>
      <c r="M254" s="71">
        <v>69.353230579447256</v>
      </c>
      <c r="N254" s="71">
        <v>45.773128025869767</v>
      </c>
      <c r="O254" s="71">
        <v>31.118983506955747</v>
      </c>
      <c r="P254" s="71">
        <v>39.926380811664259</v>
      </c>
      <c r="Q254" s="71">
        <v>2.4290070584627501</v>
      </c>
      <c r="R254" s="71">
        <v>0</v>
      </c>
      <c r="S254" s="71">
        <v>0</v>
      </c>
      <c r="T254" s="72"/>
      <c r="U254" s="71">
        <v>23215845</v>
      </c>
      <c r="V254" s="71">
        <v>1113</v>
      </c>
      <c r="W254" s="71">
        <v>72</v>
      </c>
      <c r="X254" s="71">
        <v>17593</v>
      </c>
      <c r="Y254" s="71">
        <v>16401</v>
      </c>
      <c r="Z254" s="71">
        <v>18962</v>
      </c>
      <c r="AA254" s="71">
        <v>8353</v>
      </c>
      <c r="AB254" s="71">
        <v>38324</v>
      </c>
      <c r="AC254" s="71">
        <v>0</v>
      </c>
      <c r="AD254" s="71">
        <v>0</v>
      </c>
      <c r="AE254" s="72"/>
      <c r="AF254" s="71">
        <v>154532463.63784009</v>
      </c>
      <c r="AG254" s="71">
        <v>1812798.139663219</v>
      </c>
      <c r="AH254" s="71">
        <v>745645.54939387355</v>
      </c>
      <c r="AI254" s="71">
        <v>113501353.07337581</v>
      </c>
      <c r="AJ254" s="71">
        <v>71857396.856235698</v>
      </c>
      <c r="AK254" s="71">
        <v>0</v>
      </c>
      <c r="AL254" s="71">
        <v>0</v>
      </c>
      <c r="AM254" s="71">
        <v>5275341.1669132309</v>
      </c>
      <c r="AN254" s="71">
        <v>0</v>
      </c>
      <c r="AO254" s="71">
        <v>0</v>
      </c>
      <c r="AP254" s="71">
        <v>347724998.42342186</v>
      </c>
      <c r="AQ254" s="72"/>
      <c r="AR254" s="71">
        <v>310</v>
      </c>
      <c r="AS254" s="71">
        <v>89</v>
      </c>
      <c r="AT254" s="71">
        <v>0</v>
      </c>
      <c r="AU254" s="71">
        <v>0</v>
      </c>
      <c r="AV254" s="71">
        <v>0</v>
      </c>
      <c r="AW254" s="71">
        <v>0</v>
      </c>
      <c r="AX254" s="71"/>
      <c r="AY254" s="72"/>
      <c r="AZ254" s="71">
        <v>1237.2</v>
      </c>
      <c r="BA254" s="71">
        <v>2491</v>
      </c>
      <c r="BB254" s="71">
        <v>0</v>
      </c>
      <c r="BC254" s="71">
        <v>0</v>
      </c>
      <c r="BD254" s="71">
        <v>0</v>
      </c>
      <c r="BE254" s="71">
        <v>0</v>
      </c>
      <c r="BF254" s="71"/>
      <c r="BG254" s="72"/>
      <c r="BH254" s="71">
        <v>0</v>
      </c>
      <c r="BI254" s="71">
        <v>0</v>
      </c>
      <c r="BJ254" s="71">
        <v>93.977999999999994</v>
      </c>
      <c r="BK254" s="71">
        <v>0</v>
      </c>
      <c r="BL254" s="71">
        <v>4.6059999999999999</v>
      </c>
      <c r="BM254" s="71">
        <v>0</v>
      </c>
      <c r="BN254" s="72"/>
      <c r="BO254" s="71">
        <v>0</v>
      </c>
      <c r="BP254" s="71">
        <v>0</v>
      </c>
      <c r="BQ254" s="71">
        <v>13</v>
      </c>
      <c r="BR254" s="71">
        <v>0</v>
      </c>
      <c r="BS254" s="71">
        <v>1</v>
      </c>
      <c r="BT254" s="71">
        <v>0</v>
      </c>
      <c r="BU254"/>
      <c r="BV254" s="70">
        <v>98.584000000000003</v>
      </c>
      <c r="BW254" s="70">
        <v>0</v>
      </c>
      <c r="BX254" s="70">
        <v>0</v>
      </c>
      <c r="BY254" s="70">
        <v>0</v>
      </c>
      <c r="BZ254" s="70">
        <v>0</v>
      </c>
      <c r="CA254" s="70">
        <v>0</v>
      </c>
      <c r="CB254" s="70">
        <v>0</v>
      </c>
      <c r="CC254" s="70">
        <v>0</v>
      </c>
      <c r="CD254" s="70">
        <v>0</v>
      </c>
    </row>
    <row r="255" spans="1:82">
      <c r="A255" s="70" t="s">
        <v>1963</v>
      </c>
      <c r="B255" s="70">
        <v>305</v>
      </c>
      <c r="C255" s="70">
        <v>16</v>
      </c>
      <c r="D255" s="70">
        <v>18</v>
      </c>
      <c r="E255" s="70">
        <v>2019</v>
      </c>
      <c r="F255" s="70" t="s">
        <v>158</v>
      </c>
      <c r="G255" s="1064" t="s">
        <v>1947</v>
      </c>
      <c r="H255" s="70" t="s">
        <v>1948</v>
      </c>
      <c r="I255" s="148"/>
      <c r="J255" s="71">
        <v>123.84234491049425</v>
      </c>
      <c r="K255" s="71">
        <v>2.1044819740832468</v>
      </c>
      <c r="L255" s="71">
        <v>3.4513940313059486</v>
      </c>
      <c r="M255" s="71">
        <v>65.66731573600876</v>
      </c>
      <c r="N255" s="71">
        <v>40.126827992430293</v>
      </c>
      <c r="O255" s="71">
        <v>30.266727943600699</v>
      </c>
      <c r="P255" s="71">
        <v>39.037950974023282</v>
      </c>
      <c r="Q255" s="71">
        <v>2.3567749946039198</v>
      </c>
      <c r="R255" s="71">
        <v>0</v>
      </c>
      <c r="S255" s="71">
        <v>0</v>
      </c>
      <c r="T255" s="72"/>
      <c r="U255" s="71">
        <v>23585437</v>
      </c>
      <c r="V255" s="71">
        <v>1113</v>
      </c>
      <c r="W255" s="71">
        <v>72</v>
      </c>
      <c r="X255" s="71">
        <v>17593</v>
      </c>
      <c r="Y255" s="71">
        <v>16539</v>
      </c>
      <c r="Z255" s="71">
        <v>18949</v>
      </c>
      <c r="AA255" s="71">
        <v>8106</v>
      </c>
      <c r="AB255" s="71">
        <v>38191</v>
      </c>
      <c r="AC255" s="71">
        <v>0</v>
      </c>
      <c r="AD255" s="71">
        <v>0</v>
      </c>
      <c r="AE255" s="72"/>
      <c r="AF255" s="71">
        <v>153560873.7635754</v>
      </c>
      <c r="AG255" s="71">
        <v>1692847.2270610649</v>
      </c>
      <c r="AH255" s="71">
        <v>790616.69057489466</v>
      </c>
      <c r="AI255" s="71">
        <v>111951541.534042</v>
      </c>
      <c r="AJ255" s="71">
        <v>63724535.720133513</v>
      </c>
      <c r="AK255" s="71">
        <v>0</v>
      </c>
      <c r="AL255" s="71">
        <v>0</v>
      </c>
      <c r="AM255" s="71">
        <v>5201326.6983059272</v>
      </c>
      <c r="AN255" s="71">
        <v>0</v>
      </c>
      <c r="AO255" s="71">
        <v>0</v>
      </c>
      <c r="AP255" s="71">
        <v>336921741.6336928</v>
      </c>
      <c r="AQ255" s="72"/>
      <c r="AR255" s="71">
        <v>335</v>
      </c>
      <c r="AS255" s="71">
        <v>94</v>
      </c>
      <c r="AT255" s="71">
        <v>0</v>
      </c>
      <c r="AU255" s="71">
        <v>0</v>
      </c>
      <c r="AV255" s="71">
        <v>0</v>
      </c>
      <c r="AW255" s="71">
        <v>0</v>
      </c>
      <c r="AX255" s="71"/>
      <c r="AY255" s="72"/>
      <c r="AZ255" s="71">
        <v>1339.1</v>
      </c>
      <c r="BA255" s="71">
        <v>2574.5000000000009</v>
      </c>
      <c r="BB255" s="71">
        <v>0</v>
      </c>
      <c r="BC255" s="71">
        <v>0</v>
      </c>
      <c r="BD255" s="71">
        <v>0</v>
      </c>
      <c r="BE255" s="71">
        <v>0</v>
      </c>
      <c r="BF255" s="71"/>
      <c r="BG255" s="72"/>
      <c r="BH255" s="71">
        <v>0</v>
      </c>
      <c r="BI255" s="71">
        <v>0</v>
      </c>
      <c r="BJ255" s="71">
        <v>81.119</v>
      </c>
      <c r="BK255" s="71">
        <v>0</v>
      </c>
      <c r="BL255" s="71">
        <v>4.5949999999999998</v>
      </c>
      <c r="BM255" s="71">
        <v>0</v>
      </c>
      <c r="BN255" s="72"/>
      <c r="BO255" s="71">
        <v>0</v>
      </c>
      <c r="BP255" s="71">
        <v>0</v>
      </c>
      <c r="BQ255" s="71">
        <v>13</v>
      </c>
      <c r="BR255" s="71">
        <v>0</v>
      </c>
      <c r="BS255" s="71">
        <v>1</v>
      </c>
      <c r="BT255" s="71">
        <v>0</v>
      </c>
      <c r="BU255"/>
      <c r="BV255" s="70">
        <v>85.713999999999999</v>
      </c>
      <c r="BW255" s="70">
        <v>0</v>
      </c>
      <c r="BX255" s="70">
        <v>0</v>
      </c>
      <c r="BY255" s="70">
        <v>0</v>
      </c>
      <c r="BZ255" s="70">
        <v>0</v>
      </c>
      <c r="CA255" s="70">
        <v>0</v>
      </c>
      <c r="CB255" s="70">
        <v>0</v>
      </c>
      <c r="CC255" s="70">
        <v>0</v>
      </c>
      <c r="CD255" s="70">
        <v>0</v>
      </c>
    </row>
    <row r="256" spans="1:82">
      <c r="A256" s="70" t="s">
        <v>1964</v>
      </c>
      <c r="B256" s="70">
        <v>306</v>
      </c>
      <c r="C256" s="70">
        <v>17</v>
      </c>
      <c r="D256" s="70">
        <v>18</v>
      </c>
      <c r="E256" s="70">
        <v>2020</v>
      </c>
      <c r="F256" s="70" t="s">
        <v>159</v>
      </c>
      <c r="G256" s="70" t="s">
        <v>1947</v>
      </c>
      <c r="H256" s="70" t="s">
        <v>1948</v>
      </c>
      <c r="I256" s="148"/>
      <c r="J256" s="71">
        <v>140.0960195957243</v>
      </c>
      <c r="K256" s="71">
        <v>2.9635524724804898</v>
      </c>
      <c r="L256" s="71">
        <v>3.1043650239590961</v>
      </c>
      <c r="M256" s="71">
        <v>59.934092744603234</v>
      </c>
      <c r="N256" s="71">
        <v>42.175868936302074</v>
      </c>
      <c r="O256" s="71">
        <v>26.888783700280936</v>
      </c>
      <c r="P256" s="71">
        <v>37.221832788957343</v>
      </c>
      <c r="Q256" s="71">
        <v>2.2484671868178099</v>
      </c>
      <c r="R256" s="71">
        <v>0</v>
      </c>
      <c r="S256" s="71">
        <v>0</v>
      </c>
      <c r="T256" s="72"/>
      <c r="U256" s="71">
        <v>25081510</v>
      </c>
      <c r="V256" s="71">
        <v>1431</v>
      </c>
      <c r="W256" s="71">
        <v>66</v>
      </c>
      <c r="X256" s="71">
        <v>17722</v>
      </c>
      <c r="Y256" s="71">
        <v>16693</v>
      </c>
      <c r="Z256" s="71">
        <v>19214</v>
      </c>
      <c r="AA256" s="71">
        <v>8215</v>
      </c>
      <c r="AB256" s="71">
        <v>38135</v>
      </c>
      <c r="AC256" s="71">
        <v>0</v>
      </c>
      <c r="AD256" s="71">
        <v>0</v>
      </c>
      <c r="AE256" s="72"/>
      <c r="AF256" s="71">
        <v>175782876.71373171</v>
      </c>
      <c r="AG256" s="71">
        <v>2260245.4675928936</v>
      </c>
      <c r="AH256" s="71">
        <v>732097.62452107144</v>
      </c>
      <c r="AI256" s="71">
        <v>102330471.95963241</v>
      </c>
      <c r="AJ256" s="71">
        <v>72576465.214137271</v>
      </c>
      <c r="AK256" s="71"/>
      <c r="AL256" s="71"/>
      <c r="AM256" s="71">
        <v>4977041.1886868943</v>
      </c>
      <c r="AN256" s="71"/>
      <c r="AO256" s="71"/>
      <c r="AP256" s="71">
        <v>358659198.16830224</v>
      </c>
      <c r="AQ256" s="72"/>
      <c r="AR256" s="71">
        <v>372</v>
      </c>
      <c r="AS256" s="71">
        <v>95</v>
      </c>
      <c r="AT256" s="71">
        <v>0</v>
      </c>
      <c r="AU256" s="71">
        <v>0</v>
      </c>
      <c r="AV256" s="71">
        <v>0</v>
      </c>
      <c r="AW256" s="71">
        <v>0</v>
      </c>
      <c r="AX256" s="71"/>
      <c r="AY256" s="72"/>
      <c r="AZ256" s="71">
        <v>1509</v>
      </c>
      <c r="BA256" s="71">
        <v>3064.5</v>
      </c>
      <c r="BB256" s="71">
        <v>0</v>
      </c>
      <c r="BC256" s="71">
        <v>0</v>
      </c>
      <c r="BD256" s="71">
        <v>0</v>
      </c>
      <c r="BE256" s="71">
        <v>0</v>
      </c>
      <c r="BF256" s="71"/>
      <c r="BG256" s="72"/>
      <c r="BH256" s="71">
        <v>0</v>
      </c>
      <c r="BI256" s="71">
        <v>0</v>
      </c>
      <c r="BJ256" s="71">
        <v>77.119</v>
      </c>
      <c r="BK256" s="71">
        <v>0</v>
      </c>
      <c r="BL256" s="71">
        <v>4.1390000000000002</v>
      </c>
      <c r="BM256" s="71">
        <v>0</v>
      </c>
      <c r="BN256" s="72"/>
      <c r="BO256" s="71">
        <v>0</v>
      </c>
      <c r="BP256" s="71">
        <v>0</v>
      </c>
      <c r="BQ256" s="71">
        <v>13</v>
      </c>
      <c r="BR256" s="71">
        <v>0</v>
      </c>
      <c r="BS256" s="71">
        <v>1</v>
      </c>
      <c r="BT256" s="71">
        <v>0</v>
      </c>
      <c r="BU256"/>
      <c r="BV256" s="70">
        <v>81.257999999999996</v>
      </c>
      <c r="BW256" s="70">
        <v>0</v>
      </c>
      <c r="BX256" s="70">
        <v>0</v>
      </c>
      <c r="BY256" s="70">
        <v>0</v>
      </c>
      <c r="BZ256" s="70">
        <v>0</v>
      </c>
      <c r="CA256" s="70">
        <v>0</v>
      </c>
      <c r="CB256" s="70">
        <v>0</v>
      </c>
      <c r="CC256" s="70">
        <v>0</v>
      </c>
      <c r="CD256" s="70">
        <v>0</v>
      </c>
    </row>
    <row r="257" spans="1:82">
      <c r="A257" s="70" t="s">
        <v>1965</v>
      </c>
      <c r="B257" s="70">
        <v>306</v>
      </c>
      <c r="C257" s="70">
        <v>18</v>
      </c>
      <c r="D257" s="70">
        <v>18</v>
      </c>
      <c r="E257" s="70">
        <v>2021</v>
      </c>
      <c r="F257" s="70" t="s">
        <v>160</v>
      </c>
      <c r="G257" s="70" t="s">
        <v>1947</v>
      </c>
      <c r="H257" s="70" t="s">
        <v>1948</v>
      </c>
      <c r="I257" s="148"/>
      <c r="J257" s="71">
        <v>149.737981825742</v>
      </c>
      <c r="K257" s="71">
        <v>3.2997409121089829</v>
      </c>
      <c r="L257" s="71">
        <v>2.8542747666551329</v>
      </c>
      <c r="M257" s="71">
        <v>67.936643594477573</v>
      </c>
      <c r="N257" s="71">
        <v>41.784944402917432</v>
      </c>
      <c r="O257" s="71">
        <v>25.99075136477677</v>
      </c>
      <c r="P257" s="71">
        <v>38.329885078528932</v>
      </c>
      <c r="Q257" s="71">
        <v>2.2153236288735099</v>
      </c>
      <c r="R257" s="71">
        <v>0</v>
      </c>
      <c r="S257" s="71">
        <v>0</v>
      </c>
      <c r="T257" s="72"/>
      <c r="U257" s="71">
        <v>30969794</v>
      </c>
      <c r="V257" s="71">
        <v>1431</v>
      </c>
      <c r="W257" s="71">
        <v>66</v>
      </c>
      <c r="X257" s="71">
        <v>17722</v>
      </c>
      <c r="Y257" s="71">
        <v>16771</v>
      </c>
      <c r="Z257" s="71">
        <v>19123</v>
      </c>
      <c r="AA257" s="71">
        <v>8249</v>
      </c>
      <c r="AB257" s="71">
        <v>37942</v>
      </c>
      <c r="AC257" s="71">
        <v>0</v>
      </c>
      <c r="AD257" s="71">
        <v>0</v>
      </c>
      <c r="AE257" s="72"/>
      <c r="AF257" s="71">
        <v>189236010.6589736</v>
      </c>
      <c r="AG257" s="71">
        <v>2544158.484788911</v>
      </c>
      <c r="AH257" s="71">
        <v>644665.31695032946</v>
      </c>
      <c r="AI257" s="71">
        <v>114586573.94144626</v>
      </c>
      <c r="AJ257" s="71">
        <v>64011523.450791731</v>
      </c>
      <c r="AK257" s="71">
        <v>0</v>
      </c>
      <c r="AL257" s="71">
        <v>0</v>
      </c>
      <c r="AM257" s="71">
        <v>4980414.4312036587</v>
      </c>
      <c r="AN257" s="71">
        <v>0</v>
      </c>
      <c r="AO257" s="71">
        <v>0</v>
      </c>
      <c r="AP257" s="71">
        <v>376003346.28415447</v>
      </c>
      <c r="AQ257" s="72"/>
      <c r="AR257" s="71">
        <v>395</v>
      </c>
      <c r="AS257" s="71">
        <v>95</v>
      </c>
      <c r="AT257" s="71">
        <v>0</v>
      </c>
      <c r="AU257" s="71">
        <v>0</v>
      </c>
      <c r="AV257" s="71">
        <v>0</v>
      </c>
      <c r="AW257" s="71">
        <v>0</v>
      </c>
      <c r="AX257" s="71"/>
      <c r="AY257" s="72"/>
      <c r="AZ257" s="71">
        <v>1640.100000000001</v>
      </c>
      <c r="BA257" s="71">
        <v>3064.5</v>
      </c>
      <c r="BB257" s="71">
        <v>0</v>
      </c>
      <c r="BC257" s="71">
        <v>0</v>
      </c>
      <c r="BD257" s="71">
        <v>0</v>
      </c>
      <c r="BE257" s="71">
        <v>0</v>
      </c>
      <c r="BF257" s="71"/>
      <c r="BG257" s="72"/>
      <c r="BH257" s="71">
        <v>0</v>
      </c>
      <c r="BI257" s="71">
        <v>0</v>
      </c>
      <c r="BJ257" s="71">
        <v>73.244</v>
      </c>
      <c r="BK257" s="71">
        <v>0</v>
      </c>
      <c r="BL257" s="71">
        <v>4.2130000000000001</v>
      </c>
      <c r="BM257" s="71">
        <v>0</v>
      </c>
      <c r="BN257" s="72"/>
      <c r="BO257" s="71">
        <v>0</v>
      </c>
      <c r="BP257" s="71">
        <v>0</v>
      </c>
      <c r="BQ257" s="71">
        <v>13</v>
      </c>
      <c r="BR257" s="71">
        <v>0</v>
      </c>
      <c r="BS257" s="71">
        <v>1</v>
      </c>
      <c r="BT257" s="71">
        <v>0</v>
      </c>
      <c r="BU257"/>
      <c r="BV257" s="70">
        <v>77.456999999999994</v>
      </c>
      <c r="BW257" s="70">
        <v>0</v>
      </c>
      <c r="BX257" s="70">
        <v>0</v>
      </c>
      <c r="BY257" s="70">
        <v>0</v>
      </c>
      <c r="BZ257" s="70">
        <v>0</v>
      </c>
      <c r="CA257" s="70">
        <v>0</v>
      </c>
      <c r="CB257" s="70">
        <v>0</v>
      </c>
      <c r="CC257" s="70">
        <v>0</v>
      </c>
      <c r="CD257" s="70">
        <v>0</v>
      </c>
    </row>
    <row r="258" spans="1:82">
      <c r="A258" s="70" t="s">
        <v>1966</v>
      </c>
      <c r="B258" s="70">
        <v>306</v>
      </c>
      <c r="C258" s="70">
        <v>19</v>
      </c>
      <c r="D258" s="70">
        <v>18</v>
      </c>
      <c r="E258" s="70">
        <v>2022</v>
      </c>
      <c r="F258" s="70" t="s">
        <v>161</v>
      </c>
      <c r="G258" s="70" t="s">
        <v>1947</v>
      </c>
      <c r="H258" s="70" t="s">
        <v>1948</v>
      </c>
      <c r="I258" s="148"/>
      <c r="J258" s="71">
        <v>140.91420691273473</v>
      </c>
      <c r="K258" s="71">
        <v>3.1860508152246148</v>
      </c>
      <c r="L258" s="71">
        <v>2.3481144125725728</v>
      </c>
      <c r="M258" s="71">
        <v>65.435506843154315</v>
      </c>
      <c r="N258" s="71">
        <v>42.596663393394444</v>
      </c>
      <c r="O258" s="71">
        <v>27.301220478931683</v>
      </c>
      <c r="P258" s="71">
        <v>38.312716300534255</v>
      </c>
      <c r="Q258" s="71">
        <v>2.2216301165323458</v>
      </c>
      <c r="R258" s="71">
        <v>0</v>
      </c>
      <c r="S258" s="71">
        <v>0</v>
      </c>
      <c r="T258" s="72"/>
      <c r="U258" s="71">
        <v>31378044</v>
      </c>
      <c r="V258" s="71">
        <v>1431</v>
      </c>
      <c r="W258" s="71">
        <v>66</v>
      </c>
      <c r="X258" s="71">
        <v>17722</v>
      </c>
      <c r="Y258" s="71">
        <v>16890</v>
      </c>
      <c r="Z258" s="71">
        <v>19085</v>
      </c>
      <c r="AA258" s="71">
        <v>8371</v>
      </c>
      <c r="AB258" s="71">
        <v>37738</v>
      </c>
      <c r="AC258" s="71">
        <v>0</v>
      </c>
      <c r="AD258" s="71">
        <v>0</v>
      </c>
      <c r="AE258" s="72"/>
      <c r="AF258" s="71">
        <v>174415721.92843059</v>
      </c>
      <c r="AG258" s="71">
        <v>2551464.6284200684</v>
      </c>
      <c r="AH258" s="71">
        <v>638119.83486667997</v>
      </c>
      <c r="AI258" s="71">
        <v>108376717.56101036</v>
      </c>
      <c r="AJ258" s="71">
        <v>70863064.607744396</v>
      </c>
      <c r="AK258" s="71">
        <v>0</v>
      </c>
      <c r="AL258" s="71">
        <v>0</v>
      </c>
      <c r="AM258" s="71">
        <v>4873005.836335727</v>
      </c>
      <c r="AN258" s="71">
        <v>0</v>
      </c>
      <c r="AO258" s="71">
        <v>0</v>
      </c>
      <c r="AP258" s="71">
        <v>361718094.39680779</v>
      </c>
      <c r="AQ258" s="72"/>
      <c r="AR258" s="71">
        <v>447</v>
      </c>
      <c r="AS258" s="71">
        <v>97</v>
      </c>
      <c r="AT258" s="71">
        <v>0</v>
      </c>
      <c r="AU258" s="71">
        <v>0</v>
      </c>
      <c r="AV258" s="71">
        <v>0</v>
      </c>
      <c r="AW258" s="71">
        <v>0</v>
      </c>
      <c r="AX258" s="71"/>
      <c r="AY258" s="72"/>
      <c r="AZ258" s="71">
        <v>1928.2000000000007</v>
      </c>
      <c r="BA258" s="71">
        <v>3094.9000000000005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1967</v>
      </c>
      <c r="B259" s="70">
        <v>306</v>
      </c>
      <c r="C259" s="70">
        <v>20</v>
      </c>
      <c r="D259" s="70">
        <v>18</v>
      </c>
      <c r="E259" s="70">
        <v>2023</v>
      </c>
      <c r="F259" s="70" t="s">
        <v>1539</v>
      </c>
      <c r="G259" s="70" t="s">
        <v>1947</v>
      </c>
      <c r="H259" s="70" t="s">
        <v>1948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474</v>
      </c>
      <c r="AS259" s="71">
        <v>97</v>
      </c>
      <c r="AT259" s="71">
        <v>0</v>
      </c>
      <c r="AU259" s="71">
        <v>0</v>
      </c>
      <c r="AV259" s="71">
        <v>0</v>
      </c>
      <c r="AW259" s="71">
        <v>0</v>
      </c>
      <c r="AX259" s="71"/>
      <c r="AY259" s="72"/>
      <c r="AZ259" s="71">
        <v>2081.1000000000008</v>
      </c>
      <c r="BA259" s="71">
        <v>3094.9000000000005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1968</v>
      </c>
      <c r="B260" s="70">
        <v>306</v>
      </c>
      <c r="C260" s="70">
        <v>21</v>
      </c>
      <c r="D260" s="70">
        <v>18</v>
      </c>
      <c r="E260" s="70">
        <v>2024</v>
      </c>
      <c r="F260" s="70" t="s">
        <v>1554</v>
      </c>
      <c r="G260" s="70" t="s">
        <v>1947</v>
      </c>
      <c r="H260" s="70" t="s">
        <v>1948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1969</v>
      </c>
      <c r="B261" s="70">
        <v>1</v>
      </c>
      <c r="C261" s="70">
        <v>1</v>
      </c>
      <c r="D261" s="70">
        <v>1</v>
      </c>
      <c r="E261" s="70">
        <v>1990</v>
      </c>
      <c r="F261" s="70" t="s">
        <v>787</v>
      </c>
      <c r="G261" s="70" t="s">
        <v>1970</v>
      </c>
      <c r="H261" s="70" t="s">
        <v>1971</v>
      </c>
      <c r="I261" s="148" t="s">
        <v>793</v>
      </c>
      <c r="J261" s="71">
        <v>1090.996472239583</v>
      </c>
      <c r="K261" s="71">
        <v>6.6217106852120384</v>
      </c>
      <c r="L261" s="71">
        <v>6.618685274218727</v>
      </c>
      <c r="M261" s="71">
        <v>27.432302474831999</v>
      </c>
      <c r="N261" s="71">
        <v>51.958237558889927</v>
      </c>
      <c r="O261" s="71">
        <v>34.535852532587569</v>
      </c>
      <c r="P261" s="71">
        <v>59.136507306927243</v>
      </c>
      <c r="Q261" s="71">
        <v>3.0335769602413798</v>
      </c>
      <c r="R261" s="71">
        <v>0</v>
      </c>
      <c r="S261" s="71">
        <v>3.0259094803562219</v>
      </c>
      <c r="T261" s="72"/>
      <c r="U261" s="71">
        <v>19678368</v>
      </c>
      <c r="V261" s="71">
        <v>1477</v>
      </c>
      <c r="W261" s="71">
        <v>72</v>
      </c>
      <c r="X261" s="71">
        <v>8416</v>
      </c>
      <c r="Y261" s="71">
        <v>13955</v>
      </c>
      <c r="Z261" s="71">
        <v>14205</v>
      </c>
      <c r="AA261" s="71">
        <v>14359</v>
      </c>
      <c r="AB261" s="71">
        <v>49255</v>
      </c>
      <c r="AC261" s="71">
        <v>0</v>
      </c>
      <c r="AD261" s="71">
        <v>3.0259094803562219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1972</v>
      </c>
      <c r="B262" s="70">
        <v>2</v>
      </c>
      <c r="C262" s="70">
        <v>2</v>
      </c>
      <c r="D262" s="70">
        <v>1</v>
      </c>
      <c r="E262" s="70">
        <v>2005</v>
      </c>
      <c r="F262" s="70" t="s">
        <v>789</v>
      </c>
      <c r="G262" s="70" t="s">
        <v>1970</v>
      </c>
      <c r="H262" s="70" t="s">
        <v>1971</v>
      </c>
      <c r="I262" s="148"/>
      <c r="J262" s="71">
        <v>795.46964260316918</v>
      </c>
      <c r="K262" s="71">
        <v>4.6406187218161037</v>
      </c>
      <c r="L262" s="71">
        <v>10.095009191544349</v>
      </c>
      <c r="M262" s="71">
        <v>51.424401334547561</v>
      </c>
      <c r="N262" s="71">
        <v>85.809340044151725</v>
      </c>
      <c r="O262" s="71">
        <v>49.69472039911696</v>
      </c>
      <c r="P262" s="71">
        <v>55.169467346643437</v>
      </c>
      <c r="Q262" s="71">
        <v>2.7346847637430498</v>
      </c>
      <c r="R262" s="71">
        <v>0</v>
      </c>
      <c r="S262" s="71">
        <v>3.8877938536685659</v>
      </c>
      <c r="T262" s="72"/>
      <c r="U262" s="71">
        <v>16223572</v>
      </c>
      <c r="V262" s="71">
        <v>1298</v>
      </c>
      <c r="W262" s="71">
        <v>124</v>
      </c>
      <c r="X262" s="71">
        <v>7518</v>
      </c>
      <c r="Y262" s="71">
        <v>15858</v>
      </c>
      <c r="Z262" s="71">
        <v>23653</v>
      </c>
      <c r="AA262" s="71">
        <v>10971</v>
      </c>
      <c r="AB262" s="71">
        <v>46418</v>
      </c>
      <c r="AC262" s="71">
        <v>0</v>
      </c>
      <c r="AD262" s="71">
        <v>3.8877938536685659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1973</v>
      </c>
      <c r="B263" s="70">
        <v>3</v>
      </c>
      <c r="C263" s="70">
        <v>3</v>
      </c>
      <c r="D263" s="70">
        <v>1</v>
      </c>
      <c r="E263" s="70">
        <v>2006</v>
      </c>
      <c r="F263" s="70" t="s">
        <v>790</v>
      </c>
      <c r="G263" s="70" t="s">
        <v>1970</v>
      </c>
      <c r="H263" s="70" t="s">
        <v>1971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1974</v>
      </c>
      <c r="B264" s="70">
        <v>4</v>
      </c>
      <c r="C264" s="70">
        <v>4</v>
      </c>
      <c r="D264" s="70">
        <v>1</v>
      </c>
      <c r="E264" s="70">
        <v>2007</v>
      </c>
      <c r="F264" s="70" t="s">
        <v>791</v>
      </c>
      <c r="G264" s="70" t="s">
        <v>1970</v>
      </c>
      <c r="H264" s="70" t="s">
        <v>1971</v>
      </c>
      <c r="I264" s="148"/>
      <c r="J264" s="71">
        <v>782.37551539261392</v>
      </c>
      <c r="K264" s="71">
        <v>4.0537238515155094</v>
      </c>
      <c r="L264" s="71">
        <v>7.9606555265719292</v>
      </c>
      <c r="M264" s="71">
        <v>54.006913155855692</v>
      </c>
      <c r="N264" s="71">
        <v>77.647023985714313</v>
      </c>
      <c r="O264" s="71">
        <v>48.507322125151873</v>
      </c>
      <c r="P264" s="71">
        <v>53.613158307661351</v>
      </c>
      <c r="Q264" s="71">
        <v>2.83685855078132</v>
      </c>
      <c r="R264" s="71">
        <v>0</v>
      </c>
      <c r="S264" s="71">
        <v>4.1138264895370726</v>
      </c>
      <c r="T264" s="72"/>
      <c r="U264" s="71">
        <v>17322982</v>
      </c>
      <c r="V264" s="71">
        <v>1179</v>
      </c>
      <c r="W264" s="71">
        <v>154</v>
      </c>
      <c r="X264" s="71">
        <v>8831</v>
      </c>
      <c r="Y264" s="71">
        <v>16045</v>
      </c>
      <c r="Z264" s="71">
        <v>24001</v>
      </c>
      <c r="AA264" s="71">
        <v>10499</v>
      </c>
      <c r="AB264" s="71">
        <v>45606</v>
      </c>
      <c r="AC264" s="71">
        <v>0</v>
      </c>
      <c r="AD264" s="71">
        <v>4.1138264895370726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1975</v>
      </c>
      <c r="B265" s="70">
        <v>5</v>
      </c>
      <c r="C265" s="70">
        <v>5</v>
      </c>
      <c r="D265" s="70">
        <v>1</v>
      </c>
      <c r="E265" s="70">
        <v>2008</v>
      </c>
      <c r="F265" s="70" t="s">
        <v>792</v>
      </c>
      <c r="G265" s="70" t="s">
        <v>1970</v>
      </c>
      <c r="H265" s="70" t="s">
        <v>1971</v>
      </c>
      <c r="I265" s="148"/>
      <c r="J265" s="71">
        <v>657.74285750842353</v>
      </c>
      <c r="K265" s="71">
        <v>3.0763947319613898</v>
      </c>
      <c r="L265" s="71">
        <v>7.1739933198859784</v>
      </c>
      <c r="M265" s="71">
        <v>55.042869548425003</v>
      </c>
      <c r="N265" s="71">
        <v>79.233146688660128</v>
      </c>
      <c r="O265" s="71">
        <v>47.172980788880743</v>
      </c>
      <c r="P265" s="71">
        <v>52.159572047548473</v>
      </c>
      <c r="Q265" s="71">
        <v>2.77608243384595</v>
      </c>
      <c r="R265" s="71">
        <v>0</v>
      </c>
      <c r="S265" s="71">
        <v>3.984826557656084</v>
      </c>
      <c r="T265" s="72"/>
      <c r="U265" s="71">
        <v>16713380</v>
      </c>
      <c r="V265" s="71">
        <v>1179</v>
      </c>
      <c r="W265" s="71">
        <v>154</v>
      </c>
      <c r="X265" s="71">
        <v>8831</v>
      </c>
      <c r="Y265" s="71">
        <v>16216</v>
      </c>
      <c r="Z265" s="71">
        <v>24160</v>
      </c>
      <c r="AA265" s="71">
        <v>10226</v>
      </c>
      <c r="AB265" s="71">
        <v>45363</v>
      </c>
      <c r="AC265" s="71">
        <v>0</v>
      </c>
      <c r="AD265" s="71">
        <v>3.984826557656084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1976</v>
      </c>
      <c r="B266" s="70">
        <v>6</v>
      </c>
      <c r="C266" s="70">
        <v>6</v>
      </c>
      <c r="D266" s="70">
        <v>1</v>
      </c>
      <c r="E266" s="70">
        <v>2009</v>
      </c>
      <c r="F266" s="70" t="s">
        <v>176</v>
      </c>
      <c r="G266" s="70" t="s">
        <v>1970</v>
      </c>
      <c r="H266" s="70" t="s">
        <v>1971</v>
      </c>
      <c r="I266" s="148"/>
      <c r="J266" s="71">
        <v>637.07244062668667</v>
      </c>
      <c r="K266" s="71">
        <v>2.8608626400250969</v>
      </c>
      <c r="L266" s="71">
        <v>6.4386948417452423</v>
      </c>
      <c r="M266" s="71">
        <v>51.875309888810577</v>
      </c>
      <c r="N266" s="71">
        <v>73.063259041203864</v>
      </c>
      <c r="O266" s="71">
        <v>48.306271342001487</v>
      </c>
      <c r="P266" s="71">
        <v>49.485830508654573</v>
      </c>
      <c r="Q266" s="71">
        <v>2.6159190641771</v>
      </c>
      <c r="R266" s="71">
        <v>0</v>
      </c>
      <c r="S266" s="71">
        <v>2.8551809735497589</v>
      </c>
      <c r="T266" s="72"/>
      <c r="U266" s="71">
        <v>13750615</v>
      </c>
      <c r="V266" s="71">
        <v>1124</v>
      </c>
      <c r="W266" s="71">
        <v>201</v>
      </c>
      <c r="X266" s="71">
        <v>9422</v>
      </c>
      <c r="Y266" s="71">
        <v>16240</v>
      </c>
      <c r="Z266" s="71">
        <v>24420</v>
      </c>
      <c r="AA266" s="71">
        <v>9960</v>
      </c>
      <c r="AB266" s="71">
        <v>44872</v>
      </c>
      <c r="AC266" s="71">
        <v>0</v>
      </c>
      <c r="AD266" s="71">
        <v>2.8551809735497589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94.474000000000004</v>
      </c>
      <c r="BK266" s="71">
        <v>0</v>
      </c>
      <c r="BL266" s="71">
        <v>0</v>
      </c>
      <c r="BM266" s="71">
        <v>0</v>
      </c>
      <c r="BN266" s="72"/>
      <c r="BO266" s="71">
        <v>0</v>
      </c>
      <c r="BP266" s="71">
        <v>0</v>
      </c>
      <c r="BQ266" s="71">
        <v>7</v>
      </c>
      <c r="BR266" s="71">
        <v>0</v>
      </c>
      <c r="BS266" s="71">
        <v>0</v>
      </c>
      <c r="BT266" s="71">
        <v>0</v>
      </c>
      <c r="BU266"/>
      <c r="BV266" s="70">
        <v>85.77</v>
      </c>
      <c r="BW266" s="70">
        <v>0</v>
      </c>
      <c r="BX266" s="70">
        <v>0</v>
      </c>
      <c r="BY266" s="70">
        <v>0</v>
      </c>
      <c r="BZ266" s="70">
        <v>0</v>
      </c>
      <c r="CA266" s="70">
        <v>0</v>
      </c>
      <c r="CB266" s="70">
        <v>8.7040000000000006</v>
      </c>
      <c r="CC266" s="70">
        <v>0</v>
      </c>
      <c r="CD266" s="70">
        <v>0</v>
      </c>
    </row>
    <row r="267" spans="1:82">
      <c r="A267" s="70" t="s">
        <v>1977</v>
      </c>
      <c r="B267" s="70">
        <v>7</v>
      </c>
      <c r="C267" s="70">
        <v>7</v>
      </c>
      <c r="D267" s="70">
        <v>1</v>
      </c>
      <c r="E267" s="70">
        <v>2010</v>
      </c>
      <c r="F267" s="70" t="s">
        <v>177</v>
      </c>
      <c r="G267" s="70" t="s">
        <v>1970</v>
      </c>
      <c r="H267" s="70" t="s">
        <v>1971</v>
      </c>
      <c r="I267" s="148"/>
      <c r="J267" s="71">
        <v>639.36868730392439</v>
      </c>
      <c r="K267" s="71">
        <v>3.125216206424493</v>
      </c>
      <c r="L267" s="71">
        <v>6.1000788766418763</v>
      </c>
      <c r="M267" s="71">
        <v>58.636416855380453</v>
      </c>
      <c r="N267" s="71">
        <v>78.911381150571515</v>
      </c>
      <c r="O267" s="71">
        <v>48.325026318395807</v>
      </c>
      <c r="P267" s="71">
        <v>49.917630998009749</v>
      </c>
      <c r="Q267" s="71">
        <v>2.7014934551909202</v>
      </c>
      <c r="R267" s="71">
        <v>0</v>
      </c>
      <c r="S267" s="71">
        <v>3.4101619330742339</v>
      </c>
      <c r="T267" s="72"/>
      <c r="U267" s="71">
        <v>14381145</v>
      </c>
      <c r="V267" s="71">
        <v>1124</v>
      </c>
      <c r="W267" s="71">
        <v>201</v>
      </c>
      <c r="X267" s="71">
        <v>9422</v>
      </c>
      <c r="Y267" s="71">
        <v>16298</v>
      </c>
      <c r="Z267" s="71">
        <v>24543</v>
      </c>
      <c r="AA267" s="71">
        <v>9796</v>
      </c>
      <c r="AB267" s="71">
        <v>44404</v>
      </c>
      <c r="AC267" s="71">
        <v>0</v>
      </c>
      <c r="AD267" s="71">
        <v>3.4101619330742339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103.033</v>
      </c>
      <c r="BK267" s="71">
        <v>0</v>
      </c>
      <c r="BL267" s="71">
        <v>0</v>
      </c>
      <c r="BM267" s="71">
        <v>0</v>
      </c>
      <c r="BN267" s="72"/>
      <c r="BO267" s="71">
        <v>0</v>
      </c>
      <c r="BP267" s="71">
        <v>0</v>
      </c>
      <c r="BQ267" s="71">
        <v>7</v>
      </c>
      <c r="BR267" s="71">
        <v>0</v>
      </c>
      <c r="BS267" s="71">
        <v>0</v>
      </c>
      <c r="BT267" s="71">
        <v>0</v>
      </c>
      <c r="BU267"/>
      <c r="BV267" s="70">
        <v>84.703000000000003</v>
      </c>
      <c r="BW267" s="70">
        <v>0</v>
      </c>
      <c r="BX267" s="70">
        <v>0</v>
      </c>
      <c r="BY267" s="70">
        <v>0</v>
      </c>
      <c r="BZ267" s="70">
        <v>0</v>
      </c>
      <c r="CA267" s="70">
        <v>0</v>
      </c>
      <c r="CB267" s="70">
        <v>18.329999999999998</v>
      </c>
      <c r="CC267" s="70">
        <v>0</v>
      </c>
      <c r="CD267" s="70">
        <v>0</v>
      </c>
    </row>
    <row r="268" spans="1:82">
      <c r="A268" s="70" t="s">
        <v>1978</v>
      </c>
      <c r="B268" s="70">
        <v>8</v>
      </c>
      <c r="C268" s="70">
        <v>8</v>
      </c>
      <c r="D268" s="70">
        <v>1</v>
      </c>
      <c r="E268" s="70">
        <v>2011</v>
      </c>
      <c r="F268" s="70" t="s">
        <v>178</v>
      </c>
      <c r="G268" s="70" t="s">
        <v>1970</v>
      </c>
      <c r="H268" s="70" t="s">
        <v>1971</v>
      </c>
      <c r="I268" s="148"/>
      <c r="J268" s="71">
        <v>707.81826001358854</v>
      </c>
      <c r="K268" s="71">
        <v>3.7148088462418412</v>
      </c>
      <c r="L268" s="71">
        <v>8.1843886322704336</v>
      </c>
      <c r="M268" s="71">
        <v>55.75502514116674</v>
      </c>
      <c r="N268" s="71">
        <v>69.476322579647757</v>
      </c>
      <c r="O268" s="71">
        <v>47.611610225126924</v>
      </c>
      <c r="P268" s="71">
        <v>47.772411004517046</v>
      </c>
      <c r="Q268" s="71">
        <v>3.08147390559806</v>
      </c>
      <c r="R268" s="71">
        <v>0</v>
      </c>
      <c r="S268" s="71">
        <v>3.3241840765629118</v>
      </c>
      <c r="T268" s="72"/>
      <c r="U268" s="71">
        <v>15982999</v>
      </c>
      <c r="V268" s="71">
        <v>1124</v>
      </c>
      <c r="W268" s="71">
        <v>201</v>
      </c>
      <c r="X268" s="71">
        <v>9422</v>
      </c>
      <c r="Y268" s="71">
        <v>16334</v>
      </c>
      <c r="Z268" s="71">
        <v>24706</v>
      </c>
      <c r="AA268" s="71">
        <v>9654</v>
      </c>
      <c r="AB268" s="71">
        <v>43910</v>
      </c>
      <c r="AC268" s="71">
        <v>0</v>
      </c>
      <c r="AD268" s="71">
        <v>3.3241840765629118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113.976</v>
      </c>
      <c r="BK268" s="71">
        <v>0</v>
      </c>
      <c r="BL268" s="71">
        <v>0</v>
      </c>
      <c r="BM268" s="71">
        <v>0</v>
      </c>
      <c r="BN268" s="72"/>
      <c r="BO268" s="71">
        <v>0</v>
      </c>
      <c r="BP268" s="71">
        <v>0</v>
      </c>
      <c r="BQ268" s="71">
        <v>7</v>
      </c>
      <c r="BR268" s="71">
        <v>0</v>
      </c>
      <c r="BS268" s="71">
        <v>0</v>
      </c>
      <c r="BT268" s="71">
        <v>0</v>
      </c>
      <c r="BU268"/>
      <c r="BV268" s="70">
        <v>94.503</v>
      </c>
      <c r="BW268" s="70">
        <v>0</v>
      </c>
      <c r="BX268" s="70">
        <v>0</v>
      </c>
      <c r="BY268" s="70">
        <v>0</v>
      </c>
      <c r="BZ268" s="70">
        <v>0</v>
      </c>
      <c r="CA268" s="70">
        <v>0</v>
      </c>
      <c r="CB268" s="70">
        <v>19.472999999999999</v>
      </c>
      <c r="CC268" s="70">
        <v>0</v>
      </c>
      <c r="CD268" s="70">
        <v>0</v>
      </c>
    </row>
    <row r="269" spans="1:82">
      <c r="A269" s="70" t="s">
        <v>1979</v>
      </c>
      <c r="B269" s="70">
        <v>9</v>
      </c>
      <c r="C269" s="70">
        <v>9</v>
      </c>
      <c r="D269" s="70">
        <v>1</v>
      </c>
      <c r="E269" s="70">
        <v>2012</v>
      </c>
      <c r="F269" s="70" t="s">
        <v>179</v>
      </c>
      <c r="G269" s="70" t="s">
        <v>1970</v>
      </c>
      <c r="H269" s="70" t="s">
        <v>1971</v>
      </c>
      <c r="I269" s="148"/>
      <c r="J269" s="71">
        <v>638.80565813477597</v>
      </c>
      <c r="K269" s="71">
        <v>3.3600432648516669</v>
      </c>
      <c r="L269" s="71">
        <v>8.121520607074217</v>
      </c>
      <c r="M269" s="71">
        <v>53.861609421190522</v>
      </c>
      <c r="N269" s="71">
        <v>78.936231929151489</v>
      </c>
      <c r="O269" s="71">
        <v>47.776120614247418</v>
      </c>
      <c r="P269" s="71">
        <v>47.15339879232701</v>
      </c>
      <c r="Q269" s="71">
        <v>3.3484930283586101</v>
      </c>
      <c r="R269" s="71">
        <v>0</v>
      </c>
      <c r="S269" s="71">
        <v>3.188224173950835</v>
      </c>
      <c r="T269" s="72"/>
      <c r="U269" s="71">
        <v>14326431</v>
      </c>
      <c r="V269" s="71">
        <v>1124</v>
      </c>
      <c r="W269" s="71">
        <v>201</v>
      </c>
      <c r="X269" s="71">
        <v>9422</v>
      </c>
      <c r="Y269" s="71">
        <v>16765</v>
      </c>
      <c r="Z269" s="71">
        <v>24988</v>
      </c>
      <c r="AA269" s="71">
        <v>9475</v>
      </c>
      <c r="AB269" s="71">
        <v>43917</v>
      </c>
      <c r="AC269" s="71">
        <v>0</v>
      </c>
      <c r="AD269" s="71">
        <v>3.188224173950835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104.334</v>
      </c>
      <c r="BK269" s="71">
        <v>0</v>
      </c>
      <c r="BL269" s="71">
        <v>0</v>
      </c>
      <c r="BM269" s="71">
        <v>0</v>
      </c>
      <c r="BN269" s="72"/>
      <c r="BO269" s="71">
        <v>0</v>
      </c>
      <c r="BP269" s="71">
        <v>0</v>
      </c>
      <c r="BQ269" s="71">
        <v>7</v>
      </c>
      <c r="BR269" s="71">
        <v>0</v>
      </c>
      <c r="BS269" s="71">
        <v>0</v>
      </c>
      <c r="BT269" s="71">
        <v>0</v>
      </c>
      <c r="BU269"/>
      <c r="BV269" s="70">
        <v>83.897000000000006</v>
      </c>
      <c r="BW269" s="70">
        <v>0</v>
      </c>
      <c r="BX269" s="70">
        <v>0</v>
      </c>
      <c r="BY269" s="70">
        <v>0</v>
      </c>
      <c r="BZ269" s="70">
        <v>0</v>
      </c>
      <c r="CA269" s="70">
        <v>0</v>
      </c>
      <c r="CB269" s="70">
        <v>16.315000000000001</v>
      </c>
      <c r="CC269" s="70">
        <v>4.1219999999999999</v>
      </c>
      <c r="CD269" s="70">
        <v>0</v>
      </c>
    </row>
    <row r="270" spans="1:82">
      <c r="A270" s="70" t="s">
        <v>1980</v>
      </c>
      <c r="B270" s="70">
        <v>10</v>
      </c>
      <c r="C270" s="70">
        <v>10</v>
      </c>
      <c r="D270" s="70">
        <v>1</v>
      </c>
      <c r="E270" s="70">
        <v>2013</v>
      </c>
      <c r="F270" s="70" t="s">
        <v>180</v>
      </c>
      <c r="G270" s="70" t="s">
        <v>1970</v>
      </c>
      <c r="H270" s="70" t="s">
        <v>1971</v>
      </c>
      <c r="I270" s="148"/>
      <c r="J270" s="71">
        <v>675.0637460952571</v>
      </c>
      <c r="K270" s="71">
        <v>2.8169179093188079</v>
      </c>
      <c r="L270" s="71">
        <v>7.5428435550172868</v>
      </c>
      <c r="M270" s="71">
        <v>53.231941269316557</v>
      </c>
      <c r="N270" s="71">
        <v>78.926069925196202</v>
      </c>
      <c r="O270" s="71">
        <v>45.994068891034139</v>
      </c>
      <c r="P270" s="71">
        <v>46.626726828228342</v>
      </c>
      <c r="Q270" s="71">
        <v>3.3599871670099901</v>
      </c>
      <c r="R270" s="71">
        <v>0</v>
      </c>
      <c r="S270" s="71">
        <v>4.1896896781297359</v>
      </c>
      <c r="T270" s="72"/>
      <c r="U270" s="71">
        <v>14483564</v>
      </c>
      <c r="V270" s="71">
        <v>1124</v>
      </c>
      <c r="W270" s="71">
        <v>201</v>
      </c>
      <c r="X270" s="71">
        <v>9422</v>
      </c>
      <c r="Y270" s="71">
        <v>16697</v>
      </c>
      <c r="Z270" s="71">
        <v>25130</v>
      </c>
      <c r="AA270" s="71">
        <v>9334</v>
      </c>
      <c r="AB270" s="71">
        <v>43436</v>
      </c>
      <c r="AC270" s="71">
        <v>0</v>
      </c>
      <c r="AD270" s="71">
        <v>4.1896896781297359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119.369</v>
      </c>
      <c r="BK270" s="71">
        <v>0</v>
      </c>
      <c r="BL270" s="71">
        <v>0</v>
      </c>
      <c r="BM270" s="71">
        <v>0</v>
      </c>
      <c r="BN270" s="72"/>
      <c r="BO270" s="71">
        <v>0</v>
      </c>
      <c r="BP270" s="71">
        <v>0</v>
      </c>
      <c r="BQ270" s="71">
        <v>7</v>
      </c>
      <c r="BR270" s="71">
        <v>0</v>
      </c>
      <c r="BS270" s="71">
        <v>0</v>
      </c>
      <c r="BT270" s="71">
        <v>0</v>
      </c>
      <c r="BU270"/>
      <c r="BV270" s="70">
        <v>95.108999999999995</v>
      </c>
      <c r="BW270" s="70">
        <v>0</v>
      </c>
      <c r="BX270" s="70">
        <v>0</v>
      </c>
      <c r="BY270" s="70">
        <v>0</v>
      </c>
      <c r="BZ270" s="70">
        <v>0</v>
      </c>
      <c r="CA270" s="70">
        <v>0</v>
      </c>
      <c r="CB270" s="70">
        <v>19.241</v>
      </c>
      <c r="CC270" s="70">
        <v>5.0190000000000001</v>
      </c>
      <c r="CD270" s="70">
        <v>0</v>
      </c>
    </row>
    <row r="271" spans="1:82">
      <c r="A271" s="70" t="s">
        <v>1981</v>
      </c>
      <c r="B271" s="70">
        <v>11</v>
      </c>
      <c r="C271" s="70">
        <v>11</v>
      </c>
      <c r="D271" s="70">
        <v>1</v>
      </c>
      <c r="E271" s="70">
        <v>2014</v>
      </c>
      <c r="F271" s="70" t="s">
        <v>181</v>
      </c>
      <c r="G271" s="70" t="s">
        <v>1970</v>
      </c>
      <c r="H271" s="70" t="s">
        <v>1971</v>
      </c>
      <c r="I271" s="148"/>
      <c r="J271" s="71">
        <v>672.60565107207583</v>
      </c>
      <c r="K271" s="71">
        <v>2.4650024434742202</v>
      </c>
      <c r="L271" s="71">
        <v>5.4928534533216506</v>
      </c>
      <c r="M271" s="71">
        <v>53.894357149425247</v>
      </c>
      <c r="N271" s="71">
        <v>72.383413879336302</v>
      </c>
      <c r="O271" s="71">
        <v>43.876641464578711</v>
      </c>
      <c r="P271" s="71">
        <v>45.930096899066442</v>
      </c>
      <c r="Q271" s="71">
        <v>3.17554045371446</v>
      </c>
      <c r="R271" s="71">
        <v>0</v>
      </c>
      <c r="S271" s="71">
        <v>3.8245636294482148</v>
      </c>
      <c r="T271" s="72"/>
      <c r="U271" s="71">
        <v>15408118</v>
      </c>
      <c r="V271" s="71">
        <v>855</v>
      </c>
      <c r="W271" s="71">
        <v>149</v>
      </c>
      <c r="X271" s="71">
        <v>9413</v>
      </c>
      <c r="Y271" s="71">
        <v>16662</v>
      </c>
      <c r="Z271" s="71">
        <v>25249</v>
      </c>
      <c r="AA271" s="71">
        <v>9147</v>
      </c>
      <c r="AB271" s="71">
        <v>42787</v>
      </c>
      <c r="AC271" s="71">
        <v>0</v>
      </c>
      <c r="AD271" s="71">
        <v>3.8245636294482148</v>
      </c>
      <c r="AE271" s="72"/>
      <c r="AF271" s="71"/>
      <c r="AG271" s="71"/>
      <c r="AH271" s="71"/>
      <c r="AI271" s="71"/>
      <c r="AJ271" s="71"/>
      <c r="AK271" s="71"/>
      <c r="AL271" s="71"/>
      <c r="AM271" s="71"/>
      <c r="AN271" s="71"/>
      <c r="AO271" s="71"/>
      <c r="AP271" s="71"/>
      <c r="AQ271" s="72"/>
      <c r="AR271" s="71">
        <v>1016</v>
      </c>
      <c r="AS271" s="71">
        <v>198</v>
      </c>
      <c r="AT271" s="71">
        <v>0</v>
      </c>
      <c r="AU271" s="71">
        <v>0</v>
      </c>
      <c r="AV271" s="71">
        <v>0</v>
      </c>
      <c r="AW271" s="71">
        <v>0</v>
      </c>
      <c r="AX271" s="71"/>
      <c r="AY271" s="72"/>
      <c r="AZ271" s="71">
        <v>4371.0240000000003</v>
      </c>
      <c r="BA271" s="71">
        <v>10745.4</v>
      </c>
      <c r="BB271" s="71">
        <v>0</v>
      </c>
      <c r="BC271" s="71">
        <v>0</v>
      </c>
      <c r="BD271" s="71">
        <v>0</v>
      </c>
      <c r="BE271" s="71">
        <v>0</v>
      </c>
      <c r="BF271" s="71"/>
      <c r="BG271" s="72"/>
      <c r="BH271" s="71">
        <v>0</v>
      </c>
      <c r="BI271" s="71">
        <v>0</v>
      </c>
      <c r="BJ271" s="71">
        <v>116.544</v>
      </c>
      <c r="BK271" s="71">
        <v>0</v>
      </c>
      <c r="BL271" s="71">
        <v>0</v>
      </c>
      <c r="BM271" s="71">
        <v>0</v>
      </c>
      <c r="BN271" s="72"/>
      <c r="BO271" s="71">
        <v>0</v>
      </c>
      <c r="BP271" s="71">
        <v>0</v>
      </c>
      <c r="BQ271" s="71">
        <v>7</v>
      </c>
      <c r="BR271" s="71">
        <v>0</v>
      </c>
      <c r="BS271" s="71">
        <v>0</v>
      </c>
      <c r="BT271" s="71">
        <v>0</v>
      </c>
      <c r="BU271"/>
      <c r="BV271" s="70">
        <v>93.921000000000006</v>
      </c>
      <c r="BW271" s="70">
        <v>0</v>
      </c>
      <c r="BX271" s="70">
        <v>0</v>
      </c>
      <c r="BY271" s="70">
        <v>0</v>
      </c>
      <c r="BZ271" s="70">
        <v>0</v>
      </c>
      <c r="CA271" s="70">
        <v>0</v>
      </c>
      <c r="CB271" s="70">
        <v>22.623000000000001</v>
      </c>
      <c r="CC271" s="70">
        <v>0</v>
      </c>
      <c r="CD271" s="70">
        <v>0</v>
      </c>
    </row>
    <row r="272" spans="1:82">
      <c r="A272" s="70" t="s">
        <v>1982</v>
      </c>
      <c r="B272" s="70">
        <v>12</v>
      </c>
      <c r="C272" s="70">
        <v>12</v>
      </c>
      <c r="D272" s="70">
        <v>1</v>
      </c>
      <c r="E272" s="70">
        <v>2015</v>
      </c>
      <c r="F272" s="70" t="s">
        <v>182</v>
      </c>
      <c r="G272" s="70" t="s">
        <v>1970</v>
      </c>
      <c r="H272" s="70" t="s">
        <v>1971</v>
      </c>
      <c r="I272" s="148"/>
      <c r="J272" s="71">
        <v>714.42127793729435</v>
      </c>
      <c r="K272" s="71">
        <v>2.2299485829481398</v>
      </c>
      <c r="L272" s="71">
        <v>8.3641473677082239</v>
      </c>
      <c r="M272" s="71">
        <v>49.031102261454258</v>
      </c>
      <c r="N272" s="71">
        <v>76.835691986267364</v>
      </c>
      <c r="O272" s="71">
        <v>43.508316036318945</v>
      </c>
      <c r="P272" s="71">
        <v>45.28796937232751</v>
      </c>
      <c r="Q272" s="71">
        <v>3.0629500379612198</v>
      </c>
      <c r="R272" s="71">
        <v>0</v>
      </c>
      <c r="S272" s="71">
        <v>3.9502243425545989</v>
      </c>
      <c r="T272" s="72"/>
      <c r="U272" s="71">
        <v>16016867</v>
      </c>
      <c r="V272" s="71">
        <v>855</v>
      </c>
      <c r="W272" s="71">
        <v>149</v>
      </c>
      <c r="X272" s="71">
        <v>9413</v>
      </c>
      <c r="Y272" s="71">
        <v>16677</v>
      </c>
      <c r="Z272" s="71">
        <v>25278</v>
      </c>
      <c r="AA272" s="71">
        <v>9012</v>
      </c>
      <c r="AB272" s="71">
        <v>42158</v>
      </c>
      <c r="AC272" s="71">
        <v>0</v>
      </c>
      <c r="AD272" s="71">
        <v>3.9502243425545989</v>
      </c>
      <c r="AE272" s="72"/>
      <c r="AF272" s="71">
        <v>202871471.75485381</v>
      </c>
      <c r="AG272" s="71">
        <v>1598785.4087887229</v>
      </c>
      <c r="AH272" s="71">
        <v>1680909.9253384101</v>
      </c>
      <c r="AI272" s="71">
        <v>56751899.240724906</v>
      </c>
      <c r="AJ272" s="71">
        <v>94432669.817365363</v>
      </c>
      <c r="AK272" s="71">
        <v>0</v>
      </c>
      <c r="AL272" s="71">
        <v>0</v>
      </c>
      <c r="AM272" s="71">
        <v>5777577.0538413106</v>
      </c>
      <c r="AN272" s="71">
        <v>0</v>
      </c>
      <c r="AO272" s="71">
        <v>0</v>
      </c>
      <c r="AP272" s="71">
        <v>363113313.20091248</v>
      </c>
      <c r="AQ272" s="72"/>
      <c r="AR272" s="71">
        <v>1070</v>
      </c>
      <c r="AS272" s="71">
        <v>313</v>
      </c>
      <c r="AT272" s="71">
        <v>0</v>
      </c>
      <c r="AU272" s="71">
        <v>0</v>
      </c>
      <c r="AV272" s="71">
        <v>0</v>
      </c>
      <c r="AW272" s="71">
        <v>0</v>
      </c>
      <c r="AX272" s="71"/>
      <c r="AY272" s="72"/>
      <c r="AZ272" s="71">
        <v>4691.174</v>
      </c>
      <c r="BA272" s="71">
        <v>15114.5</v>
      </c>
      <c r="BB272" s="71">
        <v>0</v>
      </c>
      <c r="BC272" s="71">
        <v>0</v>
      </c>
      <c r="BD272" s="71">
        <v>0</v>
      </c>
      <c r="BE272" s="71">
        <v>0</v>
      </c>
      <c r="BF272" s="71"/>
      <c r="BG272" s="72"/>
      <c r="BH272" s="71">
        <v>0</v>
      </c>
      <c r="BI272" s="71">
        <v>0</v>
      </c>
      <c r="BJ272" s="71">
        <v>119.172</v>
      </c>
      <c r="BK272" s="71">
        <v>0</v>
      </c>
      <c r="BL272" s="71">
        <v>0</v>
      </c>
      <c r="BM272" s="71">
        <v>0</v>
      </c>
      <c r="BN272" s="72"/>
      <c r="BO272" s="71">
        <v>0</v>
      </c>
      <c r="BP272" s="71">
        <v>0</v>
      </c>
      <c r="BQ272" s="71">
        <v>7</v>
      </c>
      <c r="BR272" s="71">
        <v>0</v>
      </c>
      <c r="BS272" s="71">
        <v>0</v>
      </c>
      <c r="BT272" s="71">
        <v>0</v>
      </c>
      <c r="BU272"/>
      <c r="BV272" s="70">
        <v>92.725999999999999</v>
      </c>
      <c r="BW272" s="70">
        <v>0</v>
      </c>
      <c r="BX272" s="70">
        <v>0</v>
      </c>
      <c r="BY272" s="70">
        <v>0</v>
      </c>
      <c r="BZ272" s="70">
        <v>0</v>
      </c>
      <c r="CA272" s="70">
        <v>0</v>
      </c>
      <c r="CB272" s="70">
        <v>26.446000000000002</v>
      </c>
      <c r="CC272" s="70">
        <v>0</v>
      </c>
      <c r="CD272" s="70">
        <v>0</v>
      </c>
    </row>
    <row r="273" spans="1:82">
      <c r="A273" s="70" t="s">
        <v>1983</v>
      </c>
      <c r="B273" s="70">
        <v>13</v>
      </c>
      <c r="C273" s="70">
        <v>13</v>
      </c>
      <c r="D273" s="70">
        <v>1</v>
      </c>
      <c r="E273" s="70">
        <v>2016</v>
      </c>
      <c r="F273" s="70" t="s">
        <v>155</v>
      </c>
      <c r="G273" s="1064" t="s">
        <v>1970</v>
      </c>
      <c r="H273" s="70" t="s">
        <v>1971</v>
      </c>
      <c r="I273" s="148"/>
      <c r="J273" s="71">
        <v>590.14209314669426</v>
      </c>
      <c r="K273" s="71">
        <v>2.2120894964191558</v>
      </c>
      <c r="L273" s="71">
        <v>6.5357739082052166</v>
      </c>
      <c r="M273" s="71">
        <v>48.985343895816605</v>
      </c>
      <c r="N273" s="71">
        <v>66.678685681127746</v>
      </c>
      <c r="O273" s="71">
        <v>43.080290831228972</v>
      </c>
      <c r="P273" s="71">
        <v>43.470985144041244</v>
      </c>
      <c r="Q273" s="71">
        <v>2.9392105749763995</v>
      </c>
      <c r="R273" s="71">
        <v>0</v>
      </c>
      <c r="S273" s="71">
        <v>3.8074534664919799</v>
      </c>
      <c r="T273" s="72"/>
      <c r="U273" s="71">
        <v>12715333</v>
      </c>
      <c r="V273" s="71">
        <v>855</v>
      </c>
      <c r="W273" s="71">
        <v>149</v>
      </c>
      <c r="X273" s="71">
        <v>9413</v>
      </c>
      <c r="Y273" s="71">
        <v>16708</v>
      </c>
      <c r="Z273" s="71">
        <v>25337</v>
      </c>
      <c r="AA273" s="71">
        <v>8947</v>
      </c>
      <c r="AB273" s="71">
        <v>41613</v>
      </c>
      <c r="AC273" s="71">
        <v>0</v>
      </c>
      <c r="AD273" s="71">
        <v>3.8074534664919799</v>
      </c>
      <c r="AE273" s="72"/>
      <c r="AF273" s="71">
        <v>172918329.12549019</v>
      </c>
      <c r="AG273" s="71">
        <v>1572833.162945509</v>
      </c>
      <c r="AH273" s="71">
        <v>1041621.196900574</v>
      </c>
      <c r="AI273" s="71">
        <v>58509829.129396461</v>
      </c>
      <c r="AJ273" s="71">
        <v>80996034.555309951</v>
      </c>
      <c r="AK273" s="71">
        <v>0</v>
      </c>
      <c r="AL273" s="71">
        <v>0</v>
      </c>
      <c r="AM273" s="71">
        <v>5707317.6737370146</v>
      </c>
      <c r="AN273" s="71">
        <v>0</v>
      </c>
      <c r="AO273" s="71">
        <v>0</v>
      </c>
      <c r="AP273" s="71">
        <v>320745964.84377968</v>
      </c>
      <c r="AQ273" s="72"/>
      <c r="AR273" s="71">
        <v>1156</v>
      </c>
      <c r="AS273" s="71">
        <v>369</v>
      </c>
      <c r="AT273" s="71">
        <v>0</v>
      </c>
      <c r="AU273" s="71">
        <v>0</v>
      </c>
      <c r="AV273" s="71">
        <v>0</v>
      </c>
      <c r="AW273" s="71">
        <v>0</v>
      </c>
      <c r="AX273" s="71"/>
      <c r="AY273" s="72"/>
      <c r="AZ273" s="71">
        <v>5141.0319999999992</v>
      </c>
      <c r="BA273" s="71">
        <v>20164.7</v>
      </c>
      <c r="BB273" s="71">
        <v>0</v>
      </c>
      <c r="BC273" s="71">
        <v>0</v>
      </c>
      <c r="BD273" s="71">
        <v>0</v>
      </c>
      <c r="BE273" s="71">
        <v>0</v>
      </c>
      <c r="BF273" s="71"/>
      <c r="BG273" s="72"/>
      <c r="BH273" s="71">
        <v>0</v>
      </c>
      <c r="BI273" s="71">
        <v>0</v>
      </c>
      <c r="BJ273" s="71">
        <v>117.678</v>
      </c>
      <c r="BK273" s="71">
        <v>0</v>
      </c>
      <c r="BL273" s="71">
        <v>0</v>
      </c>
      <c r="BM273" s="71">
        <v>0</v>
      </c>
      <c r="BN273" s="72"/>
      <c r="BO273" s="71">
        <v>0</v>
      </c>
      <c r="BP273" s="71">
        <v>0</v>
      </c>
      <c r="BQ273" s="71">
        <v>8</v>
      </c>
      <c r="BR273" s="71">
        <v>0</v>
      </c>
      <c r="BS273" s="71">
        <v>0</v>
      </c>
      <c r="BT273" s="71">
        <v>0</v>
      </c>
      <c r="BU273"/>
      <c r="BV273" s="70">
        <v>97.906000000000006</v>
      </c>
      <c r="BW273" s="70">
        <v>0</v>
      </c>
      <c r="BX273" s="70">
        <v>0</v>
      </c>
      <c r="BY273" s="70">
        <v>0</v>
      </c>
      <c r="BZ273" s="70">
        <v>0</v>
      </c>
      <c r="CA273" s="70">
        <v>0</v>
      </c>
      <c r="CB273" s="70">
        <v>19.771999999999998</v>
      </c>
      <c r="CC273" s="70">
        <v>0</v>
      </c>
      <c r="CD273" s="70">
        <v>0</v>
      </c>
    </row>
    <row r="274" spans="1:82">
      <c r="A274" s="70" t="s">
        <v>1984</v>
      </c>
      <c r="B274" s="70">
        <v>14</v>
      </c>
      <c r="C274" s="70">
        <v>14</v>
      </c>
      <c r="D274" s="70">
        <v>1</v>
      </c>
      <c r="E274" s="70">
        <v>2017</v>
      </c>
      <c r="F274" s="70" t="s">
        <v>156</v>
      </c>
      <c r="G274" s="1064" t="s">
        <v>1970</v>
      </c>
      <c r="H274" s="70" t="s">
        <v>1971</v>
      </c>
      <c r="I274" s="148"/>
      <c r="J274" s="71">
        <v>587.30050350464285</v>
      </c>
      <c r="K274" s="71">
        <v>2.3010597067686769</v>
      </c>
      <c r="L274" s="71">
        <v>6.1896629217913564</v>
      </c>
      <c r="M274" s="71">
        <v>46.339723376138451</v>
      </c>
      <c r="N274" s="71">
        <v>67.152189656319393</v>
      </c>
      <c r="O274" s="71">
        <v>42.486038688634672</v>
      </c>
      <c r="P274" s="71">
        <v>42.365205665599163</v>
      </c>
      <c r="Q274" s="71">
        <v>2.8113409072400102</v>
      </c>
      <c r="R274" s="71">
        <v>0</v>
      </c>
      <c r="S274" s="71">
        <v>3.4735353479352025</v>
      </c>
      <c r="T274" s="72"/>
      <c r="U274" s="71">
        <v>13910124</v>
      </c>
      <c r="V274" s="71">
        <v>855</v>
      </c>
      <c r="W274" s="71">
        <v>149</v>
      </c>
      <c r="X274" s="71">
        <v>9413</v>
      </c>
      <c r="Y274" s="71">
        <v>16796</v>
      </c>
      <c r="Z274" s="71">
        <v>25402</v>
      </c>
      <c r="AA274" s="71">
        <v>8775</v>
      </c>
      <c r="AB274" s="71">
        <v>41160</v>
      </c>
      <c r="AC274" s="71">
        <v>0</v>
      </c>
      <c r="AD274" s="71">
        <v>3.473535347935202</v>
      </c>
      <c r="AE274" s="72"/>
      <c r="AF274" s="71">
        <v>183556829.21002671</v>
      </c>
      <c r="AG274" s="71">
        <v>1613858.0206766219</v>
      </c>
      <c r="AH274" s="71">
        <v>1314850.8764163151</v>
      </c>
      <c r="AI274" s="71">
        <v>57568993.726833597</v>
      </c>
      <c r="AJ274" s="71">
        <v>86125536.012585774</v>
      </c>
      <c r="AK274" s="71">
        <v>0</v>
      </c>
      <c r="AL274" s="71">
        <v>0</v>
      </c>
      <c r="AM274" s="71">
        <v>5654020.8703406621</v>
      </c>
      <c r="AN274" s="71">
        <v>0</v>
      </c>
      <c r="AO274" s="71">
        <v>0</v>
      </c>
      <c r="AP274" s="71">
        <v>335834088.71687967</v>
      </c>
      <c r="AQ274" s="72"/>
      <c r="AR274" s="71">
        <v>1206</v>
      </c>
      <c r="AS274" s="71">
        <v>400</v>
      </c>
      <c r="AT274" s="71">
        <v>0</v>
      </c>
      <c r="AU274" s="71">
        <v>0</v>
      </c>
      <c r="AV274" s="71">
        <v>0</v>
      </c>
      <c r="AW274" s="71">
        <v>0</v>
      </c>
      <c r="AX274" s="71"/>
      <c r="AY274" s="72"/>
      <c r="AZ274" s="71">
        <v>5428.8240000000014</v>
      </c>
      <c r="BA274" s="71">
        <v>23264.9</v>
      </c>
      <c r="BB274" s="71">
        <v>0</v>
      </c>
      <c r="BC274" s="71">
        <v>0</v>
      </c>
      <c r="BD274" s="71">
        <v>0</v>
      </c>
      <c r="BE274" s="71">
        <v>0</v>
      </c>
      <c r="BF274" s="71"/>
      <c r="BG274" s="72"/>
      <c r="BH274" s="71">
        <v>0</v>
      </c>
      <c r="BI274" s="71">
        <v>0</v>
      </c>
      <c r="BJ274" s="71">
        <v>119.79900000000001</v>
      </c>
      <c r="BK274" s="71">
        <v>0</v>
      </c>
      <c r="BL274" s="71">
        <v>0</v>
      </c>
      <c r="BM274" s="71">
        <v>0</v>
      </c>
      <c r="BN274" s="72"/>
      <c r="BO274" s="71">
        <v>0</v>
      </c>
      <c r="BP274" s="71">
        <v>0</v>
      </c>
      <c r="BQ274" s="71">
        <v>8</v>
      </c>
      <c r="BR274" s="71">
        <v>0</v>
      </c>
      <c r="BS274" s="71">
        <v>0</v>
      </c>
      <c r="BT274" s="71">
        <v>0</v>
      </c>
      <c r="BU274"/>
      <c r="BV274" s="70">
        <v>96.141000000000005</v>
      </c>
      <c r="BW274" s="70">
        <v>0</v>
      </c>
      <c r="BX274" s="70">
        <v>0</v>
      </c>
      <c r="BY274" s="70">
        <v>0</v>
      </c>
      <c r="BZ274" s="70">
        <v>0</v>
      </c>
      <c r="CA274" s="70">
        <v>0</v>
      </c>
      <c r="CB274" s="70">
        <v>23.658000000000001</v>
      </c>
      <c r="CC274" s="70">
        <v>0</v>
      </c>
      <c r="CD274" s="70">
        <v>0</v>
      </c>
    </row>
    <row r="275" spans="1:82">
      <c r="A275" s="70" t="s">
        <v>1985</v>
      </c>
      <c r="B275" s="70">
        <v>15</v>
      </c>
      <c r="C275" s="70">
        <v>15</v>
      </c>
      <c r="D275" s="70">
        <v>1</v>
      </c>
      <c r="E275" s="70">
        <v>2018</v>
      </c>
      <c r="F275" s="70" t="s">
        <v>183</v>
      </c>
      <c r="G275" s="70" t="s">
        <v>1970</v>
      </c>
      <c r="H275" s="70" t="s">
        <v>1971</v>
      </c>
      <c r="I275" s="148"/>
      <c r="J275" s="71">
        <v>519.79946039818435</v>
      </c>
      <c r="K275" s="71">
        <v>2.1352154002775254</v>
      </c>
      <c r="L275" s="71">
        <v>5.6389018662051074</v>
      </c>
      <c r="M275" s="71">
        <v>43.089251181603963</v>
      </c>
      <c r="N275" s="71">
        <v>54.008142074610646</v>
      </c>
      <c r="O275" s="71">
        <v>41.778080536682438</v>
      </c>
      <c r="P275" s="71">
        <v>41.752296945993933</v>
      </c>
      <c r="Q275" s="71">
        <v>2.5757336877379098</v>
      </c>
      <c r="R275" s="71">
        <v>0</v>
      </c>
      <c r="S275" s="71">
        <v>4.8195998495774912</v>
      </c>
      <c r="T275" s="72"/>
      <c r="U275" s="71">
        <v>14145773</v>
      </c>
      <c r="V275" s="71">
        <v>855</v>
      </c>
      <c r="W275" s="71">
        <v>149</v>
      </c>
      <c r="X275" s="71">
        <v>9413</v>
      </c>
      <c r="Y275" s="71">
        <v>16854</v>
      </c>
      <c r="Z275" s="71">
        <v>25457</v>
      </c>
      <c r="AA275" s="71">
        <v>8735</v>
      </c>
      <c r="AB275" s="71">
        <v>40639</v>
      </c>
      <c r="AC275" s="71">
        <v>0</v>
      </c>
      <c r="AD275" s="71">
        <v>4.8195998495774912</v>
      </c>
      <c r="AE275" s="72"/>
      <c r="AF275" s="71">
        <v>172652651.07783219</v>
      </c>
      <c r="AG275" s="71">
        <v>1491173.106544594</v>
      </c>
      <c r="AH275" s="71">
        <v>1231938.2773951651</v>
      </c>
      <c r="AI275" s="71">
        <v>55593032.761889182</v>
      </c>
      <c r="AJ275" s="71">
        <v>70930600.604853198</v>
      </c>
      <c r="AK275" s="71">
        <v>0</v>
      </c>
      <c r="AL275" s="71">
        <v>0</v>
      </c>
      <c r="AM275" s="71">
        <v>5594003.4882106977</v>
      </c>
      <c r="AN275" s="71">
        <v>0</v>
      </c>
      <c r="AO275" s="71">
        <v>0</v>
      </c>
      <c r="AP275" s="71">
        <v>307493399.31672502</v>
      </c>
      <c r="AQ275" s="72"/>
      <c r="AR275" s="71">
        <v>1262</v>
      </c>
      <c r="AS275" s="71">
        <v>455</v>
      </c>
      <c r="AT275" s="71">
        <v>0</v>
      </c>
      <c r="AU275" s="71">
        <v>0</v>
      </c>
      <c r="AV275" s="71">
        <v>0</v>
      </c>
      <c r="AW275" s="71">
        <v>0</v>
      </c>
      <c r="AX275" s="71"/>
      <c r="AY275" s="72"/>
      <c r="AZ275" s="71">
        <v>5724.2329999999984</v>
      </c>
      <c r="BA275" s="71">
        <v>25486</v>
      </c>
      <c r="BB275" s="71">
        <v>0</v>
      </c>
      <c r="BC275" s="71">
        <v>0</v>
      </c>
      <c r="BD275" s="71">
        <v>0</v>
      </c>
      <c r="BE275" s="71">
        <v>0</v>
      </c>
      <c r="BF275" s="71"/>
      <c r="BG275" s="72"/>
      <c r="BH275" s="71">
        <v>0</v>
      </c>
      <c r="BI275" s="71">
        <v>0</v>
      </c>
      <c r="BJ275" s="71">
        <v>124.78400000000001</v>
      </c>
      <c r="BK275" s="71">
        <v>0</v>
      </c>
      <c r="BL275" s="71">
        <v>0</v>
      </c>
      <c r="BM275" s="71">
        <v>0</v>
      </c>
      <c r="BN275" s="72"/>
      <c r="BO275" s="71">
        <v>0</v>
      </c>
      <c r="BP275" s="71">
        <v>0</v>
      </c>
      <c r="BQ275" s="71">
        <v>9</v>
      </c>
      <c r="BR275" s="71">
        <v>0</v>
      </c>
      <c r="BS275" s="71">
        <v>0</v>
      </c>
      <c r="BT275" s="71">
        <v>0</v>
      </c>
      <c r="BU275"/>
      <c r="BV275" s="70">
        <v>100.392</v>
      </c>
      <c r="BW275" s="70">
        <v>0</v>
      </c>
      <c r="BX275" s="70">
        <v>0</v>
      </c>
      <c r="BY275" s="70">
        <v>0</v>
      </c>
      <c r="BZ275" s="70">
        <v>0</v>
      </c>
      <c r="CA275" s="70">
        <v>0</v>
      </c>
      <c r="CB275" s="70">
        <v>24.391999999999999</v>
      </c>
      <c r="CC275" s="70">
        <v>0</v>
      </c>
      <c r="CD275" s="70">
        <v>0</v>
      </c>
    </row>
    <row r="276" spans="1:82">
      <c r="A276" s="70" t="s">
        <v>1986</v>
      </c>
      <c r="B276" s="70">
        <v>16</v>
      </c>
      <c r="C276" s="70">
        <v>16</v>
      </c>
      <c r="D276" s="70">
        <v>1</v>
      </c>
      <c r="E276" s="70">
        <v>2019</v>
      </c>
      <c r="F276" s="70" t="s">
        <v>158</v>
      </c>
      <c r="G276" s="70" t="s">
        <v>1970</v>
      </c>
      <c r="H276" s="70" t="s">
        <v>1971</v>
      </c>
      <c r="I276" s="148"/>
      <c r="J276" s="71">
        <v>518.4319016739986</v>
      </c>
      <c r="K276" s="71">
        <v>1.9020854427042064</v>
      </c>
      <c r="L276" s="71">
        <v>5.6246575005913</v>
      </c>
      <c r="M276" s="71">
        <v>39.131939602899784</v>
      </c>
      <c r="N276" s="71">
        <v>46.919490672480556</v>
      </c>
      <c r="O276" s="71">
        <v>40.42538485010239</v>
      </c>
      <c r="P276" s="71">
        <v>41.479628884685738</v>
      </c>
      <c r="Q276" s="71">
        <v>2.4629782824391002</v>
      </c>
      <c r="R276" s="71">
        <v>0</v>
      </c>
      <c r="S276" s="71">
        <v>5.8439265425664173</v>
      </c>
      <c r="T276" s="72"/>
      <c r="U276" s="71">
        <v>13777431</v>
      </c>
      <c r="V276" s="71">
        <v>855</v>
      </c>
      <c r="W276" s="71">
        <v>149</v>
      </c>
      <c r="X276" s="71">
        <v>9413</v>
      </c>
      <c r="Y276" s="71">
        <v>16815</v>
      </c>
      <c r="Z276" s="71">
        <v>25309</v>
      </c>
      <c r="AA276" s="71">
        <v>8613</v>
      </c>
      <c r="AB276" s="71">
        <v>39912</v>
      </c>
      <c r="AC276" s="71">
        <v>0</v>
      </c>
      <c r="AD276" s="71">
        <v>5.8439265425664173</v>
      </c>
      <c r="AE276" s="72"/>
      <c r="AF276" s="71">
        <v>177537693.28384459</v>
      </c>
      <c r="AG276" s="71">
        <v>1470431.0830481781</v>
      </c>
      <c r="AH276" s="71">
        <v>1324026.8911124319</v>
      </c>
      <c r="AI276" s="71">
        <v>55014911.543532513</v>
      </c>
      <c r="AJ276" s="71">
        <v>68249979.99335669</v>
      </c>
      <c r="AK276" s="71">
        <v>0</v>
      </c>
      <c r="AL276" s="71">
        <v>0</v>
      </c>
      <c r="AM276" s="71">
        <v>5435713.9426248642</v>
      </c>
      <c r="AN276" s="71">
        <v>0</v>
      </c>
      <c r="AO276" s="71">
        <v>0</v>
      </c>
      <c r="AP276" s="71">
        <v>309032756.73751926</v>
      </c>
      <c r="AQ276" s="72"/>
      <c r="AR276" s="71">
        <v>1327</v>
      </c>
      <c r="AS276" s="71">
        <v>527</v>
      </c>
      <c r="AT276" s="71">
        <v>0</v>
      </c>
      <c r="AU276" s="71">
        <v>0</v>
      </c>
      <c r="AV276" s="71">
        <v>0</v>
      </c>
      <c r="AW276" s="71">
        <v>0</v>
      </c>
      <c r="AX276" s="71"/>
      <c r="AY276" s="72"/>
      <c r="AZ276" s="71">
        <v>6050.3590000000022</v>
      </c>
      <c r="BA276" s="71">
        <v>30471.799999999988</v>
      </c>
      <c r="BB276" s="71">
        <v>0</v>
      </c>
      <c r="BC276" s="71">
        <v>0</v>
      </c>
      <c r="BD276" s="71">
        <v>0</v>
      </c>
      <c r="BE276" s="71">
        <v>0</v>
      </c>
      <c r="BF276" s="71"/>
      <c r="BG276" s="72"/>
      <c r="BH276" s="71">
        <v>0</v>
      </c>
      <c r="BI276" s="71">
        <v>0</v>
      </c>
      <c r="BJ276" s="71">
        <v>112.352</v>
      </c>
      <c r="BK276" s="71">
        <v>0</v>
      </c>
      <c r="BL276" s="71">
        <v>0</v>
      </c>
      <c r="BM276" s="71">
        <v>0</v>
      </c>
      <c r="BN276" s="72"/>
      <c r="BO276" s="71">
        <v>0</v>
      </c>
      <c r="BP276" s="71">
        <v>0</v>
      </c>
      <c r="BQ276" s="71">
        <v>9</v>
      </c>
      <c r="BR276" s="71">
        <v>0</v>
      </c>
      <c r="BS276" s="71">
        <v>0</v>
      </c>
      <c r="BT276" s="71">
        <v>0</v>
      </c>
      <c r="BU276"/>
      <c r="BV276" s="70">
        <v>90.305000000000007</v>
      </c>
      <c r="BW276" s="70">
        <v>0</v>
      </c>
      <c r="BX276" s="70">
        <v>0</v>
      </c>
      <c r="BY276" s="70">
        <v>0</v>
      </c>
      <c r="BZ276" s="70">
        <v>0</v>
      </c>
      <c r="CA276" s="70">
        <v>0</v>
      </c>
      <c r="CB276" s="70">
        <v>22.047000000000001</v>
      </c>
      <c r="CC276" s="70">
        <v>0</v>
      </c>
      <c r="CD276" s="70">
        <v>0</v>
      </c>
    </row>
    <row r="277" spans="1:82">
      <c r="A277" s="70" t="s">
        <v>1987</v>
      </c>
      <c r="B277" s="70">
        <v>17</v>
      </c>
      <c r="C277" s="70">
        <v>17</v>
      </c>
      <c r="D277" s="70">
        <v>1</v>
      </c>
      <c r="E277" s="70">
        <v>2020</v>
      </c>
      <c r="F277" s="70" t="s">
        <v>159</v>
      </c>
      <c r="G277" s="70" t="s">
        <v>1970</v>
      </c>
      <c r="H277" s="70" t="s">
        <v>1971</v>
      </c>
      <c r="I277" s="148"/>
      <c r="J277" s="71">
        <v>543.22777527463791</v>
      </c>
      <c r="K277" s="71">
        <v>1.9598953767601459</v>
      </c>
      <c r="L277" s="71">
        <v>2.5226948237618454</v>
      </c>
      <c r="M277" s="71">
        <v>34.705763151020108</v>
      </c>
      <c r="N277" s="71">
        <v>51.887584565107353</v>
      </c>
      <c r="O277" s="71">
        <v>35.191643786351861</v>
      </c>
      <c r="P277" s="71">
        <v>38.83938535203194</v>
      </c>
      <c r="Q277" s="71">
        <v>2.3162130580031599</v>
      </c>
      <c r="R277" s="71">
        <v>0</v>
      </c>
      <c r="S277" s="71">
        <v>3.7825608326987279</v>
      </c>
      <c r="T277" s="72"/>
      <c r="U277" s="71">
        <v>15096144</v>
      </c>
      <c r="V277" s="71">
        <v>850</v>
      </c>
      <c r="W277" s="71">
        <v>79</v>
      </c>
      <c r="X277" s="71">
        <v>9332</v>
      </c>
      <c r="Y277" s="71">
        <v>16749</v>
      </c>
      <c r="Z277" s="71">
        <v>25147</v>
      </c>
      <c r="AA277" s="71">
        <v>8572</v>
      </c>
      <c r="AB277" s="71">
        <v>39284</v>
      </c>
      <c r="AC277" s="71">
        <v>0</v>
      </c>
      <c r="AD277" s="71">
        <v>3.7825608326987279</v>
      </c>
      <c r="AE277" s="72"/>
      <c r="AF277" s="71">
        <v>199596882.3531512</v>
      </c>
      <c r="AG277" s="71">
        <v>1439443.6749008205</v>
      </c>
      <c r="AH277" s="71">
        <v>643313.82886924932</v>
      </c>
      <c r="AI277" s="71">
        <v>50296884.634594426</v>
      </c>
      <c r="AJ277" s="71">
        <v>79062997.982547224</v>
      </c>
      <c r="AK277" s="71"/>
      <c r="AL277" s="71"/>
      <c r="AM277" s="71">
        <v>5126998.4543431485</v>
      </c>
      <c r="AN277" s="71"/>
      <c r="AO277" s="71"/>
      <c r="AP277" s="71">
        <v>336166520.92840606</v>
      </c>
      <c r="AQ277" s="72"/>
      <c r="AR277" s="71">
        <v>1380</v>
      </c>
      <c r="AS277" s="71">
        <v>577</v>
      </c>
      <c r="AT277" s="71">
        <v>0</v>
      </c>
      <c r="AU277" s="71">
        <v>0</v>
      </c>
      <c r="AV277" s="71">
        <v>0</v>
      </c>
      <c r="AW277" s="71">
        <v>0</v>
      </c>
      <c r="AX277" s="71"/>
      <c r="AY277" s="72"/>
      <c r="AZ277" s="71">
        <v>6350.2840000000033</v>
      </c>
      <c r="BA277" s="71">
        <v>35267.900000000009</v>
      </c>
      <c r="BB277" s="71">
        <v>0</v>
      </c>
      <c r="BC277" s="71">
        <v>0</v>
      </c>
      <c r="BD277" s="71">
        <v>0</v>
      </c>
      <c r="BE277" s="71">
        <v>0</v>
      </c>
      <c r="BF277" s="71"/>
      <c r="BG277" s="72"/>
      <c r="BH277" s="71">
        <v>0</v>
      </c>
      <c r="BI277" s="71">
        <v>0</v>
      </c>
      <c r="BJ277" s="71">
        <v>109.355</v>
      </c>
      <c r="BK277" s="71">
        <v>0</v>
      </c>
      <c r="BL277" s="71">
        <v>0</v>
      </c>
      <c r="BM277" s="71">
        <v>0</v>
      </c>
      <c r="BN277" s="72"/>
      <c r="BO277" s="71">
        <v>0</v>
      </c>
      <c r="BP277" s="71">
        <v>0</v>
      </c>
      <c r="BQ277" s="71">
        <v>8</v>
      </c>
      <c r="BR277" s="71">
        <v>0</v>
      </c>
      <c r="BS277" s="71">
        <v>0</v>
      </c>
      <c r="BT277" s="71">
        <v>0</v>
      </c>
      <c r="BU277"/>
      <c r="BV277" s="70">
        <v>79.828999999999994</v>
      </c>
      <c r="BW277" s="70">
        <v>0</v>
      </c>
      <c r="BX277" s="70">
        <v>0</v>
      </c>
      <c r="BY277" s="70">
        <v>0</v>
      </c>
      <c r="BZ277" s="70">
        <v>0</v>
      </c>
      <c r="CA277" s="70">
        <v>0</v>
      </c>
      <c r="CB277" s="70">
        <v>29.526</v>
      </c>
      <c r="CC277" s="70">
        <v>0</v>
      </c>
      <c r="CD277" s="70">
        <v>0</v>
      </c>
    </row>
    <row r="278" spans="1:82">
      <c r="A278" s="70" t="s">
        <v>1988</v>
      </c>
      <c r="B278" s="70">
        <v>17</v>
      </c>
      <c r="C278" s="70">
        <v>18</v>
      </c>
      <c r="D278" s="70">
        <v>1</v>
      </c>
      <c r="E278" s="70">
        <v>2021</v>
      </c>
      <c r="F278" s="70" t="s">
        <v>160</v>
      </c>
      <c r="G278" s="70" t="s">
        <v>1970</v>
      </c>
      <c r="H278" s="70" t="s">
        <v>1971</v>
      </c>
      <c r="I278" s="148"/>
      <c r="J278" s="71">
        <v>474.11709440899125</v>
      </c>
      <c r="K278" s="71">
        <v>2.1614305399911746</v>
      </c>
      <c r="L278" s="71">
        <v>2.2412045012159827</v>
      </c>
      <c r="M278" s="71">
        <v>39.417347309583448</v>
      </c>
      <c r="N278" s="71">
        <v>53.094362203443325</v>
      </c>
      <c r="O278" s="71">
        <v>33.948490696511747</v>
      </c>
      <c r="P278" s="71">
        <v>39.765687538131964</v>
      </c>
      <c r="Q278" s="71">
        <v>2.2664707349536699</v>
      </c>
      <c r="R278" s="71">
        <v>0</v>
      </c>
      <c r="S278" s="71">
        <v>3.435171337429487</v>
      </c>
      <c r="T278" s="72"/>
      <c r="U278" s="71">
        <v>14437990</v>
      </c>
      <c r="V278" s="71">
        <v>850</v>
      </c>
      <c r="W278" s="71">
        <v>79</v>
      </c>
      <c r="X278" s="71">
        <v>9332</v>
      </c>
      <c r="Y278" s="71">
        <v>16746</v>
      </c>
      <c r="Z278" s="71">
        <v>24978</v>
      </c>
      <c r="AA278" s="71">
        <v>8558</v>
      </c>
      <c r="AB278" s="71">
        <v>38818</v>
      </c>
      <c r="AC278" s="71">
        <v>0</v>
      </c>
      <c r="AD278" s="71">
        <v>3.435171337429487</v>
      </c>
      <c r="AE278" s="72"/>
      <c r="AF278" s="71">
        <v>167984169.4955458</v>
      </c>
      <c r="AG278" s="71">
        <v>1538936.2271297479</v>
      </c>
      <c r="AH278" s="71">
        <v>565495.5180893623</v>
      </c>
      <c r="AI278" s="71">
        <v>57987025.311332323</v>
      </c>
      <c r="AJ278" s="71">
        <v>79464385.015697896</v>
      </c>
      <c r="AK278" s="71">
        <v>0</v>
      </c>
      <c r="AL278" s="71">
        <v>0</v>
      </c>
      <c r="AM278" s="71">
        <v>5095401.5969232935</v>
      </c>
      <c r="AN278" s="71">
        <v>0</v>
      </c>
      <c r="AO278" s="71">
        <v>0</v>
      </c>
      <c r="AP278" s="71">
        <v>312635413.16471845</v>
      </c>
      <c r="AQ278" s="72"/>
      <c r="AR278" s="71">
        <v>1454</v>
      </c>
      <c r="AS278" s="71">
        <v>592</v>
      </c>
      <c r="AT278" s="71">
        <v>0</v>
      </c>
      <c r="AU278" s="71">
        <v>0</v>
      </c>
      <c r="AV278" s="71">
        <v>0</v>
      </c>
      <c r="AW278" s="71">
        <v>0</v>
      </c>
      <c r="AX278" s="71"/>
      <c r="AY278" s="72"/>
      <c r="AZ278" s="71">
        <v>6852.3650000000052</v>
      </c>
      <c r="BA278" s="71">
        <v>36704</v>
      </c>
      <c r="BB278" s="71">
        <v>0</v>
      </c>
      <c r="BC278" s="71">
        <v>0</v>
      </c>
      <c r="BD278" s="71">
        <v>0</v>
      </c>
      <c r="BE278" s="71">
        <v>0</v>
      </c>
      <c r="BF278" s="71"/>
      <c r="BG278" s="72"/>
      <c r="BH278" s="71">
        <v>0</v>
      </c>
      <c r="BI278" s="71">
        <v>0</v>
      </c>
      <c r="BJ278" s="71">
        <v>111.896</v>
      </c>
      <c r="BK278" s="71">
        <v>0</v>
      </c>
      <c r="BL278" s="71">
        <v>0</v>
      </c>
      <c r="BM278" s="71">
        <v>0</v>
      </c>
      <c r="BN278" s="72"/>
      <c r="BO278" s="71">
        <v>0</v>
      </c>
      <c r="BP278" s="71">
        <v>0</v>
      </c>
      <c r="BQ278" s="71">
        <v>9</v>
      </c>
      <c r="BR278" s="71">
        <v>0</v>
      </c>
      <c r="BS278" s="71">
        <v>0</v>
      </c>
      <c r="BT278" s="71">
        <v>0</v>
      </c>
      <c r="BU278"/>
      <c r="BV278" s="70">
        <v>82.801000000000002</v>
      </c>
      <c r="BW278" s="70">
        <v>0</v>
      </c>
      <c r="BX278" s="70">
        <v>0</v>
      </c>
      <c r="BY278" s="70">
        <v>0</v>
      </c>
      <c r="BZ278" s="70">
        <v>0</v>
      </c>
      <c r="CA278" s="70">
        <v>0</v>
      </c>
      <c r="CB278" s="70">
        <v>29.094999999999999</v>
      </c>
      <c r="CC278" s="70">
        <v>0</v>
      </c>
      <c r="CD278" s="70">
        <v>0</v>
      </c>
    </row>
    <row r="279" spans="1:82">
      <c r="A279" s="70" t="s">
        <v>1989</v>
      </c>
      <c r="B279" s="70">
        <v>17</v>
      </c>
      <c r="C279" s="70">
        <v>19</v>
      </c>
      <c r="D279" s="70">
        <v>1</v>
      </c>
      <c r="E279" s="70">
        <v>2022</v>
      </c>
      <c r="F279" s="70" t="s">
        <v>161</v>
      </c>
      <c r="G279" s="70" t="s">
        <v>1970</v>
      </c>
      <c r="H279" s="70" t="s">
        <v>1971</v>
      </c>
      <c r="I279" s="148"/>
      <c r="J279" s="71">
        <v>472.69902404913086</v>
      </c>
      <c r="K279" s="71">
        <v>1.9889177890007257</v>
      </c>
      <c r="L279" s="71">
        <v>1.6702222260997961</v>
      </c>
      <c r="M279" s="71">
        <v>37.535226646814976</v>
      </c>
      <c r="N279" s="71">
        <v>53.107778964984533</v>
      </c>
      <c r="O279" s="71">
        <v>35.549522144193411</v>
      </c>
      <c r="P279" s="71">
        <v>39.186892481803163</v>
      </c>
      <c r="Q279" s="71">
        <v>2.2408216851896552</v>
      </c>
      <c r="R279" s="71">
        <v>0</v>
      </c>
      <c r="S279" s="71">
        <v>4.5368820491783799</v>
      </c>
      <c r="T279" s="72"/>
      <c r="U279" s="71">
        <v>15565190</v>
      </c>
      <c r="V279" s="71">
        <v>850</v>
      </c>
      <c r="W279" s="71">
        <v>79</v>
      </c>
      <c r="X279" s="71">
        <v>9332</v>
      </c>
      <c r="Y279" s="71">
        <v>16657</v>
      </c>
      <c r="Z279" s="71">
        <v>24851</v>
      </c>
      <c r="AA279" s="71">
        <v>8562</v>
      </c>
      <c r="AB279" s="71">
        <v>38064</v>
      </c>
      <c r="AC279" s="71">
        <v>0</v>
      </c>
      <c r="AD279" s="71">
        <v>4.5368820491783799</v>
      </c>
      <c r="AE279" s="72"/>
      <c r="AF279" s="71">
        <v>152471989.6891374</v>
      </c>
      <c r="AG279" s="71">
        <v>1543292.2750955608</v>
      </c>
      <c r="AH279" s="71">
        <v>466796.37276921229</v>
      </c>
      <c r="AI279" s="71">
        <v>52875165.392978311</v>
      </c>
      <c r="AJ279" s="71">
        <v>80897532.444431022</v>
      </c>
      <c r="AK279" s="71">
        <v>0</v>
      </c>
      <c r="AL279" s="71">
        <v>0</v>
      </c>
      <c r="AM279" s="71">
        <v>4915101.3343124473</v>
      </c>
      <c r="AN279" s="71">
        <v>0</v>
      </c>
      <c r="AO279" s="71">
        <v>0</v>
      </c>
      <c r="AP279" s="71">
        <v>293169877.50872391</v>
      </c>
      <c r="AQ279" s="72"/>
      <c r="AR279" s="71">
        <v>1541</v>
      </c>
      <c r="AS279" s="71">
        <v>600</v>
      </c>
      <c r="AT279" s="71">
        <v>0</v>
      </c>
      <c r="AU279" s="71">
        <v>0</v>
      </c>
      <c r="AV279" s="71">
        <v>0</v>
      </c>
      <c r="AW279" s="71">
        <v>0</v>
      </c>
      <c r="AX279" s="71"/>
      <c r="AY279" s="72"/>
      <c r="AZ279" s="71">
        <v>7474.3940000000057</v>
      </c>
      <c r="BA279" s="71">
        <v>39148.400000000001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1990</v>
      </c>
      <c r="B280" s="70">
        <v>17</v>
      </c>
      <c r="C280" s="70">
        <v>20</v>
      </c>
      <c r="D280" s="70">
        <v>1</v>
      </c>
      <c r="E280" s="70">
        <v>2023</v>
      </c>
      <c r="F280" s="70" t="s">
        <v>1539</v>
      </c>
      <c r="G280" s="70" t="s">
        <v>1970</v>
      </c>
      <c r="H280" s="70" t="s">
        <v>1971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1617</v>
      </c>
      <c r="AS280" s="71">
        <v>603</v>
      </c>
      <c r="AT280" s="71">
        <v>0</v>
      </c>
      <c r="AU280" s="71">
        <v>0</v>
      </c>
      <c r="AV280" s="71">
        <v>0</v>
      </c>
      <c r="AW280" s="71">
        <v>0</v>
      </c>
      <c r="AX280" s="71"/>
      <c r="AY280" s="72"/>
      <c r="AZ280" s="71">
        <v>7893.7879999999986</v>
      </c>
      <c r="BA280" s="71">
        <v>39517.800000000003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1991</v>
      </c>
      <c r="B281" s="70">
        <v>17</v>
      </c>
      <c r="C281" s="70">
        <v>21</v>
      </c>
      <c r="D281" s="70">
        <v>1</v>
      </c>
      <c r="E281" s="70">
        <v>2024</v>
      </c>
      <c r="F281" s="70" t="s">
        <v>1554</v>
      </c>
      <c r="G281" s="70" t="s">
        <v>1970</v>
      </c>
      <c r="H281" s="70" t="s">
        <v>1971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1992</v>
      </c>
      <c r="B282" s="70">
        <v>171</v>
      </c>
      <c r="C282" s="70">
        <v>1</v>
      </c>
      <c r="D282" s="70">
        <v>11</v>
      </c>
      <c r="E282" s="70">
        <v>1990</v>
      </c>
      <c r="F282" s="70" t="s">
        <v>787</v>
      </c>
      <c r="G282" s="70" t="s">
        <v>1993</v>
      </c>
      <c r="H282" s="70" t="s">
        <v>1994</v>
      </c>
      <c r="I282" s="148"/>
      <c r="J282" s="71">
        <v>123.1570233215589</v>
      </c>
      <c r="K282" s="71">
        <v>3.3382060293595832</v>
      </c>
      <c r="L282" s="71">
        <v>8.2562064535615782</v>
      </c>
      <c r="M282" s="71">
        <v>17.41771016380525</v>
      </c>
      <c r="N282" s="71">
        <v>30.327114012585699</v>
      </c>
      <c r="O282" s="71">
        <v>30.482965086489461</v>
      </c>
      <c r="P282" s="71">
        <v>41.797925528101167</v>
      </c>
      <c r="Q282" s="71">
        <v>2.4389330550311401</v>
      </c>
      <c r="R282" s="71">
        <v>0</v>
      </c>
      <c r="S282" s="71">
        <v>2.0657074420959889</v>
      </c>
      <c r="T282" s="72"/>
      <c r="U282" s="71">
        <v>16796181</v>
      </c>
      <c r="V282" s="71">
        <v>1170</v>
      </c>
      <c r="W282" s="71">
        <v>89</v>
      </c>
      <c r="X282" s="71">
        <v>6815</v>
      </c>
      <c r="Y282" s="71">
        <v>10265</v>
      </c>
      <c r="Z282" s="71">
        <v>12538</v>
      </c>
      <c r="AA282" s="71">
        <v>10149</v>
      </c>
      <c r="AB282" s="71">
        <v>39600</v>
      </c>
      <c r="AC282" s="71">
        <v>0</v>
      </c>
      <c r="AD282" s="71">
        <v>2.0657074420959889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1995</v>
      </c>
      <c r="B283" s="70">
        <v>172</v>
      </c>
      <c r="C283" s="70">
        <v>2</v>
      </c>
      <c r="D283" s="70">
        <v>11</v>
      </c>
      <c r="E283" s="70">
        <v>2005</v>
      </c>
      <c r="F283" s="70" t="s">
        <v>789</v>
      </c>
      <c r="G283" s="70" t="s">
        <v>1993</v>
      </c>
      <c r="H283" s="70" t="s">
        <v>1994</v>
      </c>
      <c r="I283" s="148"/>
      <c r="J283" s="71">
        <v>216.28273267372521</v>
      </c>
      <c r="K283" s="71">
        <v>2.4235898837745768</v>
      </c>
      <c r="L283" s="71">
        <v>13.46875124425546</v>
      </c>
      <c r="M283" s="71">
        <v>33.023043530694267</v>
      </c>
      <c r="N283" s="71">
        <v>44.320089312898013</v>
      </c>
      <c r="O283" s="71">
        <v>49.175775828086572</v>
      </c>
      <c r="P283" s="71">
        <v>42.004426282609849</v>
      </c>
      <c r="Q283" s="71">
        <v>2.4459456964177702</v>
      </c>
      <c r="R283" s="71">
        <v>0</v>
      </c>
      <c r="S283" s="71">
        <v>3.2122076506929109</v>
      </c>
      <c r="T283" s="72"/>
      <c r="U283" s="71">
        <v>32847921</v>
      </c>
      <c r="V283" s="71">
        <v>1155</v>
      </c>
      <c r="W283" s="71">
        <v>161</v>
      </c>
      <c r="X283" s="71">
        <v>6744</v>
      </c>
      <c r="Y283" s="71">
        <v>12677</v>
      </c>
      <c r="Z283" s="71">
        <v>23406</v>
      </c>
      <c r="AA283" s="71">
        <v>8353</v>
      </c>
      <c r="AB283" s="71">
        <v>41517</v>
      </c>
      <c r="AC283" s="71">
        <v>0</v>
      </c>
      <c r="AD283" s="71">
        <v>3.2122076506929109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1996</v>
      </c>
      <c r="B284" s="70">
        <v>173</v>
      </c>
      <c r="C284" s="70">
        <v>3</v>
      </c>
      <c r="D284" s="70">
        <v>11</v>
      </c>
      <c r="E284" s="70">
        <v>2006</v>
      </c>
      <c r="F284" s="70" t="s">
        <v>790</v>
      </c>
      <c r="G284" s="70" t="s">
        <v>1993</v>
      </c>
      <c r="H284" s="70" t="s">
        <v>1994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1997</v>
      </c>
      <c r="B285" s="70">
        <v>174</v>
      </c>
      <c r="C285" s="70">
        <v>4</v>
      </c>
      <c r="D285" s="70">
        <v>11</v>
      </c>
      <c r="E285" s="70">
        <v>2007</v>
      </c>
      <c r="F285" s="70" t="s">
        <v>791</v>
      </c>
      <c r="G285" s="70" t="s">
        <v>1993</v>
      </c>
      <c r="H285" s="70" t="s">
        <v>1994</v>
      </c>
      <c r="I285" s="148"/>
      <c r="J285" s="71">
        <v>226.2892725581695</v>
      </c>
      <c r="K285" s="71">
        <v>2.2818394051500221</v>
      </c>
      <c r="L285" s="71">
        <v>10.279619112065831</v>
      </c>
      <c r="M285" s="71">
        <v>35.228505891689807</v>
      </c>
      <c r="N285" s="71">
        <v>44.711230740061183</v>
      </c>
      <c r="O285" s="71">
        <v>48.032374385498912</v>
      </c>
      <c r="P285" s="71">
        <v>41.837566055307121</v>
      </c>
      <c r="Q285" s="71">
        <v>2.5620429327189602</v>
      </c>
      <c r="R285" s="71">
        <v>0</v>
      </c>
      <c r="S285" s="71">
        <v>3.5182104503086089</v>
      </c>
      <c r="T285" s="72"/>
      <c r="U285" s="71">
        <v>36872259</v>
      </c>
      <c r="V285" s="71">
        <v>1042</v>
      </c>
      <c r="W285" s="71">
        <v>116</v>
      </c>
      <c r="X285" s="71">
        <v>8451</v>
      </c>
      <c r="Y285" s="71">
        <v>12978</v>
      </c>
      <c r="Z285" s="71">
        <v>23766</v>
      </c>
      <c r="AA285" s="71">
        <v>8193</v>
      </c>
      <c r="AB285" s="71">
        <v>41188</v>
      </c>
      <c r="AC285" s="71">
        <v>0</v>
      </c>
      <c r="AD285" s="71">
        <v>3.5182104503086089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1998</v>
      </c>
      <c r="B286" s="70">
        <v>175</v>
      </c>
      <c r="C286" s="70">
        <v>5</v>
      </c>
      <c r="D286" s="70">
        <v>11</v>
      </c>
      <c r="E286" s="70">
        <v>2008</v>
      </c>
      <c r="F286" s="70" t="s">
        <v>792</v>
      </c>
      <c r="G286" s="70" t="s">
        <v>1993</v>
      </c>
      <c r="H286" s="70" t="s">
        <v>1994</v>
      </c>
      <c r="I286" s="148"/>
      <c r="J286" s="71">
        <v>197.06131504513209</v>
      </c>
      <c r="K286" s="71">
        <v>1.710353021775749</v>
      </c>
      <c r="L286" s="71">
        <v>8.8206646394610857</v>
      </c>
      <c r="M286" s="71">
        <v>36.960359256883343</v>
      </c>
      <c r="N286" s="71">
        <v>44.92266407879422</v>
      </c>
      <c r="O286" s="71">
        <v>46.706327543494048</v>
      </c>
      <c r="P286" s="71">
        <v>40.626930506427101</v>
      </c>
      <c r="Q286" s="71">
        <v>2.5134858303666201</v>
      </c>
      <c r="R286" s="71">
        <v>0</v>
      </c>
      <c r="S286" s="71">
        <v>5.1343208505769704</v>
      </c>
      <c r="T286" s="72"/>
      <c r="U286" s="71">
        <v>37646739</v>
      </c>
      <c r="V286" s="71">
        <v>1042</v>
      </c>
      <c r="W286" s="71">
        <v>116</v>
      </c>
      <c r="X286" s="71">
        <v>8451</v>
      </c>
      <c r="Y286" s="71">
        <v>13147</v>
      </c>
      <c r="Z286" s="71">
        <v>23921</v>
      </c>
      <c r="AA286" s="71">
        <v>7965</v>
      </c>
      <c r="AB286" s="71">
        <v>41072</v>
      </c>
      <c r="AC286" s="71">
        <v>0</v>
      </c>
      <c r="AD286" s="71">
        <v>5.1343208505769704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1999</v>
      </c>
      <c r="B287" s="70">
        <v>176</v>
      </c>
      <c r="C287" s="70">
        <v>6</v>
      </c>
      <c r="D287" s="70">
        <v>11</v>
      </c>
      <c r="E287" s="70">
        <v>2009</v>
      </c>
      <c r="F287" s="70" t="s">
        <v>176</v>
      </c>
      <c r="G287" s="70" t="s">
        <v>1993</v>
      </c>
      <c r="H287" s="70" t="s">
        <v>1994</v>
      </c>
      <c r="I287" s="148"/>
      <c r="J287" s="71">
        <v>197.41841137984679</v>
      </c>
      <c r="K287" s="71">
        <v>1.6023889590468741</v>
      </c>
      <c r="L287" s="71">
        <v>9.7328916472885822</v>
      </c>
      <c r="M287" s="71">
        <v>34.439257625744979</v>
      </c>
      <c r="N287" s="71">
        <v>37.685159603603573</v>
      </c>
      <c r="O287" s="71">
        <v>47.766238087441018</v>
      </c>
      <c r="P287" s="71">
        <v>38.545288462464072</v>
      </c>
      <c r="Q287" s="71">
        <v>2.38727682470254</v>
      </c>
      <c r="R287" s="71">
        <v>0</v>
      </c>
      <c r="S287" s="71">
        <v>5.1503949644377904</v>
      </c>
      <c r="T287" s="72"/>
      <c r="U287" s="71">
        <v>35521541</v>
      </c>
      <c r="V287" s="71">
        <v>1078</v>
      </c>
      <c r="W287" s="71">
        <v>174</v>
      </c>
      <c r="X287" s="71">
        <v>9724</v>
      </c>
      <c r="Y287" s="71">
        <v>13264</v>
      </c>
      <c r="Z287" s="71">
        <v>24147</v>
      </c>
      <c r="AA287" s="71">
        <v>7758</v>
      </c>
      <c r="AB287" s="71">
        <v>40950</v>
      </c>
      <c r="AC287" s="71">
        <v>0</v>
      </c>
      <c r="AD287" s="71">
        <v>5.1503949644377904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189.059</v>
      </c>
      <c r="BK287" s="71">
        <v>0</v>
      </c>
      <c r="BL287" s="71">
        <v>4.16</v>
      </c>
      <c r="BM287" s="71">
        <v>0</v>
      </c>
      <c r="BN287" s="72"/>
      <c r="BO287" s="71">
        <v>0</v>
      </c>
      <c r="BP287" s="71">
        <v>0</v>
      </c>
      <c r="BQ287" s="71">
        <v>11</v>
      </c>
      <c r="BR287" s="71">
        <v>0</v>
      </c>
      <c r="BS287" s="71">
        <v>1</v>
      </c>
      <c r="BT287" s="71">
        <v>0</v>
      </c>
      <c r="BU287"/>
      <c r="BV287" s="70">
        <v>170.58</v>
      </c>
      <c r="BW287" s="70">
        <v>0</v>
      </c>
      <c r="BX287" s="70">
        <v>22.638999999999999</v>
      </c>
      <c r="BY287" s="70">
        <v>0</v>
      </c>
      <c r="BZ287" s="70">
        <v>0</v>
      </c>
      <c r="CA287" s="70">
        <v>0</v>
      </c>
      <c r="CB287" s="70">
        <v>0</v>
      </c>
      <c r="CC287" s="70">
        <v>0</v>
      </c>
      <c r="CD287" s="70">
        <v>0</v>
      </c>
    </row>
    <row r="288" spans="1:82">
      <c r="A288" s="70" t="s">
        <v>2000</v>
      </c>
      <c r="B288" s="70">
        <v>177</v>
      </c>
      <c r="C288" s="70">
        <v>7</v>
      </c>
      <c r="D288" s="70">
        <v>11</v>
      </c>
      <c r="E288" s="70">
        <v>2010</v>
      </c>
      <c r="F288" s="70" t="s">
        <v>177</v>
      </c>
      <c r="G288" s="70" t="s">
        <v>1993</v>
      </c>
      <c r="H288" s="70" t="s">
        <v>1994</v>
      </c>
      <c r="I288" s="148"/>
      <c r="J288" s="71">
        <v>206.57774458446161</v>
      </c>
      <c r="K288" s="71">
        <v>1.8218541991079791</v>
      </c>
      <c r="L288" s="71">
        <v>9.3188195953929682</v>
      </c>
      <c r="M288" s="71">
        <v>37.204863738615778</v>
      </c>
      <c r="N288" s="71">
        <v>42.703327722618418</v>
      </c>
      <c r="O288" s="71">
        <v>47.840653728479133</v>
      </c>
      <c r="P288" s="71">
        <v>38.972033674232193</v>
      </c>
      <c r="Q288" s="71">
        <v>2.4696969939649698</v>
      </c>
      <c r="R288" s="71">
        <v>0</v>
      </c>
      <c r="S288" s="71">
        <v>3.2344834409421952</v>
      </c>
      <c r="T288" s="72"/>
      <c r="U288" s="71">
        <v>38048158</v>
      </c>
      <c r="V288" s="71">
        <v>1078</v>
      </c>
      <c r="W288" s="71">
        <v>174</v>
      </c>
      <c r="X288" s="71">
        <v>9724</v>
      </c>
      <c r="Y288" s="71">
        <v>13308</v>
      </c>
      <c r="Z288" s="71">
        <v>24297</v>
      </c>
      <c r="AA288" s="71">
        <v>7648</v>
      </c>
      <c r="AB288" s="71">
        <v>40594</v>
      </c>
      <c r="AC288" s="71">
        <v>0</v>
      </c>
      <c r="AD288" s="71">
        <v>3.2344834409421952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198.96199999999999</v>
      </c>
      <c r="BK288" s="71">
        <v>0</v>
      </c>
      <c r="BL288" s="71">
        <v>4.6100000000000003</v>
      </c>
      <c r="BM288" s="71">
        <v>0</v>
      </c>
      <c r="BN288" s="72"/>
      <c r="BO288" s="71">
        <v>0</v>
      </c>
      <c r="BP288" s="71">
        <v>0</v>
      </c>
      <c r="BQ288" s="71">
        <v>11</v>
      </c>
      <c r="BR288" s="71">
        <v>0</v>
      </c>
      <c r="BS288" s="71">
        <v>1</v>
      </c>
      <c r="BT288" s="71">
        <v>0</v>
      </c>
      <c r="BU288"/>
      <c r="BV288" s="70">
        <v>172.102</v>
      </c>
      <c r="BW288" s="70">
        <v>0</v>
      </c>
      <c r="BX288" s="70">
        <v>31.47</v>
      </c>
      <c r="BY288" s="70">
        <v>0</v>
      </c>
      <c r="BZ288" s="70">
        <v>0</v>
      </c>
      <c r="CA288" s="70">
        <v>0</v>
      </c>
      <c r="CB288" s="70">
        <v>0</v>
      </c>
      <c r="CC288" s="70">
        <v>0</v>
      </c>
      <c r="CD288" s="70">
        <v>0</v>
      </c>
    </row>
    <row r="289" spans="1:82">
      <c r="A289" s="70" t="s">
        <v>2001</v>
      </c>
      <c r="B289" s="70">
        <v>178</v>
      </c>
      <c r="C289" s="70">
        <v>8</v>
      </c>
      <c r="D289" s="70">
        <v>11</v>
      </c>
      <c r="E289" s="70">
        <v>2011</v>
      </c>
      <c r="F289" s="70" t="s">
        <v>178</v>
      </c>
      <c r="G289" s="70" t="s">
        <v>1993</v>
      </c>
      <c r="H289" s="70" t="s">
        <v>1994</v>
      </c>
      <c r="I289" s="148"/>
      <c r="J289" s="71">
        <v>256.09498718465488</v>
      </c>
      <c r="K289" s="71">
        <v>2.5676750534193928</v>
      </c>
      <c r="L289" s="71">
        <v>7.4795099787782124</v>
      </c>
      <c r="M289" s="71">
        <v>47.059612834223508</v>
      </c>
      <c r="N289" s="71">
        <v>47.441524036061892</v>
      </c>
      <c r="O289" s="71">
        <v>47.465148540632889</v>
      </c>
      <c r="P289" s="71">
        <v>37.355907465620383</v>
      </c>
      <c r="Q289" s="71">
        <v>2.8331173546549602</v>
      </c>
      <c r="R289" s="71">
        <v>0</v>
      </c>
      <c r="S289" s="71">
        <v>3.3345904719368522</v>
      </c>
      <c r="T289" s="72"/>
      <c r="U289" s="71">
        <v>38464421</v>
      </c>
      <c r="V289" s="71">
        <v>1078</v>
      </c>
      <c r="W289" s="71">
        <v>174</v>
      </c>
      <c r="X289" s="71">
        <v>9724</v>
      </c>
      <c r="Y289" s="71">
        <v>13431</v>
      </c>
      <c r="Z289" s="71">
        <v>24630</v>
      </c>
      <c r="AA289" s="71">
        <v>7549</v>
      </c>
      <c r="AB289" s="71">
        <v>40371</v>
      </c>
      <c r="AC289" s="71">
        <v>0</v>
      </c>
      <c r="AD289" s="71">
        <v>3.3345904719368522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185.136</v>
      </c>
      <c r="BK289" s="71">
        <v>0</v>
      </c>
      <c r="BL289" s="71">
        <v>3.6240000000000001</v>
      </c>
      <c r="BM289" s="71">
        <v>0</v>
      </c>
      <c r="BN289" s="72"/>
      <c r="BO289" s="71">
        <v>0</v>
      </c>
      <c r="BP289" s="71">
        <v>0</v>
      </c>
      <c r="BQ289" s="71">
        <v>10</v>
      </c>
      <c r="BR289" s="71">
        <v>0</v>
      </c>
      <c r="BS289" s="71">
        <v>1</v>
      </c>
      <c r="BT289" s="71">
        <v>0</v>
      </c>
      <c r="BU289"/>
      <c r="BV289" s="70">
        <v>157.58799999999999</v>
      </c>
      <c r="BW289" s="70">
        <v>0</v>
      </c>
      <c r="BX289" s="70">
        <v>31.172000000000001</v>
      </c>
      <c r="BY289" s="70">
        <v>0</v>
      </c>
      <c r="BZ289" s="70">
        <v>0</v>
      </c>
      <c r="CA289" s="70">
        <v>0</v>
      </c>
      <c r="CB289" s="70">
        <v>0</v>
      </c>
      <c r="CC289" s="70">
        <v>0</v>
      </c>
      <c r="CD289" s="70">
        <v>0</v>
      </c>
    </row>
    <row r="290" spans="1:82">
      <c r="A290" s="70" t="s">
        <v>2002</v>
      </c>
      <c r="B290" s="70">
        <v>179</v>
      </c>
      <c r="C290" s="70">
        <v>9</v>
      </c>
      <c r="D290" s="70">
        <v>11</v>
      </c>
      <c r="E290" s="70">
        <v>2012</v>
      </c>
      <c r="F290" s="70" t="s">
        <v>179</v>
      </c>
      <c r="G290" s="70" t="s">
        <v>1993</v>
      </c>
      <c r="H290" s="70" t="s">
        <v>1994</v>
      </c>
      <c r="I290" s="148"/>
      <c r="J290" s="71">
        <v>313.33257222758158</v>
      </c>
      <c r="K290" s="71">
        <v>2.4953897078835201</v>
      </c>
      <c r="L290" s="71">
        <v>7.4032152517589092</v>
      </c>
      <c r="M290" s="71">
        <v>48.310939671995641</v>
      </c>
      <c r="N290" s="71">
        <v>56.060515065088829</v>
      </c>
      <c r="O290" s="71">
        <v>47.703466036716542</v>
      </c>
      <c r="P290" s="71">
        <v>37.244964280926155</v>
      </c>
      <c r="Q290" s="71">
        <v>3.0938315825695599</v>
      </c>
      <c r="R290" s="71">
        <v>0</v>
      </c>
      <c r="S290" s="71">
        <v>3.0493290377839122</v>
      </c>
      <c r="T290" s="72"/>
      <c r="U290" s="71">
        <v>38639696</v>
      </c>
      <c r="V290" s="71">
        <v>1078</v>
      </c>
      <c r="W290" s="71">
        <v>174</v>
      </c>
      <c r="X290" s="71">
        <v>9724</v>
      </c>
      <c r="Y290" s="71">
        <v>13811</v>
      </c>
      <c r="Z290" s="71">
        <v>24950</v>
      </c>
      <c r="AA290" s="71">
        <v>7484</v>
      </c>
      <c r="AB290" s="71">
        <v>40577</v>
      </c>
      <c r="AC290" s="71">
        <v>0</v>
      </c>
      <c r="AD290" s="71">
        <v>3.0493290377839122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210.398</v>
      </c>
      <c r="BK290" s="71">
        <v>0</v>
      </c>
      <c r="BL290" s="71">
        <v>4.3079999999999998</v>
      </c>
      <c r="BM290" s="71">
        <v>0</v>
      </c>
      <c r="BN290" s="72"/>
      <c r="BO290" s="71">
        <v>0</v>
      </c>
      <c r="BP290" s="71">
        <v>0</v>
      </c>
      <c r="BQ290" s="71">
        <v>10</v>
      </c>
      <c r="BR290" s="71">
        <v>0</v>
      </c>
      <c r="BS290" s="71">
        <v>1</v>
      </c>
      <c r="BT290" s="71">
        <v>0</v>
      </c>
      <c r="BU290"/>
      <c r="BV290" s="70">
        <v>180.97200000000001</v>
      </c>
      <c r="BW290" s="70">
        <v>0</v>
      </c>
      <c r="BX290" s="70">
        <v>33.734000000000002</v>
      </c>
      <c r="BY290" s="70">
        <v>0</v>
      </c>
      <c r="BZ290" s="70">
        <v>0</v>
      </c>
      <c r="CA290" s="70">
        <v>0</v>
      </c>
      <c r="CB290" s="70">
        <v>0</v>
      </c>
      <c r="CC290" s="70">
        <v>0</v>
      </c>
      <c r="CD290" s="70">
        <v>0</v>
      </c>
    </row>
    <row r="291" spans="1:82">
      <c r="A291" s="70" t="s">
        <v>2003</v>
      </c>
      <c r="B291" s="70">
        <v>180</v>
      </c>
      <c r="C291" s="70">
        <v>10</v>
      </c>
      <c r="D291" s="70">
        <v>11</v>
      </c>
      <c r="E291" s="70">
        <v>2013</v>
      </c>
      <c r="F291" s="70" t="s">
        <v>180</v>
      </c>
      <c r="G291" s="70" t="s">
        <v>1993</v>
      </c>
      <c r="H291" s="70" t="s">
        <v>1994</v>
      </c>
      <c r="I291" s="148"/>
      <c r="J291" s="71">
        <v>309.6726394978968</v>
      </c>
      <c r="K291" s="71">
        <v>2.0329423076519579</v>
      </c>
      <c r="L291" s="71">
        <v>7.6613649061552236</v>
      </c>
      <c r="M291" s="71">
        <v>49.460221341273737</v>
      </c>
      <c r="N291" s="71">
        <v>60.95602542841813</v>
      </c>
      <c r="O291" s="71">
        <v>46.270435958385754</v>
      </c>
      <c r="P291" s="71">
        <v>36.995665190685571</v>
      </c>
      <c r="Q291" s="71">
        <v>3.13387881243843</v>
      </c>
      <c r="R291" s="71">
        <v>0</v>
      </c>
      <c r="S291" s="71">
        <v>4.5672894286689614</v>
      </c>
      <c r="T291" s="72"/>
      <c r="U291" s="71">
        <v>39879718</v>
      </c>
      <c r="V291" s="71">
        <v>1078</v>
      </c>
      <c r="W291" s="71">
        <v>174</v>
      </c>
      <c r="X291" s="71">
        <v>9724</v>
      </c>
      <c r="Y291" s="71">
        <v>13974</v>
      </c>
      <c r="Z291" s="71">
        <v>25281</v>
      </c>
      <c r="AA291" s="71">
        <v>7406</v>
      </c>
      <c r="AB291" s="71">
        <v>40513</v>
      </c>
      <c r="AC291" s="71">
        <v>0</v>
      </c>
      <c r="AD291" s="71">
        <v>4.5672894286689614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228.24799999999999</v>
      </c>
      <c r="BK291" s="71">
        <v>0</v>
      </c>
      <c r="BL291" s="71">
        <v>4.5780000000000003</v>
      </c>
      <c r="BM291" s="71">
        <v>0</v>
      </c>
      <c r="BN291" s="72"/>
      <c r="BO291" s="71">
        <v>0</v>
      </c>
      <c r="BP291" s="71">
        <v>0</v>
      </c>
      <c r="BQ291" s="71">
        <v>9</v>
      </c>
      <c r="BR291" s="71">
        <v>0</v>
      </c>
      <c r="BS291" s="71">
        <v>1</v>
      </c>
      <c r="BT291" s="71">
        <v>0</v>
      </c>
      <c r="BU291"/>
      <c r="BV291" s="70">
        <v>189.97900000000001</v>
      </c>
      <c r="BW291" s="70">
        <v>0</v>
      </c>
      <c r="BX291" s="70">
        <v>42.847000000000001</v>
      </c>
      <c r="BY291" s="70">
        <v>0</v>
      </c>
      <c r="BZ291" s="70">
        <v>0</v>
      </c>
      <c r="CA291" s="70">
        <v>0</v>
      </c>
      <c r="CB291" s="70">
        <v>0</v>
      </c>
      <c r="CC291" s="70">
        <v>0</v>
      </c>
      <c r="CD291" s="70">
        <v>0</v>
      </c>
    </row>
    <row r="292" spans="1:82">
      <c r="A292" s="70" t="s">
        <v>2004</v>
      </c>
      <c r="B292" s="70">
        <v>181</v>
      </c>
      <c r="C292" s="70">
        <v>11</v>
      </c>
      <c r="D292" s="70">
        <v>11</v>
      </c>
      <c r="E292" s="70">
        <v>2014</v>
      </c>
      <c r="F292" s="70" t="s">
        <v>181</v>
      </c>
      <c r="G292" s="1064" t="s">
        <v>1993</v>
      </c>
      <c r="H292" s="70" t="s">
        <v>1994</v>
      </c>
      <c r="I292" s="148"/>
      <c r="J292" s="71">
        <v>346.05081814042899</v>
      </c>
      <c r="K292" s="71">
        <v>1.950696866075379</v>
      </c>
      <c r="L292" s="71">
        <v>14.00492182668815</v>
      </c>
      <c r="M292" s="71">
        <v>48.070919247804149</v>
      </c>
      <c r="N292" s="71">
        <v>60.363331829541167</v>
      </c>
      <c r="O292" s="71">
        <v>44.359738075420836</v>
      </c>
      <c r="P292" s="71">
        <v>36.776214025228228</v>
      </c>
      <c r="Q292" s="71">
        <v>2.97819635231855</v>
      </c>
      <c r="R292" s="71">
        <v>0</v>
      </c>
      <c r="S292" s="71">
        <v>5.5649037298842146</v>
      </c>
      <c r="T292" s="72"/>
      <c r="U292" s="71">
        <v>44692231</v>
      </c>
      <c r="V292" s="71">
        <v>873</v>
      </c>
      <c r="W292" s="71">
        <v>353</v>
      </c>
      <c r="X292" s="71">
        <v>9778</v>
      </c>
      <c r="Y292" s="71">
        <v>13966</v>
      </c>
      <c r="Z292" s="71">
        <v>25527</v>
      </c>
      <c r="AA292" s="71">
        <v>7324</v>
      </c>
      <c r="AB292" s="71">
        <v>40128</v>
      </c>
      <c r="AC292" s="71">
        <v>0</v>
      </c>
      <c r="AD292" s="71">
        <v>5.5649037298842146</v>
      </c>
      <c r="AE292" s="72"/>
      <c r="AF292" s="71"/>
      <c r="AG292" s="71"/>
      <c r="AH292" s="71"/>
      <c r="AI292" s="71"/>
      <c r="AJ292" s="71"/>
      <c r="AK292" s="71"/>
      <c r="AL292" s="71"/>
      <c r="AM292" s="71"/>
      <c r="AN292" s="71"/>
      <c r="AO292" s="71"/>
      <c r="AP292" s="71"/>
      <c r="AQ292" s="72"/>
      <c r="AR292" s="71">
        <v>835</v>
      </c>
      <c r="AS292" s="71">
        <v>96</v>
      </c>
      <c r="AT292" s="71">
        <v>0</v>
      </c>
      <c r="AU292" s="71">
        <v>0</v>
      </c>
      <c r="AV292" s="71">
        <v>0</v>
      </c>
      <c r="AW292" s="71">
        <v>1</v>
      </c>
      <c r="AX292" s="71"/>
      <c r="AY292" s="72"/>
      <c r="AZ292" s="71">
        <v>3460.3</v>
      </c>
      <c r="BA292" s="71">
        <v>7270.4</v>
      </c>
      <c r="BB292" s="71">
        <v>0</v>
      </c>
      <c r="BC292" s="71">
        <v>0</v>
      </c>
      <c r="BD292" s="71">
        <v>0</v>
      </c>
      <c r="BE292" s="71">
        <v>3550</v>
      </c>
      <c r="BF292" s="71"/>
      <c r="BG292" s="72"/>
      <c r="BH292" s="71">
        <v>0</v>
      </c>
      <c r="BI292" s="71">
        <v>0</v>
      </c>
      <c r="BJ292" s="71">
        <v>224.25</v>
      </c>
      <c r="BK292" s="71">
        <v>0</v>
      </c>
      <c r="BL292" s="71">
        <v>4.4429999999999996</v>
      </c>
      <c r="BM292" s="71">
        <v>0</v>
      </c>
      <c r="BN292" s="72"/>
      <c r="BO292" s="71">
        <v>0</v>
      </c>
      <c r="BP292" s="71">
        <v>0</v>
      </c>
      <c r="BQ292" s="71">
        <v>10</v>
      </c>
      <c r="BR292" s="71">
        <v>0</v>
      </c>
      <c r="BS292" s="71">
        <v>1</v>
      </c>
      <c r="BT292" s="71">
        <v>0</v>
      </c>
      <c r="BU292"/>
      <c r="BV292" s="70">
        <v>190.535</v>
      </c>
      <c r="BW292" s="70">
        <v>0</v>
      </c>
      <c r="BX292" s="70">
        <v>38.158000000000001</v>
      </c>
      <c r="BY292" s="70">
        <v>0</v>
      </c>
      <c r="BZ292" s="70">
        <v>0</v>
      </c>
      <c r="CA292" s="70">
        <v>0</v>
      </c>
      <c r="CB292" s="70">
        <v>0</v>
      </c>
      <c r="CC292" s="70">
        <v>0</v>
      </c>
      <c r="CD292" s="70">
        <v>0</v>
      </c>
    </row>
    <row r="293" spans="1:82">
      <c r="A293" s="70" t="s">
        <v>2005</v>
      </c>
      <c r="B293" s="70">
        <v>182</v>
      </c>
      <c r="C293" s="70">
        <v>12</v>
      </c>
      <c r="D293" s="70">
        <v>11</v>
      </c>
      <c r="E293" s="70">
        <v>2015</v>
      </c>
      <c r="F293" s="70" t="s">
        <v>182</v>
      </c>
      <c r="G293" s="1064" t="s">
        <v>1993</v>
      </c>
      <c r="H293" s="70" t="s">
        <v>1994</v>
      </c>
      <c r="I293" s="148"/>
      <c r="J293" s="71">
        <v>249.56434760353781</v>
      </c>
      <c r="K293" s="71">
        <v>1.8693006219413231</v>
      </c>
      <c r="L293" s="71">
        <v>14.38893060235659</v>
      </c>
      <c r="M293" s="71">
        <v>47.889378600267257</v>
      </c>
      <c r="N293" s="71">
        <v>51.820042091252191</v>
      </c>
      <c r="O293" s="71">
        <v>44.160648174057883</v>
      </c>
      <c r="P293" s="71">
        <v>36.584156350482054</v>
      </c>
      <c r="Q293" s="71">
        <v>2.8976620419376502</v>
      </c>
      <c r="R293" s="71">
        <v>0</v>
      </c>
      <c r="S293" s="71">
        <v>5.437032591682283</v>
      </c>
      <c r="T293" s="72"/>
      <c r="U293" s="71">
        <v>41534286</v>
      </c>
      <c r="V293" s="71">
        <v>873</v>
      </c>
      <c r="W293" s="71">
        <v>353</v>
      </c>
      <c r="X293" s="71">
        <v>9778</v>
      </c>
      <c r="Y293" s="71">
        <v>14077</v>
      </c>
      <c r="Z293" s="71">
        <v>25657</v>
      </c>
      <c r="AA293" s="71">
        <v>7280</v>
      </c>
      <c r="AB293" s="71">
        <v>39883</v>
      </c>
      <c r="AC293" s="71">
        <v>0</v>
      </c>
      <c r="AD293" s="71">
        <v>5.437032591682283</v>
      </c>
      <c r="AE293" s="72"/>
      <c r="AF293" s="71">
        <v>303419120.30526632</v>
      </c>
      <c r="AG293" s="71">
        <v>1447039.2086397361</v>
      </c>
      <c r="AH293" s="71">
        <v>2868855.9714222639</v>
      </c>
      <c r="AI293" s="71">
        <v>65844716.379284792</v>
      </c>
      <c r="AJ293" s="71">
        <v>80001078.021575555</v>
      </c>
      <c r="AK293" s="71">
        <v>0</v>
      </c>
      <c r="AL293" s="71">
        <v>0</v>
      </c>
      <c r="AM293" s="71">
        <v>5465797.8471073816</v>
      </c>
      <c r="AN293" s="71">
        <v>0</v>
      </c>
      <c r="AO293" s="71">
        <v>0</v>
      </c>
      <c r="AP293" s="71">
        <v>459046607.7332961</v>
      </c>
      <c r="AQ293" s="72"/>
      <c r="AR293" s="71">
        <v>913</v>
      </c>
      <c r="AS293" s="71">
        <v>169</v>
      </c>
      <c r="AT293" s="71">
        <v>0</v>
      </c>
      <c r="AU293" s="71">
        <v>0</v>
      </c>
      <c r="AV293" s="71">
        <v>0</v>
      </c>
      <c r="AW293" s="71">
        <v>1</v>
      </c>
      <c r="AX293" s="71"/>
      <c r="AY293" s="72"/>
      <c r="AZ293" s="71">
        <v>3855.1</v>
      </c>
      <c r="BA293" s="71">
        <v>13084.8</v>
      </c>
      <c r="BB293" s="71">
        <v>0</v>
      </c>
      <c r="BC293" s="71">
        <v>0</v>
      </c>
      <c r="BD293" s="71">
        <v>0</v>
      </c>
      <c r="BE293" s="71">
        <v>3550</v>
      </c>
      <c r="BF293" s="71"/>
      <c r="BG293" s="72"/>
      <c r="BH293" s="71">
        <v>0</v>
      </c>
      <c r="BI293" s="71">
        <v>0</v>
      </c>
      <c r="BJ293" s="71">
        <v>218.73699999999999</v>
      </c>
      <c r="BK293" s="71">
        <v>0</v>
      </c>
      <c r="BL293" s="71">
        <v>4.468</v>
      </c>
      <c r="BM293" s="71">
        <v>0</v>
      </c>
      <c r="BN293" s="72"/>
      <c r="BO293" s="71">
        <v>0</v>
      </c>
      <c r="BP293" s="71">
        <v>0</v>
      </c>
      <c r="BQ293" s="71">
        <v>10</v>
      </c>
      <c r="BR293" s="71">
        <v>0</v>
      </c>
      <c r="BS293" s="71">
        <v>1</v>
      </c>
      <c r="BT293" s="71">
        <v>0</v>
      </c>
      <c r="BU293"/>
      <c r="BV293" s="70">
        <v>181.553</v>
      </c>
      <c r="BW293" s="70">
        <v>0</v>
      </c>
      <c r="BX293" s="70">
        <v>41.652000000000001</v>
      </c>
      <c r="BY293" s="70">
        <v>0</v>
      </c>
      <c r="BZ293" s="70">
        <v>0</v>
      </c>
      <c r="CA293" s="70">
        <v>0</v>
      </c>
      <c r="CB293" s="70">
        <v>0</v>
      </c>
      <c r="CC293" s="70">
        <v>0</v>
      </c>
      <c r="CD293" s="70">
        <v>0</v>
      </c>
    </row>
    <row r="294" spans="1:82">
      <c r="A294" s="70" t="s">
        <v>2006</v>
      </c>
      <c r="B294" s="70">
        <v>183</v>
      </c>
      <c r="C294" s="70">
        <v>13</v>
      </c>
      <c r="D294" s="70">
        <v>11</v>
      </c>
      <c r="E294" s="70">
        <v>2016</v>
      </c>
      <c r="F294" s="70" t="s">
        <v>155</v>
      </c>
      <c r="G294" s="70" t="s">
        <v>1993</v>
      </c>
      <c r="H294" s="70" t="s">
        <v>1994</v>
      </c>
      <c r="I294" s="148"/>
      <c r="J294" s="71">
        <v>283.02523043439834</v>
      </c>
      <c r="K294" s="71">
        <v>1.833337329302152</v>
      </c>
      <c r="L294" s="71">
        <v>16.211261964194971</v>
      </c>
      <c r="M294" s="71">
        <v>44.975188710591397</v>
      </c>
      <c r="N294" s="71">
        <v>55.774546798135937</v>
      </c>
      <c r="O294" s="71">
        <v>44.006949808338327</v>
      </c>
      <c r="P294" s="71">
        <v>35.789345766291255</v>
      </c>
      <c r="Q294" s="71">
        <v>2.8052922501703237</v>
      </c>
      <c r="R294" s="71">
        <v>0</v>
      </c>
      <c r="S294" s="71">
        <v>3.402354766397071</v>
      </c>
      <c r="T294" s="72"/>
      <c r="U294" s="71">
        <v>46957316</v>
      </c>
      <c r="V294" s="71">
        <v>873</v>
      </c>
      <c r="W294" s="71">
        <v>353</v>
      </c>
      <c r="X294" s="71">
        <v>9778</v>
      </c>
      <c r="Y294" s="71">
        <v>14242</v>
      </c>
      <c r="Z294" s="71">
        <v>25882</v>
      </c>
      <c r="AA294" s="71">
        <v>7366</v>
      </c>
      <c r="AB294" s="71">
        <v>39717</v>
      </c>
      <c r="AC294" s="71">
        <v>0</v>
      </c>
      <c r="AD294" s="71">
        <v>3.402354766397071</v>
      </c>
      <c r="AE294" s="72"/>
      <c r="AF294" s="71">
        <v>344131476.3017894</v>
      </c>
      <c r="AG294" s="71">
        <v>1348126.905554279</v>
      </c>
      <c r="AH294" s="71">
        <v>3051254.8916097889</v>
      </c>
      <c r="AI294" s="71">
        <v>68818589.520814925</v>
      </c>
      <c r="AJ294" s="71">
        <v>78962100.20775114</v>
      </c>
      <c r="AK294" s="71">
        <v>0</v>
      </c>
      <c r="AL294" s="71">
        <v>0</v>
      </c>
      <c r="AM294" s="71">
        <v>5447276.9578692466</v>
      </c>
      <c r="AN294" s="71">
        <v>0</v>
      </c>
      <c r="AO294" s="71">
        <v>0</v>
      </c>
      <c r="AP294" s="71">
        <v>501758824.78538877</v>
      </c>
      <c r="AQ294" s="72"/>
      <c r="AR294" s="71">
        <v>987</v>
      </c>
      <c r="AS294" s="71">
        <v>204</v>
      </c>
      <c r="AT294" s="71">
        <v>0</v>
      </c>
      <c r="AU294" s="71">
        <v>1</v>
      </c>
      <c r="AV294" s="71">
        <v>0</v>
      </c>
      <c r="AW294" s="71">
        <v>1</v>
      </c>
      <c r="AX294" s="71"/>
      <c r="AY294" s="72"/>
      <c r="AZ294" s="71">
        <v>4253.8999999999996</v>
      </c>
      <c r="BA294" s="71">
        <v>14843.6</v>
      </c>
      <c r="BB294" s="71">
        <v>0</v>
      </c>
      <c r="BC294" s="71">
        <v>194</v>
      </c>
      <c r="BD294" s="71">
        <v>0</v>
      </c>
      <c r="BE294" s="71">
        <v>3550</v>
      </c>
      <c r="BF294" s="71"/>
      <c r="BG294" s="72"/>
      <c r="BH294" s="71">
        <v>0</v>
      </c>
      <c r="BI294" s="71">
        <v>3.585</v>
      </c>
      <c r="BJ294" s="71">
        <v>113.279</v>
      </c>
      <c r="BK294" s="71">
        <v>0</v>
      </c>
      <c r="BL294" s="71">
        <v>4.3140000000000001</v>
      </c>
      <c r="BM294" s="71">
        <v>0</v>
      </c>
      <c r="BN294" s="72"/>
      <c r="BO294" s="71">
        <v>0</v>
      </c>
      <c r="BP294" s="71">
        <v>1</v>
      </c>
      <c r="BQ294" s="71">
        <v>9</v>
      </c>
      <c r="BR294" s="71">
        <v>0</v>
      </c>
      <c r="BS294" s="71">
        <v>1</v>
      </c>
      <c r="BT294" s="71">
        <v>0</v>
      </c>
      <c r="BU294"/>
      <c r="BV294" s="70">
        <v>78.308000000000007</v>
      </c>
      <c r="BW294" s="70">
        <v>0</v>
      </c>
      <c r="BX294" s="70">
        <v>42.87</v>
      </c>
      <c r="BY294" s="70">
        <v>0</v>
      </c>
      <c r="BZ294" s="70">
        <v>0</v>
      </c>
      <c r="CA294" s="70">
        <v>0</v>
      </c>
      <c r="CB294" s="70">
        <v>0</v>
      </c>
      <c r="CC294" s="70">
        <v>0</v>
      </c>
      <c r="CD294" s="70">
        <v>0</v>
      </c>
    </row>
    <row r="295" spans="1:82">
      <c r="A295" s="70" t="s">
        <v>2007</v>
      </c>
      <c r="B295" s="70">
        <v>184</v>
      </c>
      <c r="C295" s="70">
        <v>14</v>
      </c>
      <c r="D295" s="70">
        <v>11</v>
      </c>
      <c r="E295" s="70">
        <v>2017</v>
      </c>
      <c r="F295" s="70" t="s">
        <v>156</v>
      </c>
      <c r="G295" s="70" t="s">
        <v>1993</v>
      </c>
      <c r="H295" s="70" t="s">
        <v>1994</v>
      </c>
      <c r="I295" s="148"/>
      <c r="J295" s="71">
        <v>248.03794891506828</v>
      </c>
      <c r="K295" s="71">
        <v>1.7891888660242918</v>
      </c>
      <c r="L295" s="71">
        <v>12.881452949809617</v>
      </c>
      <c r="M295" s="71">
        <v>36.15125308332702</v>
      </c>
      <c r="N295" s="71">
        <v>51.680882432117457</v>
      </c>
      <c r="O295" s="71">
        <v>43.400921893212391</v>
      </c>
      <c r="P295" s="71">
        <v>35.268128477174002</v>
      </c>
      <c r="Q295" s="71">
        <v>2.7008953715984401</v>
      </c>
      <c r="R295" s="71">
        <v>0</v>
      </c>
      <c r="S295" s="71">
        <v>5.565141198735466</v>
      </c>
      <c r="T295" s="72"/>
      <c r="U295" s="71">
        <v>47443915</v>
      </c>
      <c r="V295" s="71">
        <v>873</v>
      </c>
      <c r="W295" s="71">
        <v>353</v>
      </c>
      <c r="X295" s="71">
        <v>9778</v>
      </c>
      <c r="Y295" s="71">
        <v>14336</v>
      </c>
      <c r="Z295" s="71">
        <v>25949</v>
      </c>
      <c r="AA295" s="71">
        <v>7305</v>
      </c>
      <c r="AB295" s="71">
        <v>39543</v>
      </c>
      <c r="AC295" s="71">
        <v>0</v>
      </c>
      <c r="AD295" s="71">
        <v>5.565141198735466</v>
      </c>
      <c r="AE295" s="72"/>
      <c r="AF295" s="71">
        <v>336052029.46851969</v>
      </c>
      <c r="AG295" s="71">
        <v>1394960.889158342</v>
      </c>
      <c r="AH295" s="71">
        <v>3244583.2233117409</v>
      </c>
      <c r="AI295" s="71">
        <v>63022723.167900093</v>
      </c>
      <c r="AJ295" s="71">
        <v>86737014.299665511</v>
      </c>
      <c r="AK295" s="71">
        <v>0</v>
      </c>
      <c r="AL295" s="71">
        <v>0</v>
      </c>
      <c r="AM295" s="71">
        <v>5431898.6218629926</v>
      </c>
      <c r="AN295" s="71">
        <v>0</v>
      </c>
      <c r="AO295" s="71">
        <v>0</v>
      </c>
      <c r="AP295" s="71">
        <v>495883209.67041838</v>
      </c>
      <c r="AQ295" s="72"/>
      <c r="AR295" s="71">
        <v>1048</v>
      </c>
      <c r="AS295" s="71">
        <v>228</v>
      </c>
      <c r="AT295" s="71">
        <v>0</v>
      </c>
      <c r="AU295" s="71">
        <v>3</v>
      </c>
      <c r="AV295" s="71">
        <v>0</v>
      </c>
      <c r="AW295" s="71">
        <v>1</v>
      </c>
      <c r="AX295" s="71"/>
      <c r="AY295" s="72"/>
      <c r="AZ295" s="71">
        <v>4562.8</v>
      </c>
      <c r="BA295" s="71">
        <v>15458.2</v>
      </c>
      <c r="BB295" s="71">
        <v>0</v>
      </c>
      <c r="BC295" s="71">
        <v>1111.5</v>
      </c>
      <c r="BD295" s="71">
        <v>0</v>
      </c>
      <c r="BE295" s="71">
        <v>3550</v>
      </c>
      <c r="BF295" s="71"/>
      <c r="BG295" s="72"/>
      <c r="BH295" s="71">
        <v>0</v>
      </c>
      <c r="BI295" s="71">
        <v>3.8849999999999998</v>
      </c>
      <c r="BJ295" s="71">
        <v>228.661</v>
      </c>
      <c r="BK295" s="71">
        <v>0</v>
      </c>
      <c r="BL295" s="71">
        <v>4.3070000000000004</v>
      </c>
      <c r="BM295" s="71">
        <v>0</v>
      </c>
      <c r="BN295" s="72"/>
      <c r="BO295" s="71">
        <v>0</v>
      </c>
      <c r="BP295" s="71">
        <v>1</v>
      </c>
      <c r="BQ295" s="71">
        <v>10</v>
      </c>
      <c r="BR295" s="71">
        <v>0</v>
      </c>
      <c r="BS295" s="71">
        <v>1</v>
      </c>
      <c r="BT295" s="71">
        <v>0</v>
      </c>
      <c r="BU295"/>
      <c r="BV295" s="70">
        <v>193.82599999999999</v>
      </c>
      <c r="BW295" s="70">
        <v>0</v>
      </c>
      <c r="BX295" s="70">
        <v>43.027000000000001</v>
      </c>
      <c r="BY295" s="70">
        <v>0</v>
      </c>
      <c r="BZ295" s="70">
        <v>0</v>
      </c>
      <c r="CA295" s="70">
        <v>0</v>
      </c>
      <c r="CB295" s="70">
        <v>0</v>
      </c>
      <c r="CC295" s="70">
        <v>0</v>
      </c>
      <c r="CD295" s="70">
        <v>0</v>
      </c>
    </row>
    <row r="296" spans="1:82">
      <c r="A296" s="70" t="s">
        <v>2008</v>
      </c>
      <c r="B296" s="70">
        <v>185</v>
      </c>
      <c r="C296" s="70">
        <v>15</v>
      </c>
      <c r="D296" s="70">
        <v>11</v>
      </c>
      <c r="E296" s="70">
        <v>2018</v>
      </c>
      <c r="F296" s="70" t="s">
        <v>183</v>
      </c>
      <c r="G296" s="70" t="s">
        <v>1993</v>
      </c>
      <c r="H296" s="70" t="s">
        <v>1994</v>
      </c>
      <c r="I296" s="148"/>
      <c r="J296" s="71">
        <v>183.21353873273682</v>
      </c>
      <c r="K296" s="71">
        <v>1.7308595444550208</v>
      </c>
      <c r="L296" s="71">
        <v>11.63127790325168</v>
      </c>
      <c r="M296" s="71">
        <v>33.889484953166772</v>
      </c>
      <c r="N296" s="71">
        <v>37.700313643728869</v>
      </c>
      <c r="O296" s="71">
        <v>42.897326752890848</v>
      </c>
      <c r="P296" s="71">
        <v>35.199074380114403</v>
      </c>
      <c r="Q296" s="71">
        <v>2.4905498476749202</v>
      </c>
      <c r="R296" s="71">
        <v>0</v>
      </c>
      <c r="S296" s="71">
        <v>6.0460188771665235</v>
      </c>
      <c r="T296" s="72"/>
      <c r="U296" s="71">
        <v>44762169</v>
      </c>
      <c r="V296" s="71">
        <v>873</v>
      </c>
      <c r="W296" s="71">
        <v>353</v>
      </c>
      <c r="X296" s="71">
        <v>9778</v>
      </c>
      <c r="Y296" s="71">
        <v>14447</v>
      </c>
      <c r="Z296" s="71">
        <v>26139</v>
      </c>
      <c r="AA296" s="71">
        <v>7364</v>
      </c>
      <c r="AB296" s="71">
        <v>39295</v>
      </c>
      <c r="AC296" s="71">
        <v>0</v>
      </c>
      <c r="AD296" s="71">
        <v>6.0460188771665244</v>
      </c>
      <c r="AE296" s="72"/>
      <c r="AF296" s="71">
        <v>277520222.38176048</v>
      </c>
      <c r="AG296" s="71">
        <v>1388830.3813934079</v>
      </c>
      <c r="AH296" s="71">
        <v>3061387.6675343718</v>
      </c>
      <c r="AI296" s="71">
        <v>66323228.135700263</v>
      </c>
      <c r="AJ296" s="71">
        <v>71254215.353929222</v>
      </c>
      <c r="AK296" s="71">
        <v>0</v>
      </c>
      <c r="AL296" s="71">
        <v>0</v>
      </c>
      <c r="AM296" s="71">
        <v>5409000.3954142435</v>
      </c>
      <c r="AN296" s="71">
        <v>0</v>
      </c>
      <c r="AO296" s="71">
        <v>0</v>
      </c>
      <c r="AP296" s="71">
        <v>424956884.315732</v>
      </c>
      <c r="AQ296" s="72"/>
      <c r="AR296" s="71">
        <v>1108</v>
      </c>
      <c r="AS296" s="71">
        <v>255</v>
      </c>
      <c r="AT296" s="71">
        <v>0</v>
      </c>
      <c r="AU296" s="71">
        <v>3</v>
      </c>
      <c r="AV296" s="71">
        <v>0</v>
      </c>
      <c r="AW296" s="71">
        <v>1</v>
      </c>
      <c r="AX296" s="71"/>
      <c r="AY296" s="72"/>
      <c r="AZ296" s="71">
        <v>4859.4000000000005</v>
      </c>
      <c r="BA296" s="71">
        <v>17998.5</v>
      </c>
      <c r="BB296" s="71">
        <v>0</v>
      </c>
      <c r="BC296" s="71">
        <v>1112</v>
      </c>
      <c r="BD296" s="71">
        <v>0</v>
      </c>
      <c r="BE296" s="71">
        <v>3550</v>
      </c>
      <c r="BF296" s="71"/>
      <c r="BG296" s="72"/>
      <c r="BH296" s="71">
        <v>0</v>
      </c>
      <c r="BI296" s="71">
        <v>4.1029999999999998</v>
      </c>
      <c r="BJ296" s="71">
        <v>209.28200000000001</v>
      </c>
      <c r="BK296" s="71">
        <v>0</v>
      </c>
      <c r="BL296" s="71">
        <v>3.8540000000000001</v>
      </c>
      <c r="BM296" s="71">
        <v>0</v>
      </c>
      <c r="BN296" s="72"/>
      <c r="BO296" s="71">
        <v>0</v>
      </c>
      <c r="BP296" s="71">
        <v>1</v>
      </c>
      <c r="BQ296" s="71">
        <v>12</v>
      </c>
      <c r="BR296" s="71">
        <v>0</v>
      </c>
      <c r="BS296" s="71">
        <v>1</v>
      </c>
      <c r="BT296" s="71">
        <v>0</v>
      </c>
      <c r="BU296"/>
      <c r="BV296" s="70">
        <v>178.22499999999999</v>
      </c>
      <c r="BW296" s="70">
        <v>0</v>
      </c>
      <c r="BX296" s="70">
        <v>39.014000000000003</v>
      </c>
      <c r="BY296" s="70">
        <v>0</v>
      </c>
      <c r="BZ296" s="70">
        <v>0</v>
      </c>
      <c r="CA296" s="70">
        <v>0</v>
      </c>
      <c r="CB296" s="70">
        <v>0</v>
      </c>
      <c r="CC296" s="70">
        <v>0</v>
      </c>
      <c r="CD296" s="70">
        <v>0</v>
      </c>
    </row>
    <row r="297" spans="1:82">
      <c r="A297" s="70" t="s">
        <v>2009</v>
      </c>
      <c r="B297" s="70">
        <v>186</v>
      </c>
      <c r="C297" s="70">
        <v>16</v>
      </c>
      <c r="D297" s="70">
        <v>11</v>
      </c>
      <c r="E297" s="70">
        <v>2019</v>
      </c>
      <c r="F297" s="70" t="s">
        <v>158</v>
      </c>
      <c r="G297" s="70" t="s">
        <v>1993</v>
      </c>
      <c r="H297" s="70" t="s">
        <v>1994</v>
      </c>
      <c r="I297" s="148"/>
      <c r="J297" s="71">
        <v>206.72559625412813</v>
      </c>
      <c r="K297" s="71">
        <v>1.5868468499274615</v>
      </c>
      <c r="L297" s="71">
        <v>11.721882767870847</v>
      </c>
      <c r="M297" s="71">
        <v>30.56459095249506</v>
      </c>
      <c r="N297" s="71">
        <v>35.580514740055584</v>
      </c>
      <c r="O297" s="71">
        <v>41.735148790877766</v>
      </c>
      <c r="P297" s="71">
        <v>34.583213168574048</v>
      </c>
      <c r="Q297" s="71">
        <v>2.4028108183837298</v>
      </c>
      <c r="R297" s="71">
        <v>0</v>
      </c>
      <c r="S297" s="71">
        <v>6.0404438361081034</v>
      </c>
      <c r="T297" s="72"/>
      <c r="U297" s="71">
        <v>52133732</v>
      </c>
      <c r="V297" s="71">
        <v>873</v>
      </c>
      <c r="W297" s="71">
        <v>353</v>
      </c>
      <c r="X297" s="71">
        <v>9778</v>
      </c>
      <c r="Y297" s="71">
        <v>14622</v>
      </c>
      <c r="Z297" s="71">
        <v>26129</v>
      </c>
      <c r="AA297" s="71">
        <v>7181</v>
      </c>
      <c r="AB297" s="71">
        <v>38937</v>
      </c>
      <c r="AC297" s="71">
        <v>0</v>
      </c>
      <c r="AD297" s="71">
        <v>6.0404438361081034</v>
      </c>
      <c r="AE297" s="72"/>
      <c r="AF297" s="71">
        <v>331361240.95781279</v>
      </c>
      <c r="AG297" s="71">
        <v>1340405.010139473</v>
      </c>
      <c r="AH297" s="71">
        <v>3278724.410007359</v>
      </c>
      <c r="AI297" s="71">
        <v>63461976.30995696</v>
      </c>
      <c r="AJ297" s="71">
        <v>69359100.191495866</v>
      </c>
      <c r="AK297" s="71">
        <v>0</v>
      </c>
      <c r="AL297" s="71">
        <v>0</v>
      </c>
      <c r="AM297" s="71">
        <v>5302926.2824209342</v>
      </c>
      <c r="AN297" s="71">
        <v>0</v>
      </c>
      <c r="AO297" s="71">
        <v>0</v>
      </c>
      <c r="AP297" s="71">
        <v>474104373.16183335</v>
      </c>
      <c r="AQ297" s="72"/>
      <c r="AR297" s="71">
        <v>1162</v>
      </c>
      <c r="AS297" s="71">
        <v>291</v>
      </c>
      <c r="AT297" s="71">
        <v>0</v>
      </c>
      <c r="AU297" s="71">
        <v>3</v>
      </c>
      <c r="AV297" s="71">
        <v>0</v>
      </c>
      <c r="AW297" s="71">
        <v>1</v>
      </c>
      <c r="AX297" s="71"/>
      <c r="AY297" s="72"/>
      <c r="AZ297" s="71">
        <v>5130.3000000000011</v>
      </c>
      <c r="BA297" s="71">
        <v>21105.099999999991</v>
      </c>
      <c r="BB297" s="71">
        <v>0</v>
      </c>
      <c r="BC297" s="71">
        <v>1111.5</v>
      </c>
      <c r="BD297" s="71">
        <v>0</v>
      </c>
      <c r="BE297" s="71">
        <v>3550</v>
      </c>
      <c r="BF297" s="71"/>
      <c r="BG297" s="72"/>
      <c r="BH297" s="71">
        <v>0</v>
      </c>
      <c r="BI297" s="71">
        <v>3.2639999999999998</v>
      </c>
      <c r="BJ297" s="71">
        <v>152.28700000000001</v>
      </c>
      <c r="BK297" s="71">
        <v>0</v>
      </c>
      <c r="BL297" s="71">
        <v>3.3180000000000001</v>
      </c>
      <c r="BM297" s="71">
        <v>0</v>
      </c>
      <c r="BN297" s="72"/>
      <c r="BO297" s="71">
        <v>0</v>
      </c>
      <c r="BP297" s="71">
        <v>1</v>
      </c>
      <c r="BQ297" s="71">
        <v>11</v>
      </c>
      <c r="BR297" s="71">
        <v>0</v>
      </c>
      <c r="BS297" s="71">
        <v>1</v>
      </c>
      <c r="BT297" s="71">
        <v>0</v>
      </c>
      <c r="BU297"/>
      <c r="BV297" s="70">
        <v>143.042</v>
      </c>
      <c r="BW297" s="70">
        <v>0</v>
      </c>
      <c r="BX297" s="70">
        <v>15.827</v>
      </c>
      <c r="BY297" s="70">
        <v>0</v>
      </c>
      <c r="BZ297" s="70">
        <v>0</v>
      </c>
      <c r="CA297" s="70">
        <v>0</v>
      </c>
      <c r="CB297" s="70">
        <v>0</v>
      </c>
      <c r="CC297" s="70">
        <v>0</v>
      </c>
      <c r="CD297" s="70">
        <v>0</v>
      </c>
    </row>
    <row r="298" spans="1:82">
      <c r="A298" s="70" t="s">
        <v>2010</v>
      </c>
      <c r="B298" s="70">
        <v>187</v>
      </c>
      <c r="C298" s="70">
        <v>17</v>
      </c>
      <c r="D298" s="70">
        <v>11</v>
      </c>
      <c r="E298" s="70">
        <v>2020</v>
      </c>
      <c r="F298" s="70" t="s">
        <v>159</v>
      </c>
      <c r="G298" s="70" t="s">
        <v>1993</v>
      </c>
      <c r="H298" s="70" t="s">
        <v>1994</v>
      </c>
      <c r="I298" s="148"/>
      <c r="J298" s="71">
        <v>209.48358577142159</v>
      </c>
      <c r="K298" s="71">
        <v>1.8039232245174599</v>
      </c>
      <c r="L298" s="71">
        <v>9.7377829512092902</v>
      </c>
      <c r="M298" s="71">
        <v>33.25684273202419</v>
      </c>
      <c r="N298" s="71">
        <v>34.059878775786395</v>
      </c>
      <c r="O298" s="71">
        <v>36.614871277930177</v>
      </c>
      <c r="P298" s="71">
        <v>32.899297368304232</v>
      </c>
      <c r="Q298" s="71">
        <v>2.2714618689433799</v>
      </c>
      <c r="R298" s="71">
        <v>0</v>
      </c>
      <c r="S298" s="71">
        <v>6.9993589220770129</v>
      </c>
      <c r="T298" s="72"/>
      <c r="U298" s="71">
        <v>47328624</v>
      </c>
      <c r="V298" s="71">
        <v>851</v>
      </c>
      <c r="W298" s="71">
        <v>447</v>
      </c>
      <c r="X298" s="71">
        <v>9948</v>
      </c>
      <c r="Y298" s="71">
        <v>14715</v>
      </c>
      <c r="Z298" s="71">
        <v>26164</v>
      </c>
      <c r="AA298" s="71">
        <v>7261</v>
      </c>
      <c r="AB298" s="71">
        <v>38525</v>
      </c>
      <c r="AC298" s="71">
        <v>0</v>
      </c>
      <c r="AD298" s="71">
        <v>6.9993589220770129</v>
      </c>
      <c r="AE298" s="72"/>
      <c r="AF298" s="71">
        <v>328296995.90329379</v>
      </c>
      <c r="AG298" s="71">
        <v>1448555.4276087796</v>
      </c>
      <c r="AH298" s="71">
        <v>2905548.2221789919</v>
      </c>
      <c r="AI298" s="71">
        <v>65660882.983970523</v>
      </c>
      <c r="AJ298" s="71">
        <v>68706188.126431942</v>
      </c>
      <c r="AK298" s="71"/>
      <c r="AL298" s="71"/>
      <c r="AM298" s="71">
        <v>5027940.5216772677</v>
      </c>
      <c r="AN298" s="71"/>
      <c r="AO298" s="71"/>
      <c r="AP298" s="71">
        <v>472046111.18516129</v>
      </c>
      <c r="AQ298" s="72"/>
      <c r="AR298" s="71">
        <v>1223</v>
      </c>
      <c r="AS298" s="71">
        <v>310</v>
      </c>
      <c r="AT298" s="71">
        <v>0</v>
      </c>
      <c r="AU298" s="71">
        <v>3</v>
      </c>
      <c r="AV298" s="71">
        <v>0</v>
      </c>
      <c r="AW298" s="71">
        <v>1</v>
      </c>
      <c r="AX298" s="71"/>
      <c r="AY298" s="72"/>
      <c r="AZ298" s="71">
        <v>5524.1000000000031</v>
      </c>
      <c r="BA298" s="71">
        <v>21877.100000000009</v>
      </c>
      <c r="BB298" s="71">
        <v>0</v>
      </c>
      <c r="BC298" s="71">
        <v>1111.5</v>
      </c>
      <c r="BD298" s="71">
        <v>0</v>
      </c>
      <c r="BE298" s="71">
        <v>3550</v>
      </c>
      <c r="BF298" s="71"/>
      <c r="BG298" s="72"/>
      <c r="BH298" s="71">
        <v>0</v>
      </c>
      <c r="BI298" s="71">
        <v>3.6259999999999999</v>
      </c>
      <c r="BJ298" s="71">
        <v>150.90600000000001</v>
      </c>
      <c r="BK298" s="71">
        <v>0</v>
      </c>
      <c r="BL298" s="71">
        <v>2.8050000000000002</v>
      </c>
      <c r="BM298" s="71">
        <v>0</v>
      </c>
      <c r="BN298" s="72"/>
      <c r="BO298" s="71">
        <v>0</v>
      </c>
      <c r="BP298" s="71">
        <v>1</v>
      </c>
      <c r="BQ298" s="71">
        <v>12</v>
      </c>
      <c r="BR298" s="71">
        <v>0</v>
      </c>
      <c r="BS298" s="71">
        <v>1</v>
      </c>
      <c r="BT298" s="71">
        <v>0</v>
      </c>
      <c r="BU298"/>
      <c r="BV298" s="70">
        <v>142.167</v>
      </c>
      <c r="BW298" s="70">
        <v>0</v>
      </c>
      <c r="BX298" s="70">
        <v>15.17</v>
      </c>
      <c r="BY298" s="70">
        <v>0</v>
      </c>
      <c r="BZ298" s="70">
        <v>0</v>
      </c>
      <c r="CA298" s="70">
        <v>0</v>
      </c>
      <c r="CB298" s="70">
        <v>0</v>
      </c>
      <c r="CC298" s="70">
        <v>0</v>
      </c>
      <c r="CD298" s="70">
        <v>0</v>
      </c>
    </row>
    <row r="299" spans="1:82">
      <c r="A299" s="70" t="s">
        <v>2011</v>
      </c>
      <c r="B299" s="70">
        <v>187</v>
      </c>
      <c r="C299" s="70">
        <v>18</v>
      </c>
      <c r="D299" s="70">
        <v>11</v>
      </c>
      <c r="E299" s="70">
        <v>2021</v>
      </c>
      <c r="F299" s="70" t="s">
        <v>160</v>
      </c>
      <c r="G299" s="70" t="s">
        <v>1993</v>
      </c>
      <c r="H299" s="70" t="s">
        <v>1994</v>
      </c>
      <c r="I299" s="148"/>
      <c r="J299" s="71">
        <v>202.68430794975984</v>
      </c>
      <c r="K299" s="71">
        <v>1.8424717812103859</v>
      </c>
      <c r="L299" s="71">
        <v>8.7027346395418235</v>
      </c>
      <c r="M299" s="71">
        <v>30.19633387749203</v>
      </c>
      <c r="N299" s="71">
        <v>33.665447555583611</v>
      </c>
      <c r="O299" s="71">
        <v>35.444899066151407</v>
      </c>
      <c r="P299" s="71">
        <v>33.957425161097028</v>
      </c>
      <c r="Q299" s="71">
        <v>2.2266507277086198</v>
      </c>
      <c r="R299" s="71">
        <v>0</v>
      </c>
      <c r="S299" s="71">
        <v>5.4914558975534762</v>
      </c>
      <c r="T299" s="72"/>
      <c r="U299" s="71">
        <v>58313801</v>
      </c>
      <c r="V299" s="71">
        <v>851</v>
      </c>
      <c r="W299" s="71">
        <v>447</v>
      </c>
      <c r="X299" s="71">
        <v>9948</v>
      </c>
      <c r="Y299" s="71">
        <v>14757</v>
      </c>
      <c r="Z299" s="71">
        <v>26079</v>
      </c>
      <c r="AA299" s="71">
        <v>7308</v>
      </c>
      <c r="AB299" s="71">
        <v>38136</v>
      </c>
      <c r="AC299" s="71">
        <v>0</v>
      </c>
      <c r="AD299" s="71">
        <v>5.4914558975534762</v>
      </c>
      <c r="AE299" s="72"/>
      <c r="AF299" s="71">
        <v>355862836.86256641</v>
      </c>
      <c r="AG299" s="71">
        <v>1531724.4861801723</v>
      </c>
      <c r="AH299" s="71">
        <v>2437410.0372256604</v>
      </c>
      <c r="AI299" s="71">
        <v>68306853.535349488</v>
      </c>
      <c r="AJ299" s="71">
        <v>74199046.565202743</v>
      </c>
      <c r="AK299" s="71">
        <v>0</v>
      </c>
      <c r="AL299" s="71">
        <v>0</v>
      </c>
      <c r="AM299" s="71">
        <v>5005879.6254383726</v>
      </c>
      <c r="AN299" s="71">
        <v>0</v>
      </c>
      <c r="AO299" s="71">
        <v>0</v>
      </c>
      <c r="AP299" s="71">
        <v>507343751.11196285</v>
      </c>
      <c r="AQ299" s="72"/>
      <c r="AR299" s="71">
        <v>1298</v>
      </c>
      <c r="AS299" s="71">
        <v>315</v>
      </c>
      <c r="AT299" s="71">
        <v>0</v>
      </c>
      <c r="AU299" s="71">
        <v>3</v>
      </c>
      <c r="AV299" s="71">
        <v>0</v>
      </c>
      <c r="AW299" s="71">
        <v>1</v>
      </c>
      <c r="AX299" s="71"/>
      <c r="AY299" s="72"/>
      <c r="AZ299" s="71">
        <v>5974.6000000000049</v>
      </c>
      <c r="BA299" s="71">
        <v>24339.700000000012</v>
      </c>
      <c r="BB299" s="71">
        <v>0</v>
      </c>
      <c r="BC299" s="71">
        <v>1111.5</v>
      </c>
      <c r="BD299" s="71">
        <v>0</v>
      </c>
      <c r="BE299" s="71">
        <v>3550</v>
      </c>
      <c r="BF299" s="71"/>
      <c r="BG299" s="72"/>
      <c r="BH299" s="71">
        <v>0</v>
      </c>
      <c r="BI299" s="71">
        <v>3.581</v>
      </c>
      <c r="BJ299" s="71">
        <v>194.88900000000001</v>
      </c>
      <c r="BK299" s="71">
        <v>0</v>
      </c>
      <c r="BL299" s="71">
        <v>3.2389999999999999</v>
      </c>
      <c r="BM299" s="71">
        <v>0</v>
      </c>
      <c r="BN299" s="72"/>
      <c r="BO299" s="71">
        <v>0</v>
      </c>
      <c r="BP299" s="71">
        <v>1</v>
      </c>
      <c r="BQ299" s="71">
        <v>12</v>
      </c>
      <c r="BR299" s="71">
        <v>0</v>
      </c>
      <c r="BS299" s="71">
        <v>1</v>
      </c>
      <c r="BT299" s="71">
        <v>0</v>
      </c>
      <c r="BU299"/>
      <c r="BV299" s="70">
        <v>162.89099999999999</v>
      </c>
      <c r="BW299" s="70">
        <v>0</v>
      </c>
      <c r="BX299" s="70">
        <v>38.817999999999998</v>
      </c>
      <c r="BY299" s="70">
        <v>0</v>
      </c>
      <c r="BZ299" s="70">
        <v>0</v>
      </c>
      <c r="CA299" s="70">
        <v>0</v>
      </c>
      <c r="CB299" s="70">
        <v>0</v>
      </c>
      <c r="CC299" s="70">
        <v>0</v>
      </c>
      <c r="CD299" s="70">
        <v>0</v>
      </c>
    </row>
    <row r="300" spans="1:82">
      <c r="A300" s="70" t="s">
        <v>2012</v>
      </c>
      <c r="B300" s="70">
        <v>187</v>
      </c>
      <c r="C300" s="70">
        <v>19</v>
      </c>
      <c r="D300" s="70">
        <v>11</v>
      </c>
      <c r="E300" s="70">
        <v>2022</v>
      </c>
      <c r="F300" s="70" t="s">
        <v>161</v>
      </c>
      <c r="G300" s="70" t="s">
        <v>1993</v>
      </c>
      <c r="H300" s="70" t="s">
        <v>1994</v>
      </c>
      <c r="I300" s="148"/>
      <c r="J300" s="71">
        <v>229.63962394394716</v>
      </c>
      <c r="K300" s="71">
        <v>1.757963940740632</v>
      </c>
      <c r="L300" s="71">
        <v>9.4489200891787632</v>
      </c>
      <c r="M300" s="71">
        <v>31.370820191082206</v>
      </c>
      <c r="N300" s="71">
        <v>37.991067995424579</v>
      </c>
      <c r="O300" s="71">
        <v>37.426346942116304</v>
      </c>
      <c r="P300" s="71">
        <v>33.561957786622585</v>
      </c>
      <c r="Q300" s="71">
        <v>2.2229841229100091</v>
      </c>
      <c r="R300" s="71">
        <v>0</v>
      </c>
      <c r="S300" s="71">
        <v>5.6630402346866573</v>
      </c>
      <c r="T300" s="72"/>
      <c r="U300" s="71">
        <v>67934534</v>
      </c>
      <c r="V300" s="71">
        <v>851</v>
      </c>
      <c r="W300" s="71">
        <v>447</v>
      </c>
      <c r="X300" s="71">
        <v>9948</v>
      </c>
      <c r="Y300" s="71">
        <v>14848</v>
      </c>
      <c r="Z300" s="71">
        <v>26163</v>
      </c>
      <c r="AA300" s="71">
        <v>7333</v>
      </c>
      <c r="AB300" s="71">
        <v>37761</v>
      </c>
      <c r="AC300" s="71">
        <v>0</v>
      </c>
      <c r="AD300" s="71">
        <v>5.6630402346866573</v>
      </c>
      <c r="AE300" s="72"/>
      <c r="AF300" s="71">
        <v>370171631.17474145</v>
      </c>
      <c r="AG300" s="71">
        <v>1501724.4079823706</v>
      </c>
      <c r="AH300" s="71">
        <v>2685242.4101102166</v>
      </c>
      <c r="AI300" s="71">
        <v>61551360.824273258</v>
      </c>
      <c r="AJ300" s="71">
        <v>76607939.078744531</v>
      </c>
      <c r="AK300" s="71">
        <v>0</v>
      </c>
      <c r="AL300" s="71">
        <v>0</v>
      </c>
      <c r="AM300" s="71">
        <v>4875975.7641070904</v>
      </c>
      <c r="AN300" s="71">
        <v>0</v>
      </c>
      <c r="AO300" s="71">
        <v>0</v>
      </c>
      <c r="AP300" s="71">
        <v>517393873.65995896</v>
      </c>
      <c r="AQ300" s="72"/>
      <c r="AR300" s="71">
        <v>1370</v>
      </c>
      <c r="AS300" s="71">
        <v>316</v>
      </c>
      <c r="AT300" s="71">
        <v>0</v>
      </c>
      <c r="AU300" s="71">
        <v>4</v>
      </c>
      <c r="AV300" s="71">
        <v>0</v>
      </c>
      <c r="AW300" s="71">
        <v>1</v>
      </c>
      <c r="AX300" s="71"/>
      <c r="AY300" s="72"/>
      <c r="AZ300" s="71">
        <v>6410.9000000000042</v>
      </c>
      <c r="BA300" s="71">
        <v>26304.400000000012</v>
      </c>
      <c r="BB300" s="71">
        <v>0</v>
      </c>
      <c r="BC300" s="71">
        <v>1310.5</v>
      </c>
      <c r="BD300" s="71">
        <v>0</v>
      </c>
      <c r="BE300" s="71">
        <v>3550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2013</v>
      </c>
      <c r="B301" s="70">
        <v>187</v>
      </c>
      <c r="C301" s="70">
        <v>20</v>
      </c>
      <c r="D301" s="70">
        <v>11</v>
      </c>
      <c r="E301" s="70">
        <v>2023</v>
      </c>
      <c r="F301" s="70" t="s">
        <v>1539</v>
      </c>
      <c r="G301" s="70" t="s">
        <v>1993</v>
      </c>
      <c r="H301" s="70" t="s">
        <v>1994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1442</v>
      </c>
      <c r="AS301" s="71">
        <v>320</v>
      </c>
      <c r="AT301" s="71">
        <v>0</v>
      </c>
      <c r="AU301" s="71">
        <v>5</v>
      </c>
      <c r="AV301" s="71">
        <v>0</v>
      </c>
      <c r="AW301" s="71">
        <v>1</v>
      </c>
      <c r="AX301" s="71"/>
      <c r="AY301" s="72"/>
      <c r="AZ301" s="71">
        <v>6804.5</v>
      </c>
      <c r="BA301" s="71">
        <v>27510.400000000009</v>
      </c>
      <c r="BB301" s="71">
        <v>0</v>
      </c>
      <c r="BC301" s="71">
        <v>1509.5</v>
      </c>
      <c r="BD301" s="71">
        <v>0</v>
      </c>
      <c r="BE301" s="71">
        <v>3550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2014</v>
      </c>
      <c r="B302" s="70">
        <v>187</v>
      </c>
      <c r="C302" s="70">
        <v>21</v>
      </c>
      <c r="D302" s="70">
        <v>11</v>
      </c>
      <c r="E302" s="70">
        <v>2024</v>
      </c>
      <c r="F302" s="70" t="s">
        <v>1554</v>
      </c>
      <c r="G302" s="70" t="s">
        <v>1993</v>
      </c>
      <c r="H302" s="70" t="s">
        <v>1994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2015</v>
      </c>
      <c r="B303" s="70">
        <v>52</v>
      </c>
      <c r="C303" s="70">
        <v>1</v>
      </c>
      <c r="D303" s="70">
        <v>4</v>
      </c>
      <c r="E303" s="70">
        <v>1990</v>
      </c>
      <c r="F303" s="70" t="s">
        <v>787</v>
      </c>
      <c r="G303" s="70" t="s">
        <v>1570</v>
      </c>
      <c r="H303" s="70" t="s">
        <v>1571</v>
      </c>
      <c r="I303" s="148"/>
      <c r="J303" s="71">
        <v>82.587715101612758</v>
      </c>
      <c r="K303" s="71">
        <v>19.926753032510589</v>
      </c>
      <c r="L303" s="71">
        <v>11.883880022389439</v>
      </c>
      <c r="M303" s="71">
        <v>55.411785158421971</v>
      </c>
      <c r="N303" s="71">
        <v>83.070686135965687</v>
      </c>
      <c r="O303" s="71">
        <v>39.490732325717687</v>
      </c>
      <c r="P303" s="71">
        <v>37.786576679508151</v>
      </c>
      <c r="Q303" s="71">
        <v>3.0542709376780102</v>
      </c>
      <c r="R303" s="71">
        <v>0</v>
      </c>
      <c r="S303" s="71">
        <v>2.487130850366793</v>
      </c>
      <c r="T303" s="72"/>
      <c r="U303" s="71">
        <v>2318770</v>
      </c>
      <c r="V303" s="71">
        <v>3646</v>
      </c>
      <c r="W303" s="71">
        <v>139</v>
      </c>
      <c r="X303" s="71">
        <v>18581</v>
      </c>
      <c r="Y303" s="71">
        <v>17771</v>
      </c>
      <c r="Z303" s="71">
        <v>16243</v>
      </c>
      <c r="AA303" s="71">
        <v>9175</v>
      </c>
      <c r="AB303" s="71">
        <v>49591</v>
      </c>
      <c r="AC303" s="71">
        <v>0</v>
      </c>
      <c r="AD303" s="71">
        <v>2.487130850366793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2016</v>
      </c>
      <c r="B304" s="70">
        <v>53</v>
      </c>
      <c r="C304" s="70">
        <v>2</v>
      </c>
      <c r="D304" s="70">
        <v>4</v>
      </c>
      <c r="E304" s="70">
        <v>2005</v>
      </c>
      <c r="F304" s="70" t="s">
        <v>789</v>
      </c>
      <c r="G304" s="70" t="s">
        <v>1570</v>
      </c>
      <c r="H304" s="70" t="s">
        <v>1571</v>
      </c>
      <c r="I304" s="148"/>
      <c r="J304" s="71">
        <v>46.945356881408543</v>
      </c>
      <c r="K304" s="71">
        <v>7.7695536085814867</v>
      </c>
      <c r="L304" s="71">
        <v>10.58572205757638</v>
      </c>
      <c r="M304" s="71">
        <v>78.289567130443444</v>
      </c>
      <c r="N304" s="71">
        <v>102.585678282614</v>
      </c>
      <c r="O304" s="71">
        <v>49.320744149548503</v>
      </c>
      <c r="P304" s="71">
        <v>34.51674631914689</v>
      </c>
      <c r="Q304" s="71">
        <v>2.6644588979499999</v>
      </c>
      <c r="R304" s="71">
        <v>0</v>
      </c>
      <c r="S304" s="71">
        <v>0</v>
      </c>
      <c r="T304" s="72"/>
      <c r="U304" s="71">
        <v>1449925</v>
      </c>
      <c r="V304" s="71">
        <v>2370</v>
      </c>
      <c r="W304" s="71">
        <v>94</v>
      </c>
      <c r="X304" s="71">
        <v>12714</v>
      </c>
      <c r="Y304" s="71">
        <v>20915</v>
      </c>
      <c r="Z304" s="71">
        <v>23475</v>
      </c>
      <c r="AA304" s="71">
        <v>6864</v>
      </c>
      <c r="AB304" s="71">
        <v>45226</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2017</v>
      </c>
      <c r="B305" s="70">
        <v>54</v>
      </c>
      <c r="C305" s="70">
        <v>3</v>
      </c>
      <c r="D305" s="70">
        <v>4</v>
      </c>
      <c r="E305" s="70">
        <v>2006</v>
      </c>
      <c r="F305" s="70" t="s">
        <v>790</v>
      </c>
      <c r="G305" s="70" t="s">
        <v>1570</v>
      </c>
      <c r="H305" s="70" t="s">
        <v>1571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2018</v>
      </c>
      <c r="B306" s="70">
        <v>55</v>
      </c>
      <c r="C306" s="70">
        <v>4</v>
      </c>
      <c r="D306" s="70">
        <v>4</v>
      </c>
      <c r="E306" s="70">
        <v>2007</v>
      </c>
      <c r="F306" s="70" t="s">
        <v>791</v>
      </c>
      <c r="G306" s="70" t="s">
        <v>1570</v>
      </c>
      <c r="H306" s="70" t="s">
        <v>1571</v>
      </c>
      <c r="I306" s="148"/>
      <c r="J306" s="71">
        <v>45.80082772940483</v>
      </c>
      <c r="K306" s="71">
        <v>6.4078688577646536</v>
      </c>
      <c r="L306" s="71">
        <v>10.34067088846032</v>
      </c>
      <c r="M306" s="71">
        <v>76.559453472481849</v>
      </c>
      <c r="N306" s="71">
        <v>102.9621751770817</v>
      </c>
      <c r="O306" s="71">
        <v>47.023868334065597</v>
      </c>
      <c r="P306" s="71">
        <v>33.294389195728357</v>
      </c>
      <c r="Q306" s="71">
        <v>2.76146775650979</v>
      </c>
      <c r="R306" s="71">
        <v>0</v>
      </c>
      <c r="S306" s="71">
        <v>0</v>
      </c>
      <c r="T306" s="72"/>
      <c r="U306" s="71">
        <v>1504109</v>
      </c>
      <c r="V306" s="71">
        <v>2132</v>
      </c>
      <c r="W306" s="71">
        <v>126</v>
      </c>
      <c r="X306" s="71">
        <v>15573</v>
      </c>
      <c r="Y306" s="71">
        <v>21047</v>
      </c>
      <c r="Z306" s="71">
        <v>23267</v>
      </c>
      <c r="AA306" s="71">
        <v>6520</v>
      </c>
      <c r="AB306" s="71">
        <v>44394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2019</v>
      </c>
      <c r="B307" s="70">
        <v>56</v>
      </c>
      <c r="C307" s="70">
        <v>5</v>
      </c>
      <c r="D307" s="70">
        <v>4</v>
      </c>
      <c r="E307" s="70">
        <v>2008</v>
      </c>
      <c r="F307" s="70" t="s">
        <v>792</v>
      </c>
      <c r="G307" s="70" t="s">
        <v>1570</v>
      </c>
      <c r="H307" s="70" t="s">
        <v>1571</v>
      </c>
      <c r="I307" s="148"/>
      <c r="J307" s="71">
        <v>38.909253975466711</v>
      </c>
      <c r="K307" s="71">
        <v>5.6239139981831601</v>
      </c>
      <c r="L307" s="71">
        <v>8.9287790353131928</v>
      </c>
      <c r="M307" s="71">
        <v>89.581974233859512</v>
      </c>
      <c r="N307" s="71">
        <v>104.8834898980636</v>
      </c>
      <c r="O307" s="71">
        <v>45.489905067025809</v>
      </c>
      <c r="P307" s="71">
        <v>31.82315372625219</v>
      </c>
      <c r="Q307" s="71">
        <v>2.6929768203467801</v>
      </c>
      <c r="R307" s="71">
        <v>0</v>
      </c>
      <c r="S307" s="71">
        <v>0</v>
      </c>
      <c r="T307" s="72"/>
      <c r="U307" s="71">
        <v>1342559</v>
      </c>
      <c r="V307" s="71">
        <v>2132</v>
      </c>
      <c r="W307" s="71">
        <v>126</v>
      </c>
      <c r="X307" s="71">
        <v>15573</v>
      </c>
      <c r="Y307" s="71">
        <v>21155</v>
      </c>
      <c r="Z307" s="71">
        <v>23298</v>
      </c>
      <c r="AA307" s="71">
        <v>6239</v>
      </c>
      <c r="AB307" s="71">
        <v>44005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2020</v>
      </c>
      <c r="B308" s="70">
        <v>57</v>
      </c>
      <c r="C308" s="70">
        <v>6</v>
      </c>
      <c r="D308" s="70">
        <v>4</v>
      </c>
      <c r="E308" s="70">
        <v>2009</v>
      </c>
      <c r="F308" s="70" t="s">
        <v>176</v>
      </c>
      <c r="G308" s="70" t="s">
        <v>1570</v>
      </c>
      <c r="H308" s="70" t="s">
        <v>1571</v>
      </c>
      <c r="I308" s="148"/>
      <c r="J308" s="71">
        <v>32.124188744283707</v>
      </c>
      <c r="K308" s="71">
        <v>4.3656981903972829</v>
      </c>
      <c r="L308" s="71">
        <v>15.336194998280449</v>
      </c>
      <c r="M308" s="71">
        <v>72.568430750020767</v>
      </c>
      <c r="N308" s="71">
        <v>90.232281120705764</v>
      </c>
      <c r="O308" s="71">
        <v>46.142182036180451</v>
      </c>
      <c r="P308" s="71">
        <v>29.80080435651708</v>
      </c>
      <c r="Q308" s="71">
        <v>2.5414150401973798</v>
      </c>
      <c r="R308" s="71">
        <v>0</v>
      </c>
      <c r="S308" s="71">
        <v>0</v>
      </c>
      <c r="T308" s="72"/>
      <c r="U308" s="71">
        <v>1119370</v>
      </c>
      <c r="V308" s="71">
        <v>2027</v>
      </c>
      <c r="W308" s="71">
        <v>248</v>
      </c>
      <c r="X308" s="71">
        <v>15932</v>
      </c>
      <c r="Y308" s="71">
        <v>21189</v>
      </c>
      <c r="Z308" s="71">
        <v>23326</v>
      </c>
      <c r="AA308" s="71">
        <v>5998</v>
      </c>
      <c r="AB308" s="71">
        <v>43594</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2021</v>
      </c>
      <c r="B309" s="70">
        <v>58</v>
      </c>
      <c r="C309" s="70">
        <v>7</v>
      </c>
      <c r="D309" s="70">
        <v>4</v>
      </c>
      <c r="E309" s="70">
        <v>2010</v>
      </c>
      <c r="F309" s="70" t="s">
        <v>177</v>
      </c>
      <c r="G309" s="70" t="s">
        <v>1570</v>
      </c>
      <c r="H309" s="70" t="s">
        <v>1571</v>
      </c>
      <c r="I309" s="148"/>
      <c r="J309" s="71">
        <v>26.092819331628348</v>
      </c>
      <c r="K309" s="71">
        <v>4.5530138175526318</v>
      </c>
      <c r="L309" s="71">
        <v>13.96210648063234</v>
      </c>
      <c r="M309" s="71">
        <v>64.958866483660969</v>
      </c>
      <c r="N309" s="71">
        <v>88.955689955406029</v>
      </c>
      <c r="O309" s="71">
        <v>46.060682910248673</v>
      </c>
      <c r="P309" s="71">
        <v>29.891468296684891</v>
      </c>
      <c r="Q309" s="71">
        <v>2.6331712961471601</v>
      </c>
      <c r="R309" s="71">
        <v>0</v>
      </c>
      <c r="S309" s="71">
        <v>0</v>
      </c>
      <c r="T309" s="72"/>
      <c r="U309" s="71">
        <v>1017781</v>
      </c>
      <c r="V309" s="71">
        <v>2027</v>
      </c>
      <c r="W309" s="71">
        <v>248</v>
      </c>
      <c r="X309" s="71">
        <v>15932</v>
      </c>
      <c r="Y309" s="71">
        <v>21245</v>
      </c>
      <c r="Z309" s="71">
        <v>23393</v>
      </c>
      <c r="AA309" s="71">
        <v>5866</v>
      </c>
      <c r="AB309" s="71">
        <v>43281</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2022</v>
      </c>
      <c r="B310" s="70">
        <v>59</v>
      </c>
      <c r="C310" s="70">
        <v>8</v>
      </c>
      <c r="D310" s="70">
        <v>4</v>
      </c>
      <c r="E310" s="70">
        <v>2011</v>
      </c>
      <c r="F310" s="70" t="s">
        <v>178</v>
      </c>
      <c r="G310" s="70" t="s">
        <v>1570</v>
      </c>
      <c r="H310" s="70" t="s">
        <v>1571</v>
      </c>
      <c r="I310" s="148"/>
      <c r="J310" s="71">
        <v>24.43900198197014</v>
      </c>
      <c r="K310" s="71">
        <v>6.3796192488831256</v>
      </c>
      <c r="L310" s="71">
        <v>13.02766269310022</v>
      </c>
      <c r="M310" s="71">
        <v>82.061311194619577</v>
      </c>
      <c r="N310" s="71">
        <v>107.19503482442779</v>
      </c>
      <c r="O310" s="71">
        <v>45.23546210695396</v>
      </c>
      <c r="P310" s="71">
        <v>28.61198264223302</v>
      </c>
      <c r="Q310" s="71">
        <v>3.0046300448230698</v>
      </c>
      <c r="R310" s="71">
        <v>0</v>
      </c>
      <c r="S310" s="71">
        <v>0</v>
      </c>
      <c r="T310" s="72"/>
      <c r="U310" s="71">
        <v>897788</v>
      </c>
      <c r="V310" s="71">
        <v>2027</v>
      </c>
      <c r="W310" s="71">
        <v>248</v>
      </c>
      <c r="X310" s="71">
        <v>15932</v>
      </c>
      <c r="Y310" s="71">
        <v>21269</v>
      </c>
      <c r="Z310" s="71">
        <v>23473</v>
      </c>
      <c r="AA310" s="71">
        <v>5782</v>
      </c>
      <c r="AB310" s="71">
        <v>42815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2023</v>
      </c>
      <c r="B311" s="70">
        <v>60</v>
      </c>
      <c r="C311" s="70">
        <v>9</v>
      </c>
      <c r="D311" s="70">
        <v>4</v>
      </c>
      <c r="E311" s="70">
        <v>2012</v>
      </c>
      <c r="F311" s="70" t="s">
        <v>179</v>
      </c>
      <c r="G311" s="1064" t="s">
        <v>1570</v>
      </c>
      <c r="H311" s="70" t="s">
        <v>1571</v>
      </c>
      <c r="I311" s="148"/>
      <c r="J311" s="71">
        <v>30.97748818359451</v>
      </c>
      <c r="K311" s="71">
        <v>7.1868878221808377</v>
      </c>
      <c r="L311" s="71">
        <v>13.14452426944603</v>
      </c>
      <c r="M311" s="71">
        <v>101.9198877672832</v>
      </c>
      <c r="N311" s="71">
        <v>117.6495965045625</v>
      </c>
      <c r="O311" s="71">
        <v>44.986567229575293</v>
      </c>
      <c r="P311" s="71">
        <v>28.371665067552115</v>
      </c>
      <c r="Q311" s="71">
        <v>3.2245933728474698</v>
      </c>
      <c r="R311" s="71">
        <v>0</v>
      </c>
      <c r="S311" s="71">
        <v>1.1594846380756509</v>
      </c>
      <c r="T311" s="72"/>
      <c r="U311" s="71">
        <v>1090345</v>
      </c>
      <c r="V311" s="71">
        <v>2027</v>
      </c>
      <c r="W311" s="71">
        <v>248</v>
      </c>
      <c r="X311" s="71">
        <v>15932</v>
      </c>
      <c r="Y311" s="71">
        <v>21250</v>
      </c>
      <c r="Z311" s="71">
        <v>23529</v>
      </c>
      <c r="AA311" s="71">
        <v>5701</v>
      </c>
      <c r="AB311" s="71">
        <v>42292</v>
      </c>
      <c r="AC311" s="71">
        <v>0</v>
      </c>
      <c r="AD311" s="71">
        <v>1.1594846380756509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4.3550000000000004</v>
      </c>
      <c r="BM311" s="71">
        <v>0</v>
      </c>
      <c r="BN311" s="72"/>
      <c r="BO311" s="71">
        <v>0</v>
      </c>
      <c r="BP311" s="71">
        <v>0</v>
      </c>
      <c r="BQ311" s="71">
        <v>0</v>
      </c>
      <c r="BR311" s="71">
        <v>0</v>
      </c>
      <c r="BS311" s="71">
        <v>1</v>
      </c>
      <c r="BT311" s="71">
        <v>0</v>
      </c>
      <c r="BU311"/>
      <c r="BV311" s="70">
        <v>4.3550000000000004</v>
      </c>
      <c r="BW311" s="70">
        <v>0</v>
      </c>
      <c r="BX311" s="70">
        <v>0</v>
      </c>
      <c r="BY311" s="70">
        <v>0</v>
      </c>
      <c r="BZ311" s="70">
        <v>0</v>
      </c>
      <c r="CA311" s="70">
        <v>0</v>
      </c>
      <c r="CB311" s="70">
        <v>0</v>
      </c>
      <c r="CC311" s="70">
        <v>0</v>
      </c>
      <c r="CD311" s="70">
        <v>0</v>
      </c>
    </row>
    <row r="312" spans="1:82">
      <c r="A312" s="70" t="s">
        <v>2024</v>
      </c>
      <c r="B312" s="70">
        <v>61</v>
      </c>
      <c r="C312" s="70">
        <v>10</v>
      </c>
      <c r="D312" s="70">
        <v>4</v>
      </c>
      <c r="E312" s="70">
        <v>2013</v>
      </c>
      <c r="F312" s="70" t="s">
        <v>180</v>
      </c>
      <c r="G312" s="1064" t="s">
        <v>1570</v>
      </c>
      <c r="H312" s="70" t="s">
        <v>1571</v>
      </c>
      <c r="I312" s="148"/>
      <c r="J312" s="71">
        <v>32.672573623126297</v>
      </c>
      <c r="K312" s="71">
        <v>5.9399872992667309</v>
      </c>
      <c r="L312" s="71">
        <v>11.607651396977429</v>
      </c>
      <c r="M312" s="71">
        <v>94.787932344751354</v>
      </c>
      <c r="N312" s="71">
        <v>114.8926935080562</v>
      </c>
      <c r="O312" s="71">
        <v>43.362175892016751</v>
      </c>
      <c r="P312" s="71">
        <v>28.248782966962857</v>
      </c>
      <c r="Q312" s="71">
        <v>3.2716478782926699</v>
      </c>
      <c r="R312" s="71">
        <v>0</v>
      </c>
      <c r="S312" s="71">
        <v>5.9803786925548081</v>
      </c>
      <c r="T312" s="72"/>
      <c r="U312" s="71">
        <v>1170945</v>
      </c>
      <c r="V312" s="71">
        <v>2027</v>
      </c>
      <c r="W312" s="71">
        <v>248</v>
      </c>
      <c r="X312" s="71">
        <v>15932</v>
      </c>
      <c r="Y312" s="71">
        <v>21413</v>
      </c>
      <c r="Z312" s="71">
        <v>23692</v>
      </c>
      <c r="AA312" s="71">
        <v>5655</v>
      </c>
      <c r="AB312" s="71">
        <v>42294</v>
      </c>
      <c r="AC312" s="71">
        <v>0</v>
      </c>
      <c r="AD312" s="71">
        <v>5.9803786925548081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5.3170000000000002</v>
      </c>
      <c r="BM312" s="71">
        <v>0</v>
      </c>
      <c r="BN312" s="72"/>
      <c r="BO312" s="71">
        <v>0</v>
      </c>
      <c r="BP312" s="71">
        <v>0</v>
      </c>
      <c r="BQ312" s="71">
        <v>0</v>
      </c>
      <c r="BR312" s="71">
        <v>0</v>
      </c>
      <c r="BS312" s="71">
        <v>1</v>
      </c>
      <c r="BT312" s="71">
        <v>0</v>
      </c>
      <c r="BU312"/>
      <c r="BV312" s="70">
        <v>5.3170000000000002</v>
      </c>
      <c r="BW312" s="70">
        <v>0</v>
      </c>
      <c r="BX312" s="70">
        <v>0</v>
      </c>
      <c r="BY312" s="70">
        <v>0</v>
      </c>
      <c r="BZ312" s="70">
        <v>0</v>
      </c>
      <c r="CA312" s="70">
        <v>0</v>
      </c>
      <c r="CB312" s="70">
        <v>0</v>
      </c>
      <c r="CC312" s="70">
        <v>0</v>
      </c>
      <c r="CD312" s="70">
        <v>0</v>
      </c>
    </row>
    <row r="313" spans="1:82">
      <c r="A313" s="70" t="s">
        <v>2025</v>
      </c>
      <c r="B313" s="70">
        <v>62</v>
      </c>
      <c r="C313" s="70">
        <v>11</v>
      </c>
      <c r="D313" s="70">
        <v>4</v>
      </c>
      <c r="E313" s="70">
        <v>2014</v>
      </c>
      <c r="F313" s="70" t="s">
        <v>181</v>
      </c>
      <c r="G313" s="70" t="s">
        <v>1570</v>
      </c>
      <c r="H313" s="70" t="s">
        <v>1571</v>
      </c>
      <c r="I313" s="148"/>
      <c r="J313" s="71">
        <v>29.975285943892072</v>
      </c>
      <c r="K313" s="71">
        <v>6.0472004062456799</v>
      </c>
      <c r="L313" s="71">
        <v>6.4194286705644839</v>
      </c>
      <c r="M313" s="71">
        <v>94.052151212789909</v>
      </c>
      <c r="N313" s="71">
        <v>121.63380566689639</v>
      </c>
      <c r="O313" s="71">
        <v>41.24567646884136</v>
      </c>
      <c r="P313" s="71">
        <v>27.903525578671939</v>
      </c>
      <c r="Q313" s="71">
        <v>3.11149082622117</v>
      </c>
      <c r="R313" s="71">
        <v>0</v>
      </c>
      <c r="S313" s="71">
        <v>7.3322351539993784</v>
      </c>
      <c r="T313" s="72"/>
      <c r="U313" s="71">
        <v>1193110</v>
      </c>
      <c r="V313" s="71">
        <v>1793</v>
      </c>
      <c r="W313" s="71">
        <v>140</v>
      </c>
      <c r="X313" s="71">
        <v>15029</v>
      </c>
      <c r="Y313" s="71">
        <v>21409</v>
      </c>
      <c r="Z313" s="71">
        <v>23735</v>
      </c>
      <c r="AA313" s="71">
        <v>5557</v>
      </c>
      <c r="AB313" s="71">
        <v>41924</v>
      </c>
      <c r="AC313" s="71">
        <v>0</v>
      </c>
      <c r="AD313" s="71">
        <v>7.3322351539993784</v>
      </c>
      <c r="AE313" s="72"/>
      <c r="AF313" s="71"/>
      <c r="AG313" s="71"/>
      <c r="AH313" s="71"/>
      <c r="AI313" s="71"/>
      <c r="AJ313" s="71"/>
      <c r="AK313" s="71"/>
      <c r="AL313" s="71"/>
      <c r="AM313" s="71"/>
      <c r="AN313" s="71"/>
      <c r="AO313" s="71"/>
      <c r="AP313" s="71"/>
      <c r="AQ313" s="72"/>
      <c r="AR313" s="71">
        <v>97</v>
      </c>
      <c r="AS313" s="71">
        <v>17</v>
      </c>
      <c r="AT313" s="71">
        <v>0</v>
      </c>
      <c r="AU313" s="71">
        <v>0</v>
      </c>
      <c r="AV313" s="71">
        <v>0</v>
      </c>
      <c r="AW313" s="71">
        <v>0</v>
      </c>
      <c r="AX313" s="71"/>
      <c r="AY313" s="72"/>
      <c r="AZ313" s="71">
        <v>411.75400000000002</v>
      </c>
      <c r="BA313" s="71">
        <v>5432.402</v>
      </c>
      <c r="BB313" s="71">
        <v>0</v>
      </c>
      <c r="BC313" s="71">
        <v>0</v>
      </c>
      <c r="BD313" s="71">
        <v>0</v>
      </c>
      <c r="BE313" s="71">
        <v>0</v>
      </c>
      <c r="BF313" s="71"/>
      <c r="BG313" s="72"/>
      <c r="BH313" s="71">
        <v>0</v>
      </c>
      <c r="BI313" s="71">
        <v>0</v>
      </c>
      <c r="BJ313" s="71">
        <v>0</v>
      </c>
      <c r="BK313" s="71">
        <v>0</v>
      </c>
      <c r="BL313" s="71">
        <v>5.1319999999999997</v>
      </c>
      <c r="BM313" s="71">
        <v>0</v>
      </c>
      <c r="BN313" s="72"/>
      <c r="BO313" s="71">
        <v>0</v>
      </c>
      <c r="BP313" s="71">
        <v>0</v>
      </c>
      <c r="BQ313" s="71">
        <v>0</v>
      </c>
      <c r="BR313" s="71">
        <v>0</v>
      </c>
      <c r="BS313" s="71">
        <v>1</v>
      </c>
      <c r="BT313" s="71">
        <v>0</v>
      </c>
      <c r="BU313"/>
      <c r="BV313" s="70">
        <v>5.1319999999999997</v>
      </c>
      <c r="BW313" s="70">
        <v>0</v>
      </c>
      <c r="BX313" s="70">
        <v>0</v>
      </c>
      <c r="BY313" s="70">
        <v>0</v>
      </c>
      <c r="BZ313" s="70">
        <v>0</v>
      </c>
      <c r="CA313" s="70">
        <v>0</v>
      </c>
      <c r="CB313" s="70">
        <v>0</v>
      </c>
      <c r="CC313" s="70">
        <v>0</v>
      </c>
      <c r="CD313" s="70">
        <v>0</v>
      </c>
    </row>
    <row r="314" spans="1:82">
      <c r="A314" s="70" t="s">
        <v>2026</v>
      </c>
      <c r="B314" s="70">
        <v>63</v>
      </c>
      <c r="C314" s="70">
        <v>12</v>
      </c>
      <c r="D314" s="70">
        <v>4</v>
      </c>
      <c r="E314" s="70">
        <v>2015</v>
      </c>
      <c r="F314" s="70" t="s">
        <v>182</v>
      </c>
      <c r="G314" s="70" t="s">
        <v>1570</v>
      </c>
      <c r="H314" s="70" t="s">
        <v>1571</v>
      </c>
      <c r="I314" s="148"/>
      <c r="J314" s="71">
        <v>33.386121180785651</v>
      </c>
      <c r="K314" s="71">
        <v>5.7986365662478612</v>
      </c>
      <c r="L314" s="71">
        <v>6.7571183745322614</v>
      </c>
      <c r="M314" s="71">
        <v>91.002307206555997</v>
      </c>
      <c r="N314" s="71">
        <v>112.1608332953935</v>
      </c>
      <c r="O314" s="71">
        <v>40.950623274630132</v>
      </c>
      <c r="P314" s="71">
        <v>27.498420817285414</v>
      </c>
      <c r="Q314" s="71">
        <v>3.0195029075778801</v>
      </c>
      <c r="R314" s="71">
        <v>0</v>
      </c>
      <c r="S314" s="71">
        <v>5.8581832455808254</v>
      </c>
      <c r="T314" s="72"/>
      <c r="U314" s="71">
        <v>1332341</v>
      </c>
      <c r="V314" s="71">
        <v>1793</v>
      </c>
      <c r="W314" s="71">
        <v>140</v>
      </c>
      <c r="X314" s="71">
        <v>15029</v>
      </c>
      <c r="Y314" s="71">
        <v>21449</v>
      </c>
      <c r="Z314" s="71">
        <v>23792</v>
      </c>
      <c r="AA314" s="71">
        <v>5472</v>
      </c>
      <c r="AB314" s="71">
        <v>41560</v>
      </c>
      <c r="AC314" s="71">
        <v>0</v>
      </c>
      <c r="AD314" s="71">
        <v>5.8581832455808254</v>
      </c>
      <c r="AE314" s="72"/>
      <c r="AF314" s="71">
        <v>10282075.956330691</v>
      </c>
      <c r="AG314" s="71">
        <v>3863166.8865551958</v>
      </c>
      <c r="AH314" s="71">
        <v>873708.00370005122</v>
      </c>
      <c r="AI314" s="71">
        <v>95585659.817083254</v>
      </c>
      <c r="AJ314" s="71">
        <v>94998642.446446806</v>
      </c>
      <c r="AK314" s="71">
        <v>0</v>
      </c>
      <c r="AL314" s="71">
        <v>0</v>
      </c>
      <c r="AM314" s="71">
        <v>5695623.6623569634</v>
      </c>
      <c r="AN314" s="71">
        <v>0</v>
      </c>
      <c r="AO314" s="71">
        <v>0</v>
      </c>
      <c r="AP314" s="71">
        <v>211298876.77247298</v>
      </c>
      <c r="AQ314" s="72"/>
      <c r="AR314" s="71">
        <v>105</v>
      </c>
      <c r="AS314" s="71">
        <v>28</v>
      </c>
      <c r="AT314" s="71">
        <v>0</v>
      </c>
      <c r="AU314" s="71">
        <v>0</v>
      </c>
      <c r="AV314" s="71">
        <v>0</v>
      </c>
      <c r="AW314" s="71">
        <v>0</v>
      </c>
      <c r="AX314" s="71"/>
      <c r="AY314" s="72"/>
      <c r="AZ314" s="71">
        <v>455.654</v>
      </c>
      <c r="BA314" s="71">
        <v>7862.3020000000006</v>
      </c>
      <c r="BB314" s="71">
        <v>0</v>
      </c>
      <c r="BC314" s="71">
        <v>0</v>
      </c>
      <c r="BD314" s="71">
        <v>0</v>
      </c>
      <c r="BE314" s="71">
        <v>0</v>
      </c>
      <c r="BF314" s="71"/>
      <c r="BG314" s="72"/>
      <c r="BH314" s="71">
        <v>0</v>
      </c>
      <c r="BI314" s="71">
        <v>0</v>
      </c>
      <c r="BJ314" s="71">
        <v>0</v>
      </c>
      <c r="BK314" s="71">
        <v>0</v>
      </c>
      <c r="BL314" s="71">
        <v>5.0090000000000003</v>
      </c>
      <c r="BM314" s="71">
        <v>0</v>
      </c>
      <c r="BN314" s="72"/>
      <c r="BO314" s="71">
        <v>0</v>
      </c>
      <c r="BP314" s="71">
        <v>0</v>
      </c>
      <c r="BQ314" s="71">
        <v>0</v>
      </c>
      <c r="BR314" s="71">
        <v>0</v>
      </c>
      <c r="BS314" s="71">
        <v>1</v>
      </c>
      <c r="BT314" s="71">
        <v>0</v>
      </c>
      <c r="BU314"/>
      <c r="BV314" s="70">
        <v>5.0090000000000003</v>
      </c>
      <c r="BW314" s="70">
        <v>0</v>
      </c>
      <c r="BX314" s="70">
        <v>0</v>
      </c>
      <c r="BY314" s="70">
        <v>0</v>
      </c>
      <c r="BZ314" s="70">
        <v>0</v>
      </c>
      <c r="CA314" s="70">
        <v>0</v>
      </c>
      <c r="CB314" s="70">
        <v>0</v>
      </c>
      <c r="CC314" s="70">
        <v>0</v>
      </c>
      <c r="CD314" s="70">
        <v>0</v>
      </c>
    </row>
    <row r="315" spans="1:82">
      <c r="A315" s="70" t="s">
        <v>2027</v>
      </c>
      <c r="B315" s="70">
        <v>64</v>
      </c>
      <c r="C315" s="70">
        <v>13</v>
      </c>
      <c r="D315" s="70">
        <v>4</v>
      </c>
      <c r="E315" s="70">
        <v>2016</v>
      </c>
      <c r="F315" s="70" t="s">
        <v>155</v>
      </c>
      <c r="G315" s="70" t="s">
        <v>1570</v>
      </c>
      <c r="H315" s="70" t="s">
        <v>1571</v>
      </c>
      <c r="I315" s="148"/>
      <c r="J315" s="71">
        <v>37.81956649548183</v>
      </c>
      <c r="K315" s="71">
        <v>5.4697266397377202</v>
      </c>
      <c r="L315" s="71">
        <v>7.2662549051359315</v>
      </c>
      <c r="M315" s="71">
        <v>78.023924554868955</v>
      </c>
      <c r="N315" s="71">
        <v>114.53875359420945</v>
      </c>
      <c r="O315" s="71">
        <v>40.473743653414942</v>
      </c>
      <c r="P315" s="71">
        <v>29.453572364276074</v>
      </c>
      <c r="Q315" s="71">
        <v>2.9129354606157141</v>
      </c>
      <c r="R315" s="71">
        <v>0</v>
      </c>
      <c r="S315" s="71">
        <v>5.994846807191081</v>
      </c>
      <c r="T315" s="72"/>
      <c r="U315" s="71">
        <v>1436618</v>
      </c>
      <c r="V315" s="71">
        <v>1793</v>
      </c>
      <c r="W315" s="71">
        <v>140</v>
      </c>
      <c r="X315" s="71">
        <v>15029</v>
      </c>
      <c r="Y315" s="71">
        <v>21539</v>
      </c>
      <c r="Z315" s="71">
        <v>23804</v>
      </c>
      <c r="AA315" s="71">
        <v>6062</v>
      </c>
      <c r="AB315" s="71">
        <v>41241</v>
      </c>
      <c r="AC315" s="71">
        <v>0</v>
      </c>
      <c r="AD315" s="71">
        <v>5.994846807191081</v>
      </c>
      <c r="AE315" s="72"/>
      <c r="AF315" s="71">
        <v>11851374.293406241</v>
      </c>
      <c r="AG315" s="71">
        <v>3682388.1020228979</v>
      </c>
      <c r="AH315" s="71">
        <v>740510.5856244514</v>
      </c>
      <c r="AI315" s="71">
        <v>95413546.131048352</v>
      </c>
      <c r="AJ315" s="71">
        <v>94757175.195322707</v>
      </c>
      <c r="AK315" s="71">
        <v>0</v>
      </c>
      <c r="AL315" s="71">
        <v>0</v>
      </c>
      <c r="AM315" s="71">
        <v>5656297.026952832</v>
      </c>
      <c r="AN315" s="71">
        <v>0</v>
      </c>
      <c r="AO315" s="71">
        <v>0</v>
      </c>
      <c r="AP315" s="71">
        <v>212101291.3343775</v>
      </c>
      <c r="AQ315" s="72"/>
      <c r="AR315" s="71">
        <v>116</v>
      </c>
      <c r="AS315" s="71">
        <v>31</v>
      </c>
      <c r="AT315" s="71">
        <v>0</v>
      </c>
      <c r="AU315" s="71">
        <v>0</v>
      </c>
      <c r="AV315" s="71">
        <v>0</v>
      </c>
      <c r="AW315" s="71">
        <v>0</v>
      </c>
      <c r="AX315" s="71"/>
      <c r="AY315" s="72"/>
      <c r="AZ315" s="71">
        <v>510.654</v>
      </c>
      <c r="BA315" s="71">
        <v>8372.8019999999997</v>
      </c>
      <c r="BB315" s="71">
        <v>0</v>
      </c>
      <c r="BC315" s="71">
        <v>0</v>
      </c>
      <c r="BD315" s="71">
        <v>0</v>
      </c>
      <c r="BE315" s="71">
        <v>0</v>
      </c>
      <c r="BF315" s="71"/>
      <c r="BG315" s="72"/>
      <c r="BH315" s="71">
        <v>0</v>
      </c>
      <c r="BI315" s="71">
        <v>0</v>
      </c>
      <c r="BJ315" s="71">
        <v>0</v>
      </c>
      <c r="BK315" s="71">
        <v>0</v>
      </c>
      <c r="BL315" s="71">
        <v>4.4000000000000004</v>
      </c>
      <c r="BM315" s="71">
        <v>0</v>
      </c>
      <c r="BN315" s="72"/>
      <c r="BO315" s="71">
        <v>0</v>
      </c>
      <c r="BP315" s="71">
        <v>0</v>
      </c>
      <c r="BQ315" s="71">
        <v>0</v>
      </c>
      <c r="BR315" s="71">
        <v>0</v>
      </c>
      <c r="BS315" s="71">
        <v>1</v>
      </c>
      <c r="BT315" s="71">
        <v>0</v>
      </c>
      <c r="BU315"/>
      <c r="BV315" s="70">
        <v>4.4000000000000004</v>
      </c>
      <c r="BW315" s="70">
        <v>0</v>
      </c>
      <c r="BX315" s="70">
        <v>0</v>
      </c>
      <c r="BY315" s="70">
        <v>0</v>
      </c>
      <c r="BZ315" s="70">
        <v>0</v>
      </c>
      <c r="CA315" s="70">
        <v>0</v>
      </c>
      <c r="CB315" s="70">
        <v>0</v>
      </c>
      <c r="CC315" s="70">
        <v>0</v>
      </c>
      <c r="CD315" s="70">
        <v>0</v>
      </c>
    </row>
    <row r="316" spans="1:82">
      <c r="A316" s="70" t="s">
        <v>2028</v>
      </c>
      <c r="B316" s="70">
        <v>65</v>
      </c>
      <c r="C316" s="70">
        <v>14</v>
      </c>
      <c r="D316" s="70">
        <v>4</v>
      </c>
      <c r="E316" s="70">
        <v>2017</v>
      </c>
      <c r="F316" s="70" t="s">
        <v>156</v>
      </c>
      <c r="G316" s="70" t="s">
        <v>1570</v>
      </c>
      <c r="H316" s="70" t="s">
        <v>1571</v>
      </c>
      <c r="I316" s="148"/>
      <c r="J316" s="71">
        <v>37.144503559532303</v>
      </c>
      <c r="K316" s="71">
        <v>5.5892416544942449</v>
      </c>
      <c r="L316" s="71">
        <v>6.5593213654567704</v>
      </c>
      <c r="M316" s="71">
        <v>78.233806609135343</v>
      </c>
      <c r="N316" s="71">
        <v>112.19206037917562</v>
      </c>
      <c r="O316" s="71">
        <v>39.988926029705006</v>
      </c>
      <c r="P316" s="71">
        <v>29.194575345855057</v>
      </c>
      <c r="Q316" s="71">
        <v>2.7896889376677301</v>
      </c>
      <c r="R316" s="71">
        <v>0</v>
      </c>
      <c r="S316" s="71">
        <v>5.1798815252275014</v>
      </c>
      <c r="T316" s="72"/>
      <c r="U316" s="71">
        <v>1388373</v>
      </c>
      <c r="V316" s="71">
        <v>1793</v>
      </c>
      <c r="W316" s="71">
        <v>140</v>
      </c>
      <c r="X316" s="71">
        <v>15029</v>
      </c>
      <c r="Y316" s="71">
        <v>21560</v>
      </c>
      <c r="Z316" s="71">
        <v>23909</v>
      </c>
      <c r="AA316" s="71">
        <v>6047</v>
      </c>
      <c r="AB316" s="71">
        <v>40843</v>
      </c>
      <c r="AC316" s="71">
        <v>0</v>
      </c>
      <c r="AD316" s="71">
        <v>5.1798815252275006</v>
      </c>
      <c r="AE316" s="72"/>
      <c r="AF316" s="71">
        <v>11254531.10184193</v>
      </c>
      <c r="AG316" s="71">
        <v>3693087.4580210671</v>
      </c>
      <c r="AH316" s="71">
        <v>904612.02871072816</v>
      </c>
      <c r="AI316" s="71">
        <v>93052954.940395057</v>
      </c>
      <c r="AJ316" s="71">
        <v>86009600.358074278</v>
      </c>
      <c r="AK316" s="71">
        <v>0</v>
      </c>
      <c r="AL316" s="71">
        <v>0</v>
      </c>
      <c r="AM316" s="71">
        <v>5610475.5686910506</v>
      </c>
      <c r="AN316" s="71">
        <v>0</v>
      </c>
      <c r="AO316" s="71">
        <v>0</v>
      </c>
      <c r="AP316" s="71">
        <v>200525261.4557341</v>
      </c>
      <c r="AQ316" s="72"/>
      <c r="AR316" s="71">
        <v>119</v>
      </c>
      <c r="AS316" s="71">
        <v>32</v>
      </c>
      <c r="AT316" s="71">
        <v>0</v>
      </c>
      <c r="AU316" s="71">
        <v>0</v>
      </c>
      <c r="AV316" s="71">
        <v>0</v>
      </c>
      <c r="AW316" s="71">
        <v>0</v>
      </c>
      <c r="AX316" s="71"/>
      <c r="AY316" s="72"/>
      <c r="AZ316" s="71">
        <v>527.654</v>
      </c>
      <c r="BA316" s="71">
        <v>8421.7020000000011</v>
      </c>
      <c r="BB316" s="71">
        <v>0</v>
      </c>
      <c r="BC316" s="71">
        <v>0</v>
      </c>
      <c r="BD316" s="71">
        <v>0</v>
      </c>
      <c r="BE316" s="71">
        <v>0</v>
      </c>
      <c r="BF316" s="71"/>
      <c r="BG316" s="72"/>
      <c r="BH316" s="71">
        <v>0</v>
      </c>
      <c r="BI316" s="71">
        <v>0</v>
      </c>
      <c r="BJ316" s="71">
        <v>0</v>
      </c>
      <c r="BK316" s="71">
        <v>0</v>
      </c>
      <c r="BL316" s="71">
        <v>3.5</v>
      </c>
      <c r="BM316" s="71">
        <v>0</v>
      </c>
      <c r="BN316" s="72"/>
      <c r="BO316" s="71">
        <v>0</v>
      </c>
      <c r="BP316" s="71">
        <v>0</v>
      </c>
      <c r="BQ316" s="71">
        <v>0</v>
      </c>
      <c r="BR316" s="71">
        <v>0</v>
      </c>
      <c r="BS316" s="71">
        <v>1</v>
      </c>
      <c r="BT316" s="71">
        <v>0</v>
      </c>
      <c r="BU316"/>
      <c r="BV316" s="70">
        <v>3.5</v>
      </c>
      <c r="BW316" s="70">
        <v>0</v>
      </c>
      <c r="BX316" s="70">
        <v>0</v>
      </c>
      <c r="BY316" s="70">
        <v>0</v>
      </c>
      <c r="BZ316" s="70">
        <v>0</v>
      </c>
      <c r="CA316" s="70">
        <v>0</v>
      </c>
      <c r="CB316" s="70">
        <v>0</v>
      </c>
      <c r="CC316" s="70">
        <v>0</v>
      </c>
      <c r="CD316" s="70">
        <v>0</v>
      </c>
    </row>
    <row r="317" spans="1:82">
      <c r="A317" s="70" t="s">
        <v>2029</v>
      </c>
      <c r="B317" s="70">
        <v>66</v>
      </c>
      <c r="C317" s="70">
        <v>15</v>
      </c>
      <c r="D317" s="70">
        <v>4</v>
      </c>
      <c r="E317" s="70">
        <v>2018</v>
      </c>
      <c r="F317" s="70" t="s">
        <v>183</v>
      </c>
      <c r="G317" s="70" t="s">
        <v>1570</v>
      </c>
      <c r="H317" s="70" t="s">
        <v>1571</v>
      </c>
      <c r="I317" s="148"/>
      <c r="J317" s="71">
        <v>33.593691552468925</v>
      </c>
      <c r="K317" s="71">
        <v>5.2020701112333336</v>
      </c>
      <c r="L317" s="71">
        <v>6.0173324891035085</v>
      </c>
      <c r="M317" s="71">
        <v>78.61966171883779</v>
      </c>
      <c r="N317" s="71">
        <v>103.01545857863168</v>
      </c>
      <c r="O317" s="71">
        <v>39.291778458154965</v>
      </c>
      <c r="P317" s="71">
        <v>28.865726531981377</v>
      </c>
      <c r="Q317" s="71">
        <v>2.5583673393917401</v>
      </c>
      <c r="R317" s="71">
        <v>0</v>
      </c>
      <c r="S317" s="71">
        <v>5.4144772902398772</v>
      </c>
      <c r="T317" s="72"/>
      <c r="U317" s="71">
        <v>1312008</v>
      </c>
      <c r="V317" s="71">
        <v>1793</v>
      </c>
      <c r="W317" s="71">
        <v>140</v>
      </c>
      <c r="X317" s="71">
        <v>15029</v>
      </c>
      <c r="Y317" s="71">
        <v>21502</v>
      </c>
      <c r="Z317" s="71">
        <v>23942</v>
      </c>
      <c r="AA317" s="71">
        <v>6039</v>
      </c>
      <c r="AB317" s="71">
        <v>40365</v>
      </c>
      <c r="AC317" s="71">
        <v>0</v>
      </c>
      <c r="AD317" s="71">
        <v>5.4144772902398772</v>
      </c>
      <c r="AE317" s="72"/>
      <c r="AF317" s="71">
        <v>10676168.136395561</v>
      </c>
      <c r="AG317" s="71">
        <v>3341360.6822252679</v>
      </c>
      <c r="AH317" s="71">
        <v>852596.94836742431</v>
      </c>
      <c r="AI317" s="71">
        <v>95119127.366334587</v>
      </c>
      <c r="AJ317" s="71">
        <v>79682671.368143946</v>
      </c>
      <c r="AK317" s="71">
        <v>0</v>
      </c>
      <c r="AL317" s="71">
        <v>0</v>
      </c>
      <c r="AM317" s="71">
        <v>5556287.0838757064</v>
      </c>
      <c r="AN317" s="71">
        <v>0</v>
      </c>
      <c r="AO317" s="71">
        <v>0</v>
      </c>
      <c r="AP317" s="71">
        <v>195228211.5853425</v>
      </c>
      <c r="AQ317" s="72"/>
      <c r="AR317" s="71">
        <v>126</v>
      </c>
      <c r="AS317" s="71">
        <v>34</v>
      </c>
      <c r="AT317" s="71">
        <v>0</v>
      </c>
      <c r="AU317" s="71">
        <v>0</v>
      </c>
      <c r="AV317" s="71">
        <v>0</v>
      </c>
      <c r="AW317" s="71">
        <v>0</v>
      </c>
      <c r="AX317" s="71"/>
      <c r="AY317" s="72"/>
      <c r="AZ317" s="71">
        <v>562.45399999999995</v>
      </c>
      <c r="BA317" s="71">
        <v>8482.0020000000004</v>
      </c>
      <c r="BB317" s="71">
        <v>0</v>
      </c>
      <c r="BC317" s="71">
        <v>0</v>
      </c>
      <c r="BD317" s="71">
        <v>0</v>
      </c>
      <c r="BE317" s="71">
        <v>0</v>
      </c>
      <c r="BF317" s="71"/>
      <c r="BG317" s="72"/>
      <c r="BH317" s="71">
        <v>0</v>
      </c>
      <c r="BI317" s="71">
        <v>0</v>
      </c>
      <c r="BJ317" s="71">
        <v>0</v>
      </c>
      <c r="BK317" s="71">
        <v>0</v>
      </c>
      <c r="BL317" s="71">
        <v>3.32</v>
      </c>
      <c r="BM317" s="71">
        <v>0</v>
      </c>
      <c r="BN317" s="72"/>
      <c r="BO317" s="71">
        <v>0</v>
      </c>
      <c r="BP317" s="71">
        <v>0</v>
      </c>
      <c r="BQ317" s="71">
        <v>0</v>
      </c>
      <c r="BR317" s="71">
        <v>0</v>
      </c>
      <c r="BS317" s="71">
        <v>1</v>
      </c>
      <c r="BT317" s="71">
        <v>0</v>
      </c>
      <c r="BU317"/>
      <c r="BV317" s="70">
        <v>3.32</v>
      </c>
      <c r="BW317" s="70">
        <v>0</v>
      </c>
      <c r="BX317" s="70">
        <v>0</v>
      </c>
      <c r="BY317" s="70">
        <v>0</v>
      </c>
      <c r="BZ317" s="70">
        <v>0</v>
      </c>
      <c r="CA317" s="70">
        <v>0</v>
      </c>
      <c r="CB317" s="70">
        <v>0</v>
      </c>
      <c r="CC317" s="70">
        <v>0</v>
      </c>
      <c r="CD317" s="70">
        <v>0</v>
      </c>
    </row>
    <row r="318" spans="1:82">
      <c r="A318" s="70" t="s">
        <v>2030</v>
      </c>
      <c r="B318" s="70">
        <v>67</v>
      </c>
      <c r="C318" s="70">
        <v>16</v>
      </c>
      <c r="D318" s="70">
        <v>4</v>
      </c>
      <c r="E318" s="70">
        <v>2019</v>
      </c>
      <c r="F318" s="70" t="s">
        <v>158</v>
      </c>
      <c r="G318" s="70" t="s">
        <v>1570</v>
      </c>
      <c r="H318" s="70" t="s">
        <v>1571</v>
      </c>
      <c r="I318" s="148"/>
      <c r="J318" s="71">
        <v>26.985964002452036</v>
      </c>
      <c r="K318" s="71">
        <v>4.8271380076693609</v>
      </c>
      <c r="L318" s="71">
        <v>6.044292191835055</v>
      </c>
      <c r="M318" s="71">
        <v>70.52897545895442</v>
      </c>
      <c r="N318" s="71">
        <v>103.89969915146942</v>
      </c>
      <c r="O318" s="71">
        <v>37.813843334044172</v>
      </c>
      <c r="P318" s="71">
        <v>26.015668783823561</v>
      </c>
      <c r="Q318" s="71">
        <v>2.45983106124236</v>
      </c>
      <c r="R318" s="71">
        <v>0</v>
      </c>
      <c r="S318" s="71">
        <v>4.8882532528779237</v>
      </c>
      <c r="T318" s="72"/>
      <c r="U318" s="71">
        <v>1108694</v>
      </c>
      <c r="V318" s="71">
        <v>1793</v>
      </c>
      <c r="W318" s="71">
        <v>140</v>
      </c>
      <c r="X318" s="71">
        <v>15029</v>
      </c>
      <c r="Y318" s="71">
        <v>21422</v>
      </c>
      <c r="Z318" s="71">
        <v>23674</v>
      </c>
      <c r="AA318" s="71">
        <v>5402</v>
      </c>
      <c r="AB318" s="71">
        <v>39861</v>
      </c>
      <c r="AC318" s="71">
        <v>0</v>
      </c>
      <c r="AD318" s="71">
        <v>4.8882532528779237</v>
      </c>
      <c r="AE318" s="72"/>
      <c r="AF318" s="71">
        <v>8852733.2299425788</v>
      </c>
      <c r="AG318" s="71">
        <v>3340371.211552727</v>
      </c>
      <c r="AH318" s="71">
        <v>920550.03169432748</v>
      </c>
      <c r="AI318" s="71">
        <v>93208848.482730642</v>
      </c>
      <c r="AJ318" s="71">
        <v>83740153.054094762</v>
      </c>
      <c r="AK318" s="71">
        <v>0</v>
      </c>
      <c r="AL318" s="71">
        <v>0</v>
      </c>
      <c r="AM318" s="71">
        <v>5428768.1265526582</v>
      </c>
      <c r="AN318" s="71">
        <v>0</v>
      </c>
      <c r="AO318" s="71">
        <v>0</v>
      </c>
      <c r="AP318" s="71">
        <v>195491424.13656771</v>
      </c>
      <c r="AQ318" s="72"/>
      <c r="AR318" s="71">
        <v>136</v>
      </c>
      <c r="AS318" s="71">
        <v>40</v>
      </c>
      <c r="AT318" s="71">
        <v>0</v>
      </c>
      <c r="AU318" s="71">
        <v>0</v>
      </c>
      <c r="AV318" s="71">
        <v>0</v>
      </c>
      <c r="AW318" s="71">
        <v>0</v>
      </c>
      <c r="AX318" s="71"/>
      <c r="AY318" s="72"/>
      <c r="AZ318" s="71">
        <v>628.654</v>
      </c>
      <c r="BA318" s="71">
        <v>8762.2020000000011</v>
      </c>
      <c r="BB318" s="71">
        <v>0</v>
      </c>
      <c r="BC318" s="71">
        <v>0</v>
      </c>
      <c r="BD318" s="71">
        <v>0</v>
      </c>
      <c r="BE318" s="71">
        <v>0</v>
      </c>
      <c r="BF318" s="71"/>
      <c r="BG318" s="72"/>
      <c r="BH318" s="71">
        <v>0</v>
      </c>
      <c r="BI318" s="71">
        <v>0</v>
      </c>
      <c r="BJ318" s="71">
        <v>0</v>
      </c>
      <c r="BK318" s="71">
        <v>0</v>
      </c>
      <c r="BL318" s="71">
        <v>3.7839999999999998</v>
      </c>
      <c r="BM318" s="71">
        <v>0</v>
      </c>
      <c r="BN318" s="72"/>
      <c r="BO318" s="71">
        <v>0</v>
      </c>
      <c r="BP318" s="71">
        <v>0</v>
      </c>
      <c r="BQ318" s="71">
        <v>0</v>
      </c>
      <c r="BR318" s="71">
        <v>0</v>
      </c>
      <c r="BS318" s="71">
        <v>1</v>
      </c>
      <c r="BT318" s="71">
        <v>0</v>
      </c>
      <c r="BU318"/>
      <c r="BV318" s="70">
        <v>3.7839999999999998</v>
      </c>
      <c r="BW318" s="70">
        <v>0</v>
      </c>
      <c r="BX318" s="70">
        <v>0</v>
      </c>
      <c r="BY318" s="70">
        <v>0</v>
      </c>
      <c r="BZ318" s="70">
        <v>0</v>
      </c>
      <c r="CA318" s="70">
        <v>0</v>
      </c>
      <c r="CB318" s="70">
        <v>0</v>
      </c>
      <c r="CC318" s="70">
        <v>0</v>
      </c>
      <c r="CD318" s="70">
        <v>0</v>
      </c>
    </row>
    <row r="319" spans="1:82">
      <c r="A319" s="70" t="s">
        <v>2031</v>
      </c>
      <c r="B319" s="70">
        <v>68</v>
      </c>
      <c r="C319" s="70">
        <v>17</v>
      </c>
      <c r="D319" s="70">
        <v>4</v>
      </c>
      <c r="E319" s="70">
        <v>2020</v>
      </c>
      <c r="F319" s="70" t="s">
        <v>159</v>
      </c>
      <c r="G319" s="70" t="s">
        <v>1570</v>
      </c>
      <c r="H319" s="70" t="s">
        <v>1571</v>
      </c>
      <c r="I319" s="148"/>
      <c r="J319" s="71">
        <v>21.223729437908101</v>
      </c>
      <c r="K319" s="71">
        <v>4.5045381233046555</v>
      </c>
      <c r="L319" s="71">
        <v>5.5390104913019567</v>
      </c>
      <c r="M319" s="71">
        <v>63.294677668560205</v>
      </c>
      <c r="N319" s="71">
        <v>94.558680663125642</v>
      </c>
      <c r="O319" s="71">
        <v>33.050505082207494</v>
      </c>
      <c r="P319" s="71">
        <v>24.195324052712387</v>
      </c>
      <c r="Q319" s="71">
        <v>2.3150338435351898</v>
      </c>
      <c r="R319" s="71">
        <v>0</v>
      </c>
      <c r="S319" s="71">
        <v>5.8704534683997691</v>
      </c>
      <c r="T319" s="72"/>
      <c r="U319" s="71">
        <v>988441</v>
      </c>
      <c r="V319" s="71">
        <v>1548</v>
      </c>
      <c r="W319" s="71">
        <v>114</v>
      </c>
      <c r="X319" s="71">
        <v>14183</v>
      </c>
      <c r="Y319" s="71">
        <v>21271</v>
      </c>
      <c r="Z319" s="71">
        <v>23617</v>
      </c>
      <c r="AA319" s="71">
        <v>5340</v>
      </c>
      <c r="AB319" s="71">
        <v>39264</v>
      </c>
      <c r="AC319" s="71">
        <v>0</v>
      </c>
      <c r="AD319" s="71">
        <v>5.8704534683997691</v>
      </c>
      <c r="AE319" s="72"/>
      <c r="AF319" s="71">
        <v>7717655.8321655886</v>
      </c>
      <c r="AG319" s="71">
        <v>2886060.2600296284</v>
      </c>
      <c r="AH319" s="71">
        <v>812286.40620807942</v>
      </c>
      <c r="AI319" s="71">
        <v>81434270.956326395</v>
      </c>
      <c r="AJ319" s="71">
        <v>87349102.431039006</v>
      </c>
      <c r="AK319" s="71"/>
      <c r="AL319" s="71"/>
      <c r="AM319" s="71">
        <v>5124388.2321385136</v>
      </c>
      <c r="AN319" s="71"/>
      <c r="AO319" s="71"/>
      <c r="AP319" s="71">
        <v>185323764.11790723</v>
      </c>
      <c r="AQ319" s="72"/>
      <c r="AR319" s="71">
        <v>141</v>
      </c>
      <c r="AS319" s="71">
        <v>43</v>
      </c>
      <c r="AT319" s="71">
        <v>0</v>
      </c>
      <c r="AU319" s="71">
        <v>0</v>
      </c>
      <c r="AV319" s="71">
        <v>0</v>
      </c>
      <c r="AW319" s="71">
        <v>0</v>
      </c>
      <c r="AX319" s="71"/>
      <c r="AY319" s="72"/>
      <c r="AZ319" s="71">
        <v>653.65399999999977</v>
      </c>
      <c r="BA319" s="71">
        <v>8910.7020000000011</v>
      </c>
      <c r="BB319" s="71">
        <v>0</v>
      </c>
      <c r="BC319" s="71">
        <v>0</v>
      </c>
      <c r="BD319" s="71">
        <v>0</v>
      </c>
      <c r="BE319" s="71">
        <v>0</v>
      </c>
      <c r="BF319" s="71"/>
      <c r="BG319" s="72"/>
      <c r="BH319" s="71">
        <v>0</v>
      </c>
      <c r="BI319" s="71">
        <v>0</v>
      </c>
      <c r="BJ319" s="71">
        <v>0</v>
      </c>
      <c r="BK319" s="71">
        <v>0</v>
      </c>
      <c r="BL319" s="71">
        <v>3.8650000000000002</v>
      </c>
      <c r="BM319" s="71">
        <v>0</v>
      </c>
      <c r="BN319" s="72"/>
      <c r="BO319" s="71">
        <v>0</v>
      </c>
      <c r="BP319" s="71">
        <v>0</v>
      </c>
      <c r="BQ319" s="71">
        <v>0</v>
      </c>
      <c r="BR319" s="71">
        <v>0</v>
      </c>
      <c r="BS319" s="71">
        <v>1</v>
      </c>
      <c r="BT319" s="71">
        <v>0</v>
      </c>
      <c r="BU319"/>
      <c r="BV319" s="70">
        <v>3.8650000000000002</v>
      </c>
      <c r="BW319" s="70">
        <v>0</v>
      </c>
      <c r="BX319" s="70">
        <v>0</v>
      </c>
      <c r="BY319" s="70">
        <v>0</v>
      </c>
      <c r="BZ319" s="70">
        <v>0</v>
      </c>
      <c r="CA319" s="70">
        <v>0</v>
      </c>
      <c r="CB319" s="70">
        <v>0</v>
      </c>
      <c r="CC319" s="70">
        <v>0</v>
      </c>
      <c r="CD319" s="70">
        <v>0</v>
      </c>
    </row>
    <row r="320" spans="1:82">
      <c r="A320" s="70" t="s">
        <v>2032</v>
      </c>
      <c r="B320" s="70">
        <v>68</v>
      </c>
      <c r="C320" s="70">
        <v>18</v>
      </c>
      <c r="D320" s="70">
        <v>4</v>
      </c>
      <c r="E320" s="70">
        <v>2021</v>
      </c>
      <c r="F320" s="70" t="s">
        <v>160</v>
      </c>
      <c r="G320" s="70" t="s">
        <v>1570</v>
      </c>
      <c r="H320" s="70" t="s">
        <v>1571</v>
      </c>
      <c r="I320" s="148"/>
      <c r="J320" s="71">
        <v>20.592845613068061</v>
      </c>
      <c r="K320" s="71">
        <v>4.3391205956483185</v>
      </c>
      <c r="L320" s="71">
        <v>5.0548397336982873</v>
      </c>
      <c r="M320" s="71">
        <v>64.283118608830094</v>
      </c>
      <c r="N320" s="71">
        <v>92.958860994033216</v>
      </c>
      <c r="O320" s="71">
        <v>31.870372261290097</v>
      </c>
      <c r="P320" s="71">
        <v>24.822190094496488</v>
      </c>
      <c r="Q320" s="71">
        <v>2.2642520248725702</v>
      </c>
      <c r="R320" s="71">
        <v>0</v>
      </c>
      <c r="S320" s="71">
        <v>5.0292893390791082</v>
      </c>
      <c r="T320" s="72"/>
      <c r="U320" s="71">
        <v>984888</v>
      </c>
      <c r="V320" s="71">
        <v>1548</v>
      </c>
      <c r="W320" s="71">
        <v>114</v>
      </c>
      <c r="X320" s="71">
        <v>14183</v>
      </c>
      <c r="Y320" s="71">
        <v>21166</v>
      </c>
      <c r="Z320" s="71">
        <v>23449</v>
      </c>
      <c r="AA320" s="71">
        <v>5342</v>
      </c>
      <c r="AB320" s="71">
        <v>38780</v>
      </c>
      <c r="AC320" s="71">
        <v>0</v>
      </c>
      <c r="AD320" s="71">
        <v>5.0292893390791082</v>
      </c>
      <c r="AE320" s="72"/>
      <c r="AF320" s="71">
        <v>7543818.1491815895</v>
      </c>
      <c r="AG320" s="71">
        <v>2935897.9905741434</v>
      </c>
      <c r="AH320" s="71">
        <v>728262.03529464174</v>
      </c>
      <c r="AI320" s="71">
        <v>89357534.876844615</v>
      </c>
      <c r="AJ320" s="71">
        <v>84668314.856810063</v>
      </c>
      <c r="AK320" s="71">
        <v>0</v>
      </c>
      <c r="AL320" s="71">
        <v>0</v>
      </c>
      <c r="AM320" s="71">
        <v>5090413.5691865971</v>
      </c>
      <c r="AN320" s="71">
        <v>0</v>
      </c>
      <c r="AO320" s="71">
        <v>0</v>
      </c>
      <c r="AP320" s="71">
        <v>190324241.47789165</v>
      </c>
      <c r="AQ320" s="72"/>
      <c r="AR320" s="71">
        <v>161</v>
      </c>
      <c r="AS320" s="71">
        <v>46</v>
      </c>
      <c r="AT320" s="71">
        <v>0</v>
      </c>
      <c r="AU320" s="71">
        <v>0</v>
      </c>
      <c r="AV320" s="71">
        <v>0</v>
      </c>
      <c r="AW320" s="71">
        <v>0</v>
      </c>
      <c r="AX320" s="71"/>
      <c r="AY320" s="72"/>
      <c r="AZ320" s="71">
        <v>809.9539999999995</v>
      </c>
      <c r="BA320" s="71">
        <v>9059.6020000000008</v>
      </c>
      <c r="BB320" s="71">
        <v>0</v>
      </c>
      <c r="BC320" s="71">
        <v>0</v>
      </c>
      <c r="BD320" s="71">
        <v>0</v>
      </c>
      <c r="BE320" s="71">
        <v>0</v>
      </c>
      <c r="BF320" s="71"/>
      <c r="BG320" s="72"/>
      <c r="BH320" s="71">
        <v>0</v>
      </c>
      <c r="BI320" s="71">
        <v>0</v>
      </c>
      <c r="BJ320" s="71">
        <v>0</v>
      </c>
      <c r="BK320" s="71">
        <v>0</v>
      </c>
      <c r="BL320" s="71">
        <v>3.085</v>
      </c>
      <c r="BM320" s="71">
        <v>0</v>
      </c>
      <c r="BN320" s="72"/>
      <c r="BO320" s="71">
        <v>0</v>
      </c>
      <c r="BP320" s="71">
        <v>0</v>
      </c>
      <c r="BQ320" s="71">
        <v>0</v>
      </c>
      <c r="BR320" s="71">
        <v>0</v>
      </c>
      <c r="BS320" s="71">
        <v>1</v>
      </c>
      <c r="BT320" s="71">
        <v>0</v>
      </c>
      <c r="BU320"/>
      <c r="BV320" s="70">
        <v>3.085</v>
      </c>
      <c r="BW320" s="70">
        <v>0</v>
      </c>
      <c r="BX320" s="70">
        <v>0</v>
      </c>
      <c r="BY320" s="70">
        <v>0</v>
      </c>
      <c r="BZ320" s="70">
        <v>0</v>
      </c>
      <c r="CA320" s="70">
        <v>0</v>
      </c>
      <c r="CB320" s="70">
        <v>0</v>
      </c>
      <c r="CC320" s="70">
        <v>0</v>
      </c>
      <c r="CD320" s="70">
        <v>0</v>
      </c>
    </row>
    <row r="321" spans="1:82">
      <c r="A321" s="70" t="s">
        <v>1574</v>
      </c>
      <c r="B321" s="70">
        <v>68</v>
      </c>
      <c r="C321" s="70">
        <v>19</v>
      </c>
      <c r="D321" s="70">
        <v>4</v>
      </c>
      <c r="E321" s="70">
        <v>2022</v>
      </c>
      <c r="F321" s="70" t="s">
        <v>161</v>
      </c>
      <c r="G321" s="70" t="s">
        <v>1570</v>
      </c>
      <c r="H321" s="70" t="s">
        <v>1571</v>
      </c>
      <c r="I321" s="148"/>
      <c r="J321" s="71">
        <v>21.888031904590974</v>
      </c>
      <c r="K321" s="71">
        <v>4.1506034970300894</v>
      </c>
      <c r="L321" s="71">
        <v>4.5323312200132486</v>
      </c>
      <c r="M321" s="71">
        <v>65.540009893222475</v>
      </c>
      <c r="N321" s="71">
        <v>90.75778616422447</v>
      </c>
      <c r="O321" s="71">
        <v>33.367999417949193</v>
      </c>
      <c r="P321" s="71">
        <v>24.632545589472628</v>
      </c>
      <c r="Q321" s="71">
        <v>2.2407039455046411</v>
      </c>
      <c r="R321" s="71">
        <v>0</v>
      </c>
      <c r="S321" s="71">
        <v>6.2672578052408019</v>
      </c>
      <c r="T321" s="72"/>
      <c r="U321" s="71">
        <v>1287515</v>
      </c>
      <c r="V321" s="71">
        <v>1548</v>
      </c>
      <c r="W321" s="71">
        <v>114</v>
      </c>
      <c r="X321" s="71">
        <v>14183</v>
      </c>
      <c r="Y321" s="71">
        <v>20983</v>
      </c>
      <c r="Z321" s="71">
        <v>23326</v>
      </c>
      <c r="AA321" s="71">
        <v>5382</v>
      </c>
      <c r="AB321" s="71">
        <v>38062</v>
      </c>
      <c r="AC321" s="71">
        <v>0</v>
      </c>
      <c r="AD321" s="71">
        <v>6.2672578052408019</v>
      </c>
      <c r="AE321" s="72"/>
      <c r="AF321" s="71">
        <v>8791829.3847548198</v>
      </c>
      <c r="AG321" s="71">
        <v>2961688.5971001894</v>
      </c>
      <c r="AH321" s="71">
        <v>808377.55422122974</v>
      </c>
      <c r="AI321" s="71">
        <v>88743146.015444219</v>
      </c>
      <c r="AJ321" s="71">
        <v>85439936.660258174</v>
      </c>
      <c r="AK321" s="71">
        <v>0</v>
      </c>
      <c r="AL321" s="71">
        <v>0</v>
      </c>
      <c r="AM321" s="71">
        <v>4914843.0797236329</v>
      </c>
      <c r="AN321" s="71">
        <v>0</v>
      </c>
      <c r="AO321" s="71">
        <v>0</v>
      </c>
      <c r="AP321" s="71">
        <v>191659821.29150227</v>
      </c>
      <c r="AQ321" s="72"/>
      <c r="AR321" s="71">
        <v>179</v>
      </c>
      <c r="AS321" s="71">
        <v>48</v>
      </c>
      <c r="AT321" s="71">
        <v>0</v>
      </c>
      <c r="AU321" s="71">
        <v>0</v>
      </c>
      <c r="AV321" s="71">
        <v>0</v>
      </c>
      <c r="AW321" s="71">
        <v>0</v>
      </c>
      <c r="AX321" s="71"/>
      <c r="AY321" s="72"/>
      <c r="AZ321" s="71">
        <v>956.14099999999928</v>
      </c>
      <c r="BA321" s="71">
        <v>9158.6020000000008</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2033</v>
      </c>
      <c r="B322" s="70">
        <v>68</v>
      </c>
      <c r="C322" s="70">
        <v>20</v>
      </c>
      <c r="D322" s="70">
        <v>4</v>
      </c>
      <c r="E322" s="70">
        <v>2023</v>
      </c>
      <c r="F322" s="70" t="s">
        <v>1539</v>
      </c>
      <c r="G322" s="70" t="s">
        <v>1570</v>
      </c>
      <c r="H322" s="70" t="s">
        <v>1571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v>
      </c>
      <c r="AS322" s="71">
        <v>48</v>
      </c>
      <c r="AT322" s="71">
        <v>0</v>
      </c>
      <c r="AU322" s="71">
        <v>0</v>
      </c>
      <c r="AV322" s="71">
        <v>0</v>
      </c>
      <c r="AW322" s="71">
        <v>0</v>
      </c>
      <c r="AX322" s="71"/>
      <c r="AY322" s="72"/>
      <c r="AZ322" s="71">
        <v>1060.7409999999991</v>
      </c>
      <c r="BA322" s="71">
        <v>9158.6020000000008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1569</v>
      </c>
      <c r="B323" s="70">
        <v>68</v>
      </c>
      <c r="C323" s="70">
        <v>21</v>
      </c>
      <c r="D323" s="70">
        <v>4</v>
      </c>
      <c r="E323" s="70">
        <v>2024</v>
      </c>
      <c r="F323" s="70" t="s">
        <v>1554</v>
      </c>
      <c r="G323" s="70" t="s">
        <v>1570</v>
      </c>
      <c r="H323" s="70" t="s">
        <v>1571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2034</v>
      </c>
      <c r="B324" s="70">
        <v>443</v>
      </c>
      <c r="C324" s="70">
        <v>1</v>
      </c>
      <c r="D324" s="70">
        <v>27</v>
      </c>
      <c r="E324" s="70">
        <v>1990</v>
      </c>
      <c r="F324" s="70" t="s">
        <v>787</v>
      </c>
      <c r="G324" s="70" t="s">
        <v>2035</v>
      </c>
      <c r="H324" s="70" t="s">
        <v>2036</v>
      </c>
      <c r="I324" s="148"/>
      <c r="J324" s="71">
        <v>112.12195101023561</v>
      </c>
      <c r="K324" s="71">
        <v>3.0757176593438089</v>
      </c>
      <c r="L324" s="71">
        <v>0.26054902204096758</v>
      </c>
      <c r="M324" s="71">
        <v>20.568010839487648</v>
      </c>
      <c r="N324" s="71">
        <v>32.83824364703267</v>
      </c>
      <c r="O324" s="71">
        <v>28.41397455461815</v>
      </c>
      <c r="P324" s="71">
        <v>20.36974476913867</v>
      </c>
      <c r="Q324" s="71">
        <v>2.12039361663162</v>
      </c>
      <c r="R324" s="71">
        <v>0</v>
      </c>
      <c r="S324" s="71">
        <v>2.302492572265908</v>
      </c>
      <c r="T324" s="72"/>
      <c r="U324" s="71">
        <v>9542345</v>
      </c>
      <c r="V324" s="71">
        <v>1151</v>
      </c>
      <c r="W324" s="71">
        <v>3</v>
      </c>
      <c r="X324" s="71">
        <v>7821</v>
      </c>
      <c r="Y324" s="71">
        <v>10519</v>
      </c>
      <c r="Z324" s="71">
        <v>11687</v>
      </c>
      <c r="AA324" s="71">
        <v>4946</v>
      </c>
      <c r="AB324" s="71">
        <v>34428</v>
      </c>
      <c r="AC324" s="71">
        <v>0</v>
      </c>
      <c r="AD324" s="71">
        <v>2.302492572265908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2037</v>
      </c>
      <c r="B325" s="70">
        <v>444</v>
      </c>
      <c r="C325" s="70">
        <v>2</v>
      </c>
      <c r="D325" s="70">
        <v>27</v>
      </c>
      <c r="E325" s="70">
        <v>2005</v>
      </c>
      <c r="F325" s="70" t="s">
        <v>789</v>
      </c>
      <c r="G325" s="70" t="s">
        <v>2035</v>
      </c>
      <c r="H325" s="70" t="s">
        <v>2036</v>
      </c>
      <c r="I325" s="148"/>
      <c r="J325" s="71">
        <v>57.891428170005547</v>
      </c>
      <c r="K325" s="71">
        <v>2.6194182380091631</v>
      </c>
      <c r="L325" s="71">
        <v>0</v>
      </c>
      <c r="M325" s="71">
        <v>40.824410021100462</v>
      </c>
      <c r="N325" s="71">
        <v>50.826637307381972</v>
      </c>
      <c r="O325" s="71">
        <v>38.714945791000218</v>
      </c>
      <c r="P325" s="71">
        <v>21.1304440607598</v>
      </c>
      <c r="Q325" s="71">
        <v>2.1590329729176498</v>
      </c>
      <c r="R325" s="71">
        <v>0</v>
      </c>
      <c r="S325" s="71">
        <v>5.8508537188645082</v>
      </c>
      <c r="T325" s="72"/>
      <c r="U325" s="71">
        <v>5884379</v>
      </c>
      <c r="V325" s="71">
        <v>1143</v>
      </c>
      <c r="W325" s="71">
        <v>0</v>
      </c>
      <c r="X325" s="71">
        <v>8239</v>
      </c>
      <c r="Y325" s="71">
        <v>13825</v>
      </c>
      <c r="Z325" s="71">
        <v>18427</v>
      </c>
      <c r="AA325" s="71">
        <v>4202</v>
      </c>
      <c r="AB325" s="71">
        <v>36647</v>
      </c>
      <c r="AC325" s="71">
        <v>0</v>
      </c>
      <c r="AD325" s="71">
        <v>5.8508537188645082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2038</v>
      </c>
      <c r="B326" s="70">
        <v>445</v>
      </c>
      <c r="C326" s="70">
        <v>3</v>
      </c>
      <c r="D326" s="70">
        <v>27</v>
      </c>
      <c r="E326" s="70">
        <v>2006</v>
      </c>
      <c r="F326" s="70" t="s">
        <v>790</v>
      </c>
      <c r="G326" s="70" t="s">
        <v>2035</v>
      </c>
      <c r="H326" s="70" t="s">
        <v>2036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2039</v>
      </c>
      <c r="B327" s="70">
        <v>446</v>
      </c>
      <c r="C327" s="70">
        <v>4</v>
      </c>
      <c r="D327" s="70">
        <v>27</v>
      </c>
      <c r="E327" s="70">
        <v>2007</v>
      </c>
      <c r="F327" s="70" t="s">
        <v>791</v>
      </c>
      <c r="G327" s="70" t="s">
        <v>2035</v>
      </c>
      <c r="H327" s="70" t="s">
        <v>2036</v>
      </c>
      <c r="I327" s="148"/>
      <c r="J327" s="71">
        <v>53.057119083531113</v>
      </c>
      <c r="K327" s="71">
        <v>2.872907654572102</v>
      </c>
      <c r="L327" s="71">
        <v>0.70548524964643411</v>
      </c>
      <c r="M327" s="71">
        <v>41.84402958757849</v>
      </c>
      <c r="N327" s="71">
        <v>50.129574063818261</v>
      </c>
      <c r="O327" s="71">
        <v>37.680534715275677</v>
      </c>
      <c r="P327" s="71">
        <v>20.441325145782301</v>
      </c>
      <c r="Q327" s="71">
        <v>2.2780833816880199</v>
      </c>
      <c r="R327" s="71">
        <v>0</v>
      </c>
      <c r="S327" s="71">
        <v>5.7991391901433698</v>
      </c>
      <c r="T327" s="72"/>
      <c r="U327" s="71">
        <v>6435977</v>
      </c>
      <c r="V327" s="71">
        <v>1256</v>
      </c>
      <c r="W327" s="71">
        <v>8</v>
      </c>
      <c r="X327" s="71">
        <v>9243</v>
      </c>
      <c r="Y327" s="71">
        <v>14181</v>
      </c>
      <c r="Z327" s="71">
        <v>18644</v>
      </c>
      <c r="AA327" s="71">
        <v>4003</v>
      </c>
      <c r="AB327" s="71">
        <v>36623</v>
      </c>
      <c r="AC327" s="71">
        <v>0</v>
      </c>
      <c r="AD327" s="71">
        <v>5.7991391901433698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2040</v>
      </c>
      <c r="B328" s="70">
        <v>447</v>
      </c>
      <c r="C328" s="70">
        <v>5</v>
      </c>
      <c r="D328" s="70">
        <v>27</v>
      </c>
      <c r="E328" s="70">
        <v>2008</v>
      </c>
      <c r="F328" s="70" t="s">
        <v>792</v>
      </c>
      <c r="G328" s="70" t="s">
        <v>2035</v>
      </c>
      <c r="H328" s="70" t="s">
        <v>2036</v>
      </c>
      <c r="I328" s="148"/>
      <c r="J328" s="71">
        <v>50.737052887878818</v>
      </c>
      <c r="K328" s="71">
        <v>2.1454416934726508</v>
      </c>
      <c r="L328" s="71">
        <v>0</v>
      </c>
      <c r="M328" s="71">
        <v>41.723981401785139</v>
      </c>
      <c r="N328" s="71">
        <v>50.007064442149677</v>
      </c>
      <c r="O328" s="71">
        <v>36.555155063304028</v>
      </c>
      <c r="P328" s="71">
        <v>20.37722377566557</v>
      </c>
      <c r="Q328" s="71">
        <v>2.2462382499904199</v>
      </c>
      <c r="R328" s="71">
        <v>0</v>
      </c>
      <c r="S328" s="71">
        <v>5.6798921709804526</v>
      </c>
      <c r="T328" s="72"/>
      <c r="U328" s="71">
        <v>6558923</v>
      </c>
      <c r="V328" s="71">
        <v>1256</v>
      </c>
      <c r="W328" s="71">
        <v>0</v>
      </c>
      <c r="X328" s="71">
        <v>9243</v>
      </c>
      <c r="Y328" s="71">
        <v>14303</v>
      </c>
      <c r="Z328" s="71">
        <v>18722</v>
      </c>
      <c r="AA328" s="71">
        <v>3995</v>
      </c>
      <c r="AB328" s="71">
        <v>36705</v>
      </c>
      <c r="AC328" s="71">
        <v>0</v>
      </c>
      <c r="AD328" s="71">
        <v>5.6798921709804526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2041</v>
      </c>
      <c r="B329" s="70">
        <v>448</v>
      </c>
      <c r="C329" s="70">
        <v>6</v>
      </c>
      <c r="D329" s="70">
        <v>27</v>
      </c>
      <c r="E329" s="70">
        <v>2009</v>
      </c>
      <c r="F329" s="70" t="s">
        <v>176</v>
      </c>
      <c r="G329" s="1064" t="s">
        <v>2035</v>
      </c>
      <c r="H329" s="70" t="s">
        <v>2036</v>
      </c>
      <c r="I329" s="148"/>
      <c r="J329" s="71">
        <v>52.844225652821152</v>
      </c>
      <c r="K329" s="71">
        <v>2.228938803101975</v>
      </c>
      <c r="L329" s="71">
        <v>1.1100389105725339</v>
      </c>
      <c r="M329" s="71">
        <v>47.295143215173702</v>
      </c>
      <c r="N329" s="71">
        <v>48.473293897234598</v>
      </c>
      <c r="O329" s="71">
        <v>37.392852054785173</v>
      </c>
      <c r="P329" s="71">
        <v>19.71483689340776</v>
      </c>
      <c r="Q329" s="71">
        <v>2.1301854743499602</v>
      </c>
      <c r="R329" s="71">
        <v>0</v>
      </c>
      <c r="S329" s="71">
        <v>5.5966581462032536</v>
      </c>
      <c r="T329" s="72"/>
      <c r="U329" s="71">
        <v>5370476</v>
      </c>
      <c r="V329" s="71">
        <v>1371</v>
      </c>
      <c r="W329" s="71">
        <v>24</v>
      </c>
      <c r="X329" s="71">
        <v>11084</v>
      </c>
      <c r="Y329" s="71">
        <v>14323</v>
      </c>
      <c r="Z329" s="71">
        <v>18903</v>
      </c>
      <c r="AA329" s="71">
        <v>3968</v>
      </c>
      <c r="AB329" s="71">
        <v>36540</v>
      </c>
      <c r="AC329" s="71">
        <v>0</v>
      </c>
      <c r="AD329" s="71">
        <v>5.5966581462032536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2.3690000000000002</v>
      </c>
      <c r="BK329" s="71">
        <v>0</v>
      </c>
      <c r="BL329" s="71">
        <v>0</v>
      </c>
      <c r="BM329" s="71">
        <v>0</v>
      </c>
      <c r="BN329" s="72"/>
      <c r="BO329" s="71">
        <v>0</v>
      </c>
      <c r="BP329" s="71">
        <v>0</v>
      </c>
      <c r="BQ329" s="71">
        <v>1</v>
      </c>
      <c r="BR329" s="71">
        <v>0</v>
      </c>
      <c r="BS329" s="71">
        <v>0</v>
      </c>
      <c r="BT329" s="71">
        <v>0</v>
      </c>
      <c r="BU329"/>
      <c r="BV329" s="70">
        <v>2.3690000000000002</v>
      </c>
      <c r="BW329" s="70">
        <v>0</v>
      </c>
      <c r="BX329" s="70">
        <v>0</v>
      </c>
      <c r="BY329" s="70">
        <v>0</v>
      </c>
      <c r="BZ329" s="70">
        <v>0</v>
      </c>
      <c r="CA329" s="70">
        <v>0</v>
      </c>
      <c r="CB329" s="70">
        <v>0</v>
      </c>
      <c r="CC329" s="70">
        <v>0</v>
      </c>
      <c r="CD329" s="70">
        <v>0</v>
      </c>
    </row>
    <row r="330" spans="1:82">
      <c r="A330" s="70" t="s">
        <v>2042</v>
      </c>
      <c r="B330" s="70">
        <v>449</v>
      </c>
      <c r="C330" s="70">
        <v>7</v>
      </c>
      <c r="D330" s="70">
        <v>27</v>
      </c>
      <c r="E330" s="70">
        <v>2010</v>
      </c>
      <c r="F330" s="70" t="s">
        <v>177</v>
      </c>
      <c r="G330" s="1064" t="s">
        <v>2035</v>
      </c>
      <c r="H330" s="70" t="s">
        <v>2036</v>
      </c>
      <c r="I330" s="148"/>
      <c r="J330" s="71">
        <v>53.112311077837568</v>
      </c>
      <c r="K330" s="71">
        <v>2.3780399721076089</v>
      </c>
      <c r="L330" s="71">
        <v>1.047134306900829</v>
      </c>
      <c r="M330" s="71">
        <v>48.554183166858543</v>
      </c>
      <c r="N330" s="71">
        <v>53.468092544415917</v>
      </c>
      <c r="O330" s="71">
        <v>37.349852268820037</v>
      </c>
      <c r="P330" s="71">
        <v>19.97520554432403</v>
      </c>
      <c r="Q330" s="71">
        <v>2.2200747156421001</v>
      </c>
      <c r="R330" s="71">
        <v>0</v>
      </c>
      <c r="S330" s="71">
        <v>6.2468898239349553</v>
      </c>
      <c r="T330" s="72"/>
      <c r="U330" s="71">
        <v>5468521</v>
      </c>
      <c r="V330" s="71">
        <v>1371</v>
      </c>
      <c r="W330" s="71">
        <v>24</v>
      </c>
      <c r="X330" s="71">
        <v>11084</v>
      </c>
      <c r="Y330" s="71">
        <v>14391</v>
      </c>
      <c r="Z330" s="71">
        <v>18969</v>
      </c>
      <c r="AA330" s="71">
        <v>3920</v>
      </c>
      <c r="AB330" s="71">
        <v>36491</v>
      </c>
      <c r="AC330" s="71">
        <v>0</v>
      </c>
      <c r="AD330" s="71">
        <v>6.2468898239349553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3.3490000000000002</v>
      </c>
      <c r="BK330" s="71">
        <v>0</v>
      </c>
      <c r="BL330" s="71">
        <v>0</v>
      </c>
      <c r="BM330" s="71">
        <v>0</v>
      </c>
      <c r="BN330" s="72"/>
      <c r="BO330" s="71">
        <v>0</v>
      </c>
      <c r="BP330" s="71">
        <v>0</v>
      </c>
      <c r="BQ330" s="71">
        <v>1</v>
      </c>
      <c r="BR330" s="71">
        <v>0</v>
      </c>
      <c r="BS330" s="71">
        <v>0</v>
      </c>
      <c r="BT330" s="71">
        <v>0</v>
      </c>
      <c r="BU330"/>
      <c r="BV330" s="70">
        <v>3.3490000000000002</v>
      </c>
      <c r="BW330" s="70">
        <v>0</v>
      </c>
      <c r="BX330" s="70">
        <v>0</v>
      </c>
      <c r="BY330" s="70">
        <v>0</v>
      </c>
      <c r="BZ330" s="70">
        <v>0</v>
      </c>
      <c r="CA330" s="70">
        <v>0</v>
      </c>
      <c r="CB330" s="70">
        <v>0</v>
      </c>
      <c r="CC330" s="70">
        <v>0</v>
      </c>
      <c r="CD330" s="70">
        <v>0</v>
      </c>
    </row>
    <row r="331" spans="1:82">
      <c r="A331" s="70" t="s">
        <v>2043</v>
      </c>
      <c r="B331" s="70">
        <v>450</v>
      </c>
      <c r="C331" s="70">
        <v>8</v>
      </c>
      <c r="D331" s="70">
        <v>27</v>
      </c>
      <c r="E331" s="70">
        <v>2011</v>
      </c>
      <c r="F331" s="70" t="s">
        <v>178</v>
      </c>
      <c r="G331" s="70" t="s">
        <v>2035</v>
      </c>
      <c r="H331" s="70" t="s">
        <v>2036</v>
      </c>
      <c r="I331" s="148"/>
      <c r="J331" s="71">
        <v>56.503009959504638</v>
      </c>
      <c r="K331" s="71">
        <v>3.22928687138787</v>
      </c>
      <c r="L331" s="71">
        <v>1.087337747135058</v>
      </c>
      <c r="M331" s="71">
        <v>52.585296475938549</v>
      </c>
      <c r="N331" s="71">
        <v>54.23692690280982</v>
      </c>
      <c r="O331" s="71">
        <v>37.392053476812826</v>
      </c>
      <c r="P331" s="71">
        <v>19.80372786824914</v>
      </c>
      <c r="Q331" s="71">
        <v>2.56300592075273</v>
      </c>
      <c r="R331" s="71">
        <v>0</v>
      </c>
      <c r="S331" s="71">
        <v>5.4144344937014814</v>
      </c>
      <c r="T331" s="72"/>
      <c r="U331" s="71">
        <v>5728041</v>
      </c>
      <c r="V331" s="71">
        <v>1371</v>
      </c>
      <c r="W331" s="71">
        <v>24</v>
      </c>
      <c r="X331" s="71">
        <v>11084</v>
      </c>
      <c r="Y331" s="71">
        <v>14493</v>
      </c>
      <c r="Z331" s="71">
        <v>19403</v>
      </c>
      <c r="AA331" s="71">
        <v>4002</v>
      </c>
      <c r="AB331" s="71">
        <v>36522</v>
      </c>
      <c r="AC331" s="71">
        <v>0</v>
      </c>
      <c r="AD331" s="71">
        <v>5.4144344937014814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3.456</v>
      </c>
      <c r="BK331" s="71">
        <v>0</v>
      </c>
      <c r="BL331" s="71">
        <v>0</v>
      </c>
      <c r="BM331" s="71">
        <v>0</v>
      </c>
      <c r="BN331" s="72"/>
      <c r="BO331" s="71">
        <v>0</v>
      </c>
      <c r="BP331" s="71">
        <v>0</v>
      </c>
      <c r="BQ331" s="71">
        <v>1</v>
      </c>
      <c r="BR331" s="71">
        <v>0</v>
      </c>
      <c r="BS331" s="71">
        <v>0</v>
      </c>
      <c r="BT331" s="71">
        <v>0</v>
      </c>
      <c r="BU331"/>
      <c r="BV331" s="70">
        <v>3.456</v>
      </c>
      <c r="BW331" s="70">
        <v>0</v>
      </c>
      <c r="BX331" s="70">
        <v>0</v>
      </c>
      <c r="BY331" s="70">
        <v>0</v>
      </c>
      <c r="BZ331" s="70">
        <v>0</v>
      </c>
      <c r="CA331" s="70">
        <v>0</v>
      </c>
      <c r="CB331" s="70">
        <v>0</v>
      </c>
      <c r="CC331" s="70">
        <v>0</v>
      </c>
      <c r="CD331" s="70">
        <v>0</v>
      </c>
    </row>
    <row r="332" spans="1:82">
      <c r="A332" s="70" t="s">
        <v>2044</v>
      </c>
      <c r="B332" s="70">
        <v>451</v>
      </c>
      <c r="C332" s="70">
        <v>9</v>
      </c>
      <c r="D332" s="70">
        <v>27</v>
      </c>
      <c r="E332" s="70">
        <v>2012</v>
      </c>
      <c r="F332" s="70" t="s">
        <v>179</v>
      </c>
      <c r="G332" s="70" t="s">
        <v>2035</v>
      </c>
      <c r="H332" s="70" t="s">
        <v>2036</v>
      </c>
      <c r="I332" s="148"/>
      <c r="J332" s="71">
        <v>44.439454031422372</v>
      </c>
      <c r="K332" s="71">
        <v>2.887946252517601</v>
      </c>
      <c r="L332" s="71">
        <v>1.0591942538482559</v>
      </c>
      <c r="M332" s="71">
        <v>55.554301736753231</v>
      </c>
      <c r="N332" s="71">
        <v>57.577470520232751</v>
      </c>
      <c r="O332" s="71">
        <v>37.528001257261415</v>
      </c>
      <c r="P332" s="71">
        <v>19.767102902704259</v>
      </c>
      <c r="Q332" s="71">
        <v>2.8611289680341798</v>
      </c>
      <c r="R332" s="71">
        <v>0</v>
      </c>
      <c r="S332" s="71">
        <v>4.9868759974020547</v>
      </c>
      <c r="T332" s="72"/>
      <c r="U332" s="71">
        <v>4850896</v>
      </c>
      <c r="V332" s="71">
        <v>1371</v>
      </c>
      <c r="W332" s="71">
        <v>24</v>
      </c>
      <c r="X332" s="71">
        <v>11084</v>
      </c>
      <c r="Y332" s="71">
        <v>15220</v>
      </c>
      <c r="Z332" s="71">
        <v>19628</v>
      </c>
      <c r="AA332" s="71">
        <v>3972</v>
      </c>
      <c r="AB332" s="71">
        <v>37525</v>
      </c>
      <c r="AC332" s="71">
        <v>0</v>
      </c>
      <c r="AD332" s="71">
        <v>4.9868759974020547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7.048</v>
      </c>
      <c r="BK332" s="71">
        <v>0</v>
      </c>
      <c r="BL332" s="71">
        <v>0</v>
      </c>
      <c r="BM332" s="71">
        <v>0</v>
      </c>
      <c r="BN332" s="72"/>
      <c r="BO332" s="71">
        <v>0</v>
      </c>
      <c r="BP332" s="71">
        <v>0</v>
      </c>
      <c r="BQ332" s="71">
        <v>2</v>
      </c>
      <c r="BR332" s="71">
        <v>0</v>
      </c>
      <c r="BS332" s="71">
        <v>0</v>
      </c>
      <c r="BT332" s="71">
        <v>0</v>
      </c>
      <c r="BU332"/>
      <c r="BV332" s="70">
        <v>7.048</v>
      </c>
      <c r="BW332" s="70">
        <v>0</v>
      </c>
      <c r="BX332" s="70">
        <v>0</v>
      </c>
      <c r="BY332" s="70">
        <v>0</v>
      </c>
      <c r="BZ332" s="70">
        <v>0</v>
      </c>
      <c r="CA332" s="70">
        <v>0</v>
      </c>
      <c r="CB332" s="70">
        <v>0</v>
      </c>
      <c r="CC332" s="70">
        <v>0</v>
      </c>
      <c r="CD332" s="70">
        <v>0</v>
      </c>
    </row>
    <row r="333" spans="1:82">
      <c r="A333" s="70" t="s">
        <v>2045</v>
      </c>
      <c r="B333" s="70">
        <v>452</v>
      </c>
      <c r="C333" s="70">
        <v>10</v>
      </c>
      <c r="D333" s="70">
        <v>27</v>
      </c>
      <c r="E333" s="70">
        <v>2013</v>
      </c>
      <c r="F333" s="70" t="s">
        <v>180</v>
      </c>
      <c r="G333" s="70" t="s">
        <v>2035</v>
      </c>
      <c r="H333" s="70" t="s">
        <v>2036</v>
      </c>
      <c r="I333" s="148"/>
      <c r="J333" s="71">
        <v>50.247995360192242</v>
      </c>
      <c r="K333" s="71">
        <v>2.4541218455923222</v>
      </c>
      <c r="L333" s="71">
        <v>0.97733797408152812</v>
      </c>
      <c r="M333" s="71">
        <v>55.307950949215787</v>
      </c>
      <c r="N333" s="71">
        <v>52.593365552743514</v>
      </c>
      <c r="O333" s="71">
        <v>36.427375771518207</v>
      </c>
      <c r="P333" s="71">
        <v>20.316145062181771</v>
      </c>
      <c r="Q333" s="71">
        <v>2.9082345872296602</v>
      </c>
      <c r="R333" s="71">
        <v>0</v>
      </c>
      <c r="S333" s="71">
        <v>3.2808904693841701</v>
      </c>
      <c r="T333" s="72"/>
      <c r="U333" s="71">
        <v>5657708</v>
      </c>
      <c r="V333" s="71">
        <v>1371</v>
      </c>
      <c r="W333" s="71">
        <v>24</v>
      </c>
      <c r="X333" s="71">
        <v>11084</v>
      </c>
      <c r="Y333" s="71">
        <v>15385</v>
      </c>
      <c r="Z333" s="71">
        <v>19903</v>
      </c>
      <c r="AA333" s="71">
        <v>4067</v>
      </c>
      <c r="AB333" s="71">
        <v>37596</v>
      </c>
      <c r="AC333" s="71">
        <v>0</v>
      </c>
      <c r="AD333" s="71">
        <v>3.2808904693841701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7.1870000000000003</v>
      </c>
      <c r="BK333" s="71">
        <v>0</v>
      </c>
      <c r="BL333" s="71">
        <v>0</v>
      </c>
      <c r="BM333" s="71">
        <v>0</v>
      </c>
      <c r="BN333" s="72"/>
      <c r="BO333" s="71">
        <v>0</v>
      </c>
      <c r="BP333" s="71">
        <v>0</v>
      </c>
      <c r="BQ333" s="71">
        <v>2</v>
      </c>
      <c r="BR333" s="71">
        <v>0</v>
      </c>
      <c r="BS333" s="71">
        <v>0</v>
      </c>
      <c r="BT333" s="71">
        <v>0</v>
      </c>
      <c r="BU333"/>
      <c r="BV333" s="70">
        <v>7.1870000000000003</v>
      </c>
      <c r="BW333" s="70">
        <v>0</v>
      </c>
      <c r="BX333" s="70">
        <v>0</v>
      </c>
      <c r="BY333" s="70">
        <v>0</v>
      </c>
      <c r="BZ333" s="70">
        <v>0</v>
      </c>
      <c r="CA333" s="70">
        <v>0</v>
      </c>
      <c r="CB333" s="70">
        <v>0</v>
      </c>
      <c r="CC333" s="70">
        <v>0</v>
      </c>
      <c r="CD333" s="70">
        <v>0</v>
      </c>
    </row>
    <row r="334" spans="1:82">
      <c r="A334" s="70" t="s">
        <v>2046</v>
      </c>
      <c r="B334" s="70">
        <v>453</v>
      </c>
      <c r="C334" s="70">
        <v>11</v>
      </c>
      <c r="D334" s="70">
        <v>27</v>
      </c>
      <c r="E334" s="70">
        <v>2014</v>
      </c>
      <c r="F334" s="70" t="s">
        <v>181</v>
      </c>
      <c r="G334" s="70" t="s">
        <v>2035</v>
      </c>
      <c r="H334" s="70" t="s">
        <v>2036</v>
      </c>
      <c r="I334" s="148"/>
      <c r="J334" s="71">
        <v>48.772981955922653</v>
      </c>
      <c r="K334" s="71">
        <v>2.405444931835913</v>
      </c>
      <c r="L334" s="71">
        <v>0.76262546824552813</v>
      </c>
      <c r="M334" s="71">
        <v>45.041768403434652</v>
      </c>
      <c r="N334" s="71">
        <v>50.418867216374501</v>
      </c>
      <c r="O334" s="71">
        <v>34.996700164566938</v>
      </c>
      <c r="P334" s="71">
        <v>20.240977435239621</v>
      </c>
      <c r="Q334" s="71">
        <v>2.7989612997156499</v>
      </c>
      <c r="R334" s="71">
        <v>0</v>
      </c>
      <c r="S334" s="71">
        <v>2.6475671068425068</v>
      </c>
      <c r="T334" s="72"/>
      <c r="U334" s="71">
        <v>5996674</v>
      </c>
      <c r="V334" s="71">
        <v>1164</v>
      </c>
      <c r="W334" s="71">
        <v>16</v>
      </c>
      <c r="X334" s="71">
        <v>9670</v>
      </c>
      <c r="Y334" s="71">
        <v>15381</v>
      </c>
      <c r="Z334" s="71">
        <v>20139</v>
      </c>
      <c r="AA334" s="71">
        <v>4031</v>
      </c>
      <c r="AB334" s="71">
        <v>37713</v>
      </c>
      <c r="AC334" s="71">
        <v>0</v>
      </c>
      <c r="AD334" s="71">
        <v>2.6475671068425068</v>
      </c>
      <c r="AE334" s="72"/>
      <c r="AF334" s="71"/>
      <c r="AG334" s="71"/>
      <c r="AH334" s="71"/>
      <c r="AI334" s="71"/>
      <c r="AJ334" s="71"/>
      <c r="AK334" s="71"/>
      <c r="AL334" s="71"/>
      <c r="AM334" s="71"/>
      <c r="AN334" s="71"/>
      <c r="AO334" s="71"/>
      <c r="AP334" s="71"/>
      <c r="AQ334" s="72"/>
      <c r="AR334" s="71">
        <v>347</v>
      </c>
      <c r="AS334" s="71">
        <v>74</v>
      </c>
      <c r="AT334" s="71">
        <v>0</v>
      </c>
      <c r="AU334" s="71">
        <v>0</v>
      </c>
      <c r="AV334" s="71">
        <v>0</v>
      </c>
      <c r="AW334" s="71">
        <v>0</v>
      </c>
      <c r="AX334" s="71"/>
      <c r="AY334" s="72"/>
      <c r="AZ334" s="71">
        <v>1512.9</v>
      </c>
      <c r="BA334" s="71">
        <v>3439.4</v>
      </c>
      <c r="BB334" s="71">
        <v>0</v>
      </c>
      <c r="BC334" s="71">
        <v>0</v>
      </c>
      <c r="BD334" s="71">
        <v>0</v>
      </c>
      <c r="BE334" s="71">
        <v>0</v>
      </c>
      <c r="BF334" s="71"/>
      <c r="BG334" s="72"/>
      <c r="BH334" s="71">
        <v>0</v>
      </c>
      <c r="BI334" s="71">
        <v>0</v>
      </c>
      <c r="BJ334" s="71">
        <v>7.0010000000000003</v>
      </c>
      <c r="BK334" s="71">
        <v>0</v>
      </c>
      <c r="BL334" s="71">
        <v>0</v>
      </c>
      <c r="BM334" s="71">
        <v>0</v>
      </c>
      <c r="BN334" s="72"/>
      <c r="BO334" s="71">
        <v>0</v>
      </c>
      <c r="BP334" s="71">
        <v>0</v>
      </c>
      <c r="BQ334" s="71">
        <v>2</v>
      </c>
      <c r="BR334" s="71">
        <v>0</v>
      </c>
      <c r="BS334" s="71">
        <v>0</v>
      </c>
      <c r="BT334" s="71">
        <v>0</v>
      </c>
      <c r="BU334"/>
      <c r="BV334" s="70">
        <v>7.0010000000000003</v>
      </c>
      <c r="BW334" s="70">
        <v>0</v>
      </c>
      <c r="BX334" s="70">
        <v>0</v>
      </c>
      <c r="BY334" s="70">
        <v>0</v>
      </c>
      <c r="BZ334" s="70">
        <v>0</v>
      </c>
      <c r="CA334" s="70">
        <v>0</v>
      </c>
      <c r="CB334" s="70">
        <v>0</v>
      </c>
      <c r="CC334" s="70">
        <v>0</v>
      </c>
      <c r="CD334" s="70">
        <v>0</v>
      </c>
    </row>
    <row r="335" spans="1:82">
      <c r="A335" s="70" t="s">
        <v>2047</v>
      </c>
      <c r="B335" s="70">
        <v>454</v>
      </c>
      <c r="C335" s="70">
        <v>12</v>
      </c>
      <c r="D335" s="70">
        <v>27</v>
      </c>
      <c r="E335" s="70">
        <v>2015</v>
      </c>
      <c r="F335" s="70" t="s">
        <v>182</v>
      </c>
      <c r="G335" s="70" t="s">
        <v>2035</v>
      </c>
      <c r="H335" s="70" t="s">
        <v>2036</v>
      </c>
      <c r="I335" s="148"/>
      <c r="J335" s="71">
        <v>46.56568898554869</v>
      </c>
      <c r="K335" s="71">
        <v>2.3324185575754268</v>
      </c>
      <c r="L335" s="71">
        <v>0.89622642199966251</v>
      </c>
      <c r="M335" s="71">
        <v>42.935854838020191</v>
      </c>
      <c r="N335" s="71">
        <v>45.946977451233309</v>
      </c>
      <c r="O335" s="71">
        <v>34.972920070494688</v>
      </c>
      <c r="P335" s="71">
        <v>20.392651987672551</v>
      </c>
      <c r="Q335" s="71">
        <v>2.7430541933494501</v>
      </c>
      <c r="R335" s="71">
        <v>0</v>
      </c>
      <c r="S335" s="71">
        <v>3.929468864980695</v>
      </c>
      <c r="T335" s="72"/>
      <c r="U335" s="71">
        <v>6562459</v>
      </c>
      <c r="V335" s="71">
        <v>1164</v>
      </c>
      <c r="W335" s="71">
        <v>16</v>
      </c>
      <c r="X335" s="71">
        <v>9670</v>
      </c>
      <c r="Y335" s="71">
        <v>15587</v>
      </c>
      <c r="Z335" s="71">
        <v>20319</v>
      </c>
      <c r="AA335" s="71">
        <v>4058</v>
      </c>
      <c r="AB335" s="71">
        <v>37755</v>
      </c>
      <c r="AC335" s="71">
        <v>0</v>
      </c>
      <c r="AD335" s="71">
        <v>3.929468864980695</v>
      </c>
      <c r="AE335" s="72"/>
      <c r="AF335" s="71">
        <v>34628027.89429833</v>
      </c>
      <c r="AG335" s="71">
        <v>1935191.280048511</v>
      </c>
      <c r="AH335" s="71">
        <v>181576.16545780929</v>
      </c>
      <c r="AI335" s="71">
        <v>58119477.567061402</v>
      </c>
      <c r="AJ335" s="71">
        <v>68216116.026237682</v>
      </c>
      <c r="AK335" s="71">
        <v>0</v>
      </c>
      <c r="AL335" s="71">
        <v>0</v>
      </c>
      <c r="AM335" s="71">
        <v>5174164.3737316458</v>
      </c>
      <c r="AN335" s="71">
        <v>0</v>
      </c>
      <c r="AO335" s="71">
        <v>0</v>
      </c>
      <c r="AP335" s="71">
        <v>168254553.30683538</v>
      </c>
      <c r="AQ335" s="72"/>
      <c r="AR335" s="71">
        <v>430</v>
      </c>
      <c r="AS335" s="71">
        <v>111</v>
      </c>
      <c r="AT335" s="71">
        <v>0</v>
      </c>
      <c r="AU335" s="71">
        <v>0</v>
      </c>
      <c r="AV335" s="71">
        <v>0</v>
      </c>
      <c r="AW335" s="71">
        <v>0</v>
      </c>
      <c r="AX335" s="71"/>
      <c r="AY335" s="72"/>
      <c r="AZ335" s="71">
        <v>1910.7</v>
      </c>
      <c r="BA335" s="71">
        <v>4128.5</v>
      </c>
      <c r="BB335" s="71">
        <v>0</v>
      </c>
      <c r="BC335" s="71">
        <v>0</v>
      </c>
      <c r="BD335" s="71">
        <v>0</v>
      </c>
      <c r="BE335" s="71">
        <v>0</v>
      </c>
      <c r="BF335" s="71"/>
      <c r="BG335" s="72"/>
      <c r="BH335" s="71">
        <v>0</v>
      </c>
      <c r="BI335" s="71">
        <v>0</v>
      </c>
      <c r="BJ335" s="71">
        <v>6.4420000000000002</v>
      </c>
      <c r="BK335" s="71">
        <v>0</v>
      </c>
      <c r="BL335" s="71">
        <v>0</v>
      </c>
      <c r="BM335" s="71">
        <v>0</v>
      </c>
      <c r="BN335" s="72"/>
      <c r="BO335" s="71">
        <v>0</v>
      </c>
      <c r="BP335" s="71">
        <v>0</v>
      </c>
      <c r="BQ335" s="71">
        <v>2</v>
      </c>
      <c r="BR335" s="71">
        <v>0</v>
      </c>
      <c r="BS335" s="71">
        <v>0</v>
      </c>
      <c r="BT335" s="71">
        <v>0</v>
      </c>
      <c r="BU335"/>
      <c r="BV335" s="70">
        <v>6.4420000000000002</v>
      </c>
      <c r="BW335" s="70">
        <v>0</v>
      </c>
      <c r="BX335" s="70">
        <v>0</v>
      </c>
      <c r="BY335" s="70">
        <v>0</v>
      </c>
      <c r="BZ335" s="70">
        <v>0</v>
      </c>
      <c r="CA335" s="70">
        <v>0</v>
      </c>
      <c r="CB335" s="70">
        <v>0</v>
      </c>
      <c r="CC335" s="70">
        <v>0</v>
      </c>
      <c r="CD335" s="70">
        <v>0</v>
      </c>
    </row>
    <row r="336" spans="1:82">
      <c r="A336" s="70" t="s">
        <v>2048</v>
      </c>
      <c r="B336" s="70">
        <v>455</v>
      </c>
      <c r="C336" s="70">
        <v>13</v>
      </c>
      <c r="D336" s="70">
        <v>27</v>
      </c>
      <c r="E336" s="70">
        <v>2016</v>
      </c>
      <c r="F336" s="70" t="s">
        <v>155</v>
      </c>
      <c r="G336" s="70" t="s">
        <v>2035</v>
      </c>
      <c r="H336" s="70" t="s">
        <v>2036</v>
      </c>
      <c r="I336" s="148"/>
      <c r="J336" s="71">
        <v>39.949540883924719</v>
      </c>
      <c r="K336" s="71">
        <v>2.3473199944063601</v>
      </c>
      <c r="L336" s="71">
        <v>0.94891660867534844</v>
      </c>
      <c r="M336" s="71">
        <v>37.248764369952582</v>
      </c>
      <c r="N336" s="71">
        <v>46.675352793147034</v>
      </c>
      <c r="O336" s="71">
        <v>34.917190374161031</v>
      </c>
      <c r="P336" s="71">
        <v>20.07138030960483</v>
      </c>
      <c r="Q336" s="71">
        <v>2.6732809901162322</v>
      </c>
      <c r="R336" s="71">
        <v>0</v>
      </c>
      <c r="S336" s="71">
        <v>2.8257734630251656</v>
      </c>
      <c r="T336" s="72"/>
      <c r="U336" s="71">
        <v>5219088</v>
      </c>
      <c r="V336" s="71">
        <v>1164</v>
      </c>
      <c r="W336" s="71">
        <v>16</v>
      </c>
      <c r="X336" s="71">
        <v>9670</v>
      </c>
      <c r="Y336" s="71">
        <v>16073</v>
      </c>
      <c r="Z336" s="71">
        <v>20536</v>
      </c>
      <c r="AA336" s="71">
        <v>4131</v>
      </c>
      <c r="AB336" s="71">
        <v>37848</v>
      </c>
      <c r="AC336" s="71">
        <v>0</v>
      </c>
      <c r="AD336" s="71">
        <v>2.8257734630251661</v>
      </c>
      <c r="AE336" s="72"/>
      <c r="AF336" s="71">
        <v>28128101.793533679</v>
      </c>
      <c r="AG336" s="71">
        <v>1837736.4757051561</v>
      </c>
      <c r="AH336" s="71">
        <v>146035.71994380039</v>
      </c>
      <c r="AI336" s="71">
        <v>57622689.775249749</v>
      </c>
      <c r="AJ336" s="71">
        <v>66916518.577717707</v>
      </c>
      <c r="AK336" s="71">
        <v>0</v>
      </c>
      <c r="AL336" s="71">
        <v>0</v>
      </c>
      <c r="AM336" s="71">
        <v>5190939.3534616223</v>
      </c>
      <c r="AN336" s="71">
        <v>0</v>
      </c>
      <c r="AO336" s="71">
        <v>0</v>
      </c>
      <c r="AP336" s="71">
        <v>159842021.69561172</v>
      </c>
      <c r="AQ336" s="72"/>
      <c r="AR336" s="71">
        <v>492</v>
      </c>
      <c r="AS336" s="71">
        <v>136</v>
      </c>
      <c r="AT336" s="71">
        <v>1</v>
      </c>
      <c r="AU336" s="71">
        <v>0</v>
      </c>
      <c r="AV336" s="71">
        <v>0</v>
      </c>
      <c r="AW336" s="71">
        <v>0</v>
      </c>
      <c r="AX336" s="71"/>
      <c r="AY336" s="72"/>
      <c r="AZ336" s="71">
        <v>2226.6</v>
      </c>
      <c r="BA336" s="71">
        <v>4557.6000000000004</v>
      </c>
      <c r="BB336" s="71">
        <v>16.8</v>
      </c>
      <c r="BC336" s="71">
        <v>0</v>
      </c>
      <c r="BD336" s="71">
        <v>0</v>
      </c>
      <c r="BE336" s="71">
        <v>0</v>
      </c>
      <c r="BF336" s="71"/>
      <c r="BG336" s="72"/>
      <c r="BH336" s="71">
        <v>0</v>
      </c>
      <c r="BI336" s="71">
        <v>0</v>
      </c>
      <c r="BJ336" s="71">
        <v>5.9249999999999998</v>
      </c>
      <c r="BK336" s="71">
        <v>0</v>
      </c>
      <c r="BL336" s="71">
        <v>0</v>
      </c>
      <c r="BM336" s="71">
        <v>0</v>
      </c>
      <c r="BN336" s="72"/>
      <c r="BO336" s="71">
        <v>0</v>
      </c>
      <c r="BP336" s="71">
        <v>0</v>
      </c>
      <c r="BQ336" s="71">
        <v>2</v>
      </c>
      <c r="BR336" s="71">
        <v>0</v>
      </c>
      <c r="BS336" s="71">
        <v>0</v>
      </c>
      <c r="BT336" s="71">
        <v>0</v>
      </c>
      <c r="BU336"/>
      <c r="BV336" s="70">
        <v>5.9249999999999998</v>
      </c>
      <c r="BW336" s="70">
        <v>0</v>
      </c>
      <c r="BX336" s="70">
        <v>0</v>
      </c>
      <c r="BY336" s="70">
        <v>0</v>
      </c>
      <c r="BZ336" s="70">
        <v>0</v>
      </c>
      <c r="CA336" s="70">
        <v>0</v>
      </c>
      <c r="CB336" s="70">
        <v>0</v>
      </c>
      <c r="CC336" s="70">
        <v>0</v>
      </c>
      <c r="CD336" s="70">
        <v>0</v>
      </c>
    </row>
    <row r="337" spans="1:82">
      <c r="A337" s="70" t="s">
        <v>2049</v>
      </c>
      <c r="B337" s="70">
        <v>456</v>
      </c>
      <c r="C337" s="70">
        <v>14</v>
      </c>
      <c r="D337" s="70">
        <v>27</v>
      </c>
      <c r="E337" s="70">
        <v>2017</v>
      </c>
      <c r="F337" s="70" t="s">
        <v>156</v>
      </c>
      <c r="G337" s="70" t="s">
        <v>2035</v>
      </c>
      <c r="H337" s="70" t="s">
        <v>2036</v>
      </c>
      <c r="I337" s="148"/>
      <c r="J337" s="71">
        <v>55.975615409895013</v>
      </c>
      <c r="K337" s="71">
        <v>2.396513612033377</v>
      </c>
      <c r="L337" s="71">
        <v>0.88274304957273597</v>
      </c>
      <c r="M337" s="71">
        <v>36.914599050391352</v>
      </c>
      <c r="N337" s="71">
        <v>48.417721343244544</v>
      </c>
      <c r="O337" s="71">
        <v>34.802357807775387</v>
      </c>
      <c r="P337" s="71">
        <v>20.137353029198191</v>
      </c>
      <c r="Q337" s="71">
        <v>2.57993121351481</v>
      </c>
      <c r="R337" s="71">
        <v>0</v>
      </c>
      <c r="S337" s="71">
        <v>2.3623289534534062</v>
      </c>
      <c r="T337" s="72"/>
      <c r="U337" s="71">
        <v>7791492</v>
      </c>
      <c r="V337" s="71">
        <v>1164</v>
      </c>
      <c r="W337" s="71">
        <v>16</v>
      </c>
      <c r="X337" s="71">
        <v>9670</v>
      </c>
      <c r="Y337" s="71">
        <v>16299</v>
      </c>
      <c r="Z337" s="71">
        <v>20808</v>
      </c>
      <c r="AA337" s="71">
        <v>4171</v>
      </c>
      <c r="AB337" s="71">
        <v>37772</v>
      </c>
      <c r="AC337" s="71">
        <v>0</v>
      </c>
      <c r="AD337" s="71">
        <v>2.3623289534534062</v>
      </c>
      <c r="AE337" s="72"/>
      <c r="AF337" s="71">
        <v>42038776.410143159</v>
      </c>
      <c r="AG337" s="71">
        <v>1901994.161387977</v>
      </c>
      <c r="AH337" s="71">
        <v>186104.2092759111</v>
      </c>
      <c r="AI337" s="71">
        <v>58551068.147110969</v>
      </c>
      <c r="AJ337" s="71">
        <v>71643861.415540829</v>
      </c>
      <c r="AK337" s="71">
        <v>0</v>
      </c>
      <c r="AL337" s="71">
        <v>0</v>
      </c>
      <c r="AM337" s="71">
        <v>5188621.8735303078</v>
      </c>
      <c r="AN337" s="71">
        <v>0</v>
      </c>
      <c r="AO337" s="71">
        <v>0</v>
      </c>
      <c r="AP337" s="71">
        <v>179510426.21698913</v>
      </c>
      <c r="AQ337" s="72"/>
      <c r="AR337" s="71">
        <v>532</v>
      </c>
      <c r="AS337" s="71">
        <v>156</v>
      </c>
      <c r="AT337" s="71">
        <v>1</v>
      </c>
      <c r="AU337" s="71">
        <v>0</v>
      </c>
      <c r="AV337" s="71">
        <v>0</v>
      </c>
      <c r="AW337" s="71">
        <v>0</v>
      </c>
      <c r="AX337" s="71"/>
      <c r="AY337" s="72"/>
      <c r="AZ337" s="71">
        <v>2418.1999999999998</v>
      </c>
      <c r="BA337" s="71">
        <v>5340.2000000000007</v>
      </c>
      <c r="BB337" s="71">
        <v>16.8</v>
      </c>
      <c r="BC337" s="71">
        <v>0</v>
      </c>
      <c r="BD337" s="71">
        <v>0</v>
      </c>
      <c r="BE337" s="71">
        <v>0</v>
      </c>
      <c r="BF337" s="71"/>
      <c r="BG337" s="72"/>
      <c r="BH337" s="71">
        <v>0</v>
      </c>
      <c r="BI337" s="71">
        <v>0</v>
      </c>
      <c r="BJ337" s="71">
        <v>6.2439999999999998</v>
      </c>
      <c r="BK337" s="71">
        <v>0</v>
      </c>
      <c r="BL337" s="71">
        <v>0</v>
      </c>
      <c r="BM337" s="71">
        <v>0</v>
      </c>
      <c r="BN337" s="72"/>
      <c r="BO337" s="71">
        <v>0</v>
      </c>
      <c r="BP337" s="71">
        <v>0</v>
      </c>
      <c r="BQ337" s="71">
        <v>2</v>
      </c>
      <c r="BR337" s="71">
        <v>0</v>
      </c>
      <c r="BS337" s="71">
        <v>0</v>
      </c>
      <c r="BT337" s="71">
        <v>0</v>
      </c>
      <c r="BU337"/>
      <c r="BV337" s="70">
        <v>6.2439999999999998</v>
      </c>
      <c r="BW337" s="70">
        <v>0</v>
      </c>
      <c r="BX337" s="70">
        <v>0</v>
      </c>
      <c r="BY337" s="70">
        <v>0</v>
      </c>
      <c r="BZ337" s="70">
        <v>0</v>
      </c>
      <c r="CA337" s="70">
        <v>0</v>
      </c>
      <c r="CB337" s="70">
        <v>0</v>
      </c>
      <c r="CC337" s="70">
        <v>0</v>
      </c>
      <c r="CD337" s="70">
        <v>0</v>
      </c>
    </row>
    <row r="338" spans="1:82">
      <c r="A338" s="70" t="s">
        <v>2050</v>
      </c>
      <c r="B338" s="70">
        <v>457</v>
      </c>
      <c r="C338" s="70">
        <v>15</v>
      </c>
      <c r="D338" s="70">
        <v>27</v>
      </c>
      <c r="E338" s="70">
        <v>2018</v>
      </c>
      <c r="F338" s="70" t="s">
        <v>183</v>
      </c>
      <c r="G338" s="70" t="s">
        <v>2035</v>
      </c>
      <c r="H338" s="70" t="s">
        <v>2036</v>
      </c>
      <c r="I338" s="148"/>
      <c r="J338" s="71">
        <v>57.364897840165341</v>
      </c>
      <c r="K338" s="71">
        <v>2.2373853137910307</v>
      </c>
      <c r="L338" s="71">
        <v>0.82204243859835491</v>
      </c>
      <c r="M338" s="71">
        <v>37.488910155777226</v>
      </c>
      <c r="N338" s="71">
        <v>44.424123858394786</v>
      </c>
      <c r="O338" s="71">
        <v>34.616217651735973</v>
      </c>
      <c r="P338" s="71">
        <v>19.740925745501418</v>
      </c>
      <c r="Q338" s="71">
        <v>2.3894574184335098</v>
      </c>
      <c r="R338" s="71">
        <v>0</v>
      </c>
      <c r="S338" s="71">
        <v>3.2015708550782396</v>
      </c>
      <c r="T338" s="72"/>
      <c r="U338" s="71">
        <v>8332836</v>
      </c>
      <c r="V338" s="71">
        <v>1164</v>
      </c>
      <c r="W338" s="71">
        <v>16</v>
      </c>
      <c r="X338" s="71">
        <v>9670</v>
      </c>
      <c r="Y338" s="71">
        <v>16486</v>
      </c>
      <c r="Z338" s="71">
        <v>21093</v>
      </c>
      <c r="AA338" s="71">
        <v>4130</v>
      </c>
      <c r="AB338" s="71">
        <v>37700</v>
      </c>
      <c r="AC338" s="71">
        <v>0</v>
      </c>
      <c r="AD338" s="71">
        <v>3.20157085507824</v>
      </c>
      <c r="AE338" s="72"/>
      <c r="AF338" s="71">
        <v>43345059.920702264</v>
      </c>
      <c r="AG338" s="71">
        <v>1689737.5915886969</v>
      </c>
      <c r="AH338" s="71">
        <v>175507.87295075311</v>
      </c>
      <c r="AI338" s="71">
        <v>56494764.22160995</v>
      </c>
      <c r="AJ338" s="71">
        <v>64917397.184255503</v>
      </c>
      <c r="AK338" s="71">
        <v>0</v>
      </c>
      <c r="AL338" s="71">
        <v>0</v>
      </c>
      <c r="AM338" s="71">
        <v>5189446.8738291627</v>
      </c>
      <c r="AN338" s="71">
        <v>0</v>
      </c>
      <c r="AO338" s="71">
        <v>0</v>
      </c>
      <c r="AP338" s="71">
        <v>171811913.66493633</v>
      </c>
      <c r="AQ338" s="72"/>
      <c r="AR338" s="71">
        <v>598</v>
      </c>
      <c r="AS338" s="71">
        <v>173</v>
      </c>
      <c r="AT338" s="71">
        <v>1</v>
      </c>
      <c r="AU338" s="71">
        <v>0</v>
      </c>
      <c r="AV338" s="71">
        <v>0</v>
      </c>
      <c r="AW338" s="71">
        <v>0</v>
      </c>
      <c r="AX338" s="71"/>
      <c r="AY338" s="72"/>
      <c r="AZ338" s="71">
        <v>2747</v>
      </c>
      <c r="BA338" s="71">
        <v>5660</v>
      </c>
      <c r="BB338" s="71">
        <v>17</v>
      </c>
      <c r="BC338" s="71">
        <v>0</v>
      </c>
      <c r="BD338" s="71">
        <v>0</v>
      </c>
      <c r="BE338" s="71">
        <v>0</v>
      </c>
      <c r="BF338" s="71"/>
      <c r="BG338" s="72"/>
      <c r="BH338" s="71">
        <v>0</v>
      </c>
      <c r="BI338" s="71">
        <v>0</v>
      </c>
      <c r="BJ338" s="71">
        <v>6.8929999999999998</v>
      </c>
      <c r="BK338" s="71">
        <v>0</v>
      </c>
      <c r="BL338" s="71">
        <v>0</v>
      </c>
      <c r="BM338" s="71">
        <v>0</v>
      </c>
      <c r="BN338" s="72"/>
      <c r="BO338" s="71">
        <v>0</v>
      </c>
      <c r="BP338" s="71">
        <v>0</v>
      </c>
      <c r="BQ338" s="71">
        <v>2</v>
      </c>
      <c r="BR338" s="71">
        <v>0</v>
      </c>
      <c r="BS338" s="71">
        <v>0</v>
      </c>
      <c r="BT338" s="71">
        <v>0</v>
      </c>
      <c r="BU338"/>
      <c r="BV338" s="70">
        <v>6.8929999999999998</v>
      </c>
      <c r="BW338" s="70">
        <v>0</v>
      </c>
      <c r="BX338" s="70">
        <v>0</v>
      </c>
      <c r="BY338" s="70">
        <v>0</v>
      </c>
      <c r="BZ338" s="70">
        <v>0</v>
      </c>
      <c r="CA338" s="70">
        <v>0</v>
      </c>
      <c r="CB338" s="70">
        <v>0</v>
      </c>
      <c r="CC338" s="70">
        <v>0</v>
      </c>
      <c r="CD338" s="70">
        <v>0</v>
      </c>
    </row>
    <row r="339" spans="1:82">
      <c r="A339" s="70" t="s">
        <v>2051</v>
      </c>
      <c r="B339" s="70">
        <v>458</v>
      </c>
      <c r="C339" s="70">
        <v>16</v>
      </c>
      <c r="D339" s="70">
        <v>27</v>
      </c>
      <c r="E339" s="70">
        <v>2019</v>
      </c>
      <c r="F339" s="70" t="s">
        <v>158</v>
      </c>
      <c r="G339" s="70" t="s">
        <v>2035</v>
      </c>
      <c r="H339" s="70" t="s">
        <v>2036</v>
      </c>
      <c r="I339" s="148"/>
      <c r="J339" s="71">
        <v>52.96632877375469</v>
      </c>
      <c r="K339" s="71">
        <v>2.0074420385038105</v>
      </c>
      <c r="L339" s="71">
        <v>0.82646091663997634</v>
      </c>
      <c r="M339" s="71">
        <v>35.736594682862439</v>
      </c>
      <c r="N339" s="71">
        <v>43.859690830303904</v>
      </c>
      <c r="O339" s="71">
        <v>33.74399147904947</v>
      </c>
      <c r="P339" s="71">
        <v>19.605662276739306</v>
      </c>
      <c r="Q339" s="71">
        <v>2.33332511117721</v>
      </c>
      <c r="R339" s="71">
        <v>0</v>
      </c>
      <c r="S339" s="71">
        <v>6.1314971909829614</v>
      </c>
      <c r="T339" s="72"/>
      <c r="U339" s="71">
        <v>8051455</v>
      </c>
      <c r="V339" s="71">
        <v>1164</v>
      </c>
      <c r="W339" s="71">
        <v>16</v>
      </c>
      <c r="X339" s="71">
        <v>9670</v>
      </c>
      <c r="Y339" s="71">
        <v>16769</v>
      </c>
      <c r="Z339" s="71">
        <v>21126</v>
      </c>
      <c r="AA339" s="71">
        <v>4071</v>
      </c>
      <c r="AB339" s="71">
        <v>37811</v>
      </c>
      <c r="AC339" s="71">
        <v>0</v>
      </c>
      <c r="AD339" s="71">
        <v>6.1314971909829614</v>
      </c>
      <c r="AE339" s="72"/>
      <c r="AF339" s="71">
        <v>40698322.165364109</v>
      </c>
      <c r="AG339" s="71">
        <v>1629116.5028730021</v>
      </c>
      <c r="AH339" s="71">
        <v>188509.70901857241</v>
      </c>
      <c r="AI339" s="71">
        <v>58323728.231281377</v>
      </c>
      <c r="AJ339" s="71">
        <v>71438777.076630056</v>
      </c>
      <c r="AK339" s="71">
        <v>0</v>
      </c>
      <c r="AL339" s="71">
        <v>0</v>
      </c>
      <c r="AM339" s="71">
        <v>5149573.5589443957</v>
      </c>
      <c r="AN339" s="71">
        <v>0</v>
      </c>
      <c r="AO339" s="71">
        <v>0</v>
      </c>
      <c r="AP339" s="71">
        <v>177428027.24411154</v>
      </c>
      <c r="AQ339" s="72"/>
      <c r="AR339" s="71">
        <v>655</v>
      </c>
      <c r="AS339" s="71">
        <v>187</v>
      </c>
      <c r="AT339" s="71">
        <v>1</v>
      </c>
      <c r="AU339" s="71">
        <v>0</v>
      </c>
      <c r="AV339" s="71">
        <v>0</v>
      </c>
      <c r="AW339" s="71">
        <v>0</v>
      </c>
      <c r="AX339" s="71"/>
      <c r="AY339" s="72"/>
      <c r="AZ339" s="71">
        <v>3012.2000000000012</v>
      </c>
      <c r="BA339" s="71">
        <v>5842.5999999999995</v>
      </c>
      <c r="BB339" s="71">
        <v>16.8</v>
      </c>
      <c r="BC339" s="71">
        <v>0</v>
      </c>
      <c r="BD339" s="71">
        <v>0</v>
      </c>
      <c r="BE339" s="71">
        <v>0</v>
      </c>
      <c r="BF339" s="71"/>
      <c r="BG339" s="72"/>
      <c r="BH339" s="71">
        <v>0</v>
      </c>
      <c r="BI339" s="71">
        <v>0</v>
      </c>
      <c r="BJ339" s="71">
        <v>6.1319999999999997</v>
      </c>
      <c r="BK339" s="71">
        <v>0</v>
      </c>
      <c r="BL339" s="71">
        <v>0</v>
      </c>
      <c r="BM339" s="71">
        <v>0</v>
      </c>
      <c r="BN339" s="72"/>
      <c r="BO339" s="71">
        <v>0</v>
      </c>
      <c r="BP339" s="71">
        <v>0</v>
      </c>
      <c r="BQ339" s="71">
        <v>2</v>
      </c>
      <c r="BR339" s="71">
        <v>0</v>
      </c>
      <c r="BS339" s="71">
        <v>0</v>
      </c>
      <c r="BT339" s="71">
        <v>0</v>
      </c>
      <c r="BU339"/>
      <c r="BV339" s="70">
        <v>6.1319999999999997</v>
      </c>
      <c r="BW339" s="70">
        <v>0</v>
      </c>
      <c r="BX339" s="70">
        <v>0</v>
      </c>
      <c r="BY339" s="70">
        <v>0</v>
      </c>
      <c r="BZ339" s="70">
        <v>0</v>
      </c>
      <c r="CA339" s="70">
        <v>0</v>
      </c>
      <c r="CB339" s="70">
        <v>0</v>
      </c>
      <c r="CC339" s="70">
        <v>0</v>
      </c>
      <c r="CD339" s="70">
        <v>0</v>
      </c>
    </row>
    <row r="340" spans="1:82">
      <c r="A340" s="70" t="s">
        <v>2052</v>
      </c>
      <c r="B340" s="70">
        <v>459</v>
      </c>
      <c r="C340" s="70">
        <v>17</v>
      </c>
      <c r="D340" s="70">
        <v>27</v>
      </c>
      <c r="E340" s="70">
        <v>2020</v>
      </c>
      <c r="F340" s="70" t="s">
        <v>159</v>
      </c>
      <c r="G340" s="70" t="s">
        <v>2035</v>
      </c>
      <c r="H340" s="70" t="s">
        <v>2036</v>
      </c>
      <c r="I340" s="148"/>
      <c r="J340" s="71">
        <v>48.338880898749942</v>
      </c>
      <c r="K340" s="71">
        <v>2.1438893117130058</v>
      </c>
      <c r="L340" s="71">
        <v>0.70028205655298703</v>
      </c>
      <c r="M340" s="71">
        <v>34.857361203142105</v>
      </c>
      <c r="N340" s="71">
        <v>43.446386438086911</v>
      </c>
      <c r="O340" s="71">
        <v>29.600892725530461</v>
      </c>
      <c r="P340" s="71">
        <v>18.794420256676212</v>
      </c>
      <c r="Q340" s="71">
        <v>2.2070767589917599</v>
      </c>
      <c r="R340" s="71">
        <v>0</v>
      </c>
      <c r="S340" s="71">
        <v>3.1390349592192242</v>
      </c>
      <c r="T340" s="72"/>
      <c r="U340" s="71">
        <v>7203072</v>
      </c>
      <c r="V340" s="71">
        <v>1159</v>
      </c>
      <c r="W340" s="71">
        <v>15</v>
      </c>
      <c r="X340" s="71">
        <v>10655</v>
      </c>
      <c r="Y340" s="71">
        <v>16773</v>
      </c>
      <c r="Z340" s="71">
        <v>21152</v>
      </c>
      <c r="AA340" s="71">
        <v>4148</v>
      </c>
      <c r="AB340" s="71">
        <v>37433</v>
      </c>
      <c r="AC340" s="71">
        <v>0</v>
      </c>
      <c r="AD340" s="71">
        <v>3.1390349592192242</v>
      </c>
      <c r="AE340" s="72"/>
      <c r="AF340" s="71">
        <v>37681121.352310792</v>
      </c>
      <c r="AG340" s="71">
        <v>1653496.8227883312</v>
      </c>
      <c r="AH340" s="71">
        <v>168289.45978924676</v>
      </c>
      <c r="AI340" s="71">
        <v>59342465.052537151</v>
      </c>
      <c r="AJ340" s="71">
        <v>73644683.981589586</v>
      </c>
      <c r="AK340" s="71"/>
      <c r="AL340" s="71"/>
      <c r="AM340" s="71">
        <v>4885422.3893042225</v>
      </c>
      <c r="AN340" s="71"/>
      <c r="AO340" s="71"/>
      <c r="AP340" s="71">
        <v>177375479.05831933</v>
      </c>
      <c r="AQ340" s="72"/>
      <c r="AR340" s="71">
        <v>722</v>
      </c>
      <c r="AS340" s="71">
        <v>186</v>
      </c>
      <c r="AT340" s="71">
        <v>1</v>
      </c>
      <c r="AU340" s="71">
        <v>0</v>
      </c>
      <c r="AV340" s="71">
        <v>0</v>
      </c>
      <c r="AW340" s="71">
        <v>0</v>
      </c>
      <c r="AX340" s="71"/>
      <c r="AY340" s="72"/>
      <c r="AZ340" s="71">
        <v>3363.7999999999979</v>
      </c>
      <c r="BA340" s="71">
        <v>5831.5999999999995</v>
      </c>
      <c r="BB340" s="71">
        <v>16.8</v>
      </c>
      <c r="BC340" s="71">
        <v>0</v>
      </c>
      <c r="BD340" s="71">
        <v>0</v>
      </c>
      <c r="BE340" s="71">
        <v>0</v>
      </c>
      <c r="BF340" s="71"/>
      <c r="BG340" s="72"/>
      <c r="BH340" s="71">
        <v>0</v>
      </c>
      <c r="BI340" s="71">
        <v>0</v>
      </c>
      <c r="BJ340" s="71">
        <v>5.62</v>
      </c>
      <c r="BK340" s="71">
        <v>0</v>
      </c>
      <c r="BL340" s="71">
        <v>0</v>
      </c>
      <c r="BM340" s="71">
        <v>0</v>
      </c>
      <c r="BN340" s="72"/>
      <c r="BO340" s="71">
        <v>0</v>
      </c>
      <c r="BP340" s="71">
        <v>0</v>
      </c>
      <c r="BQ340" s="71">
        <v>2</v>
      </c>
      <c r="BR340" s="71">
        <v>0</v>
      </c>
      <c r="BS340" s="71">
        <v>0</v>
      </c>
      <c r="BT340" s="71">
        <v>0</v>
      </c>
      <c r="BU340"/>
      <c r="BV340" s="70">
        <v>5.62</v>
      </c>
      <c r="BW340" s="70">
        <v>0</v>
      </c>
      <c r="BX340" s="70">
        <v>0</v>
      </c>
      <c r="BY340" s="70">
        <v>0</v>
      </c>
      <c r="BZ340" s="70">
        <v>0</v>
      </c>
      <c r="CA340" s="70">
        <v>0</v>
      </c>
      <c r="CB340" s="70">
        <v>0</v>
      </c>
      <c r="CC340" s="70">
        <v>0</v>
      </c>
      <c r="CD340" s="70">
        <v>0</v>
      </c>
    </row>
    <row r="341" spans="1:82">
      <c r="A341" s="70" t="s">
        <v>2053</v>
      </c>
      <c r="B341" s="70">
        <v>459</v>
      </c>
      <c r="C341" s="70">
        <v>18</v>
      </c>
      <c r="D341" s="70">
        <v>27</v>
      </c>
      <c r="E341" s="70">
        <v>2021</v>
      </c>
      <c r="F341" s="70" t="s">
        <v>160</v>
      </c>
      <c r="G341" s="70" t="s">
        <v>2035</v>
      </c>
      <c r="H341" s="70" t="s">
        <v>2036</v>
      </c>
      <c r="I341" s="148"/>
      <c r="J341" s="71">
        <v>51.687174454122655</v>
      </c>
      <c r="K341" s="71">
        <v>2.4292479119979666</v>
      </c>
      <c r="L341" s="71">
        <v>0.66767068025680998</v>
      </c>
      <c r="M341" s="71">
        <v>39.451436697204954</v>
      </c>
      <c r="N341" s="71">
        <v>42.817963666365927</v>
      </c>
      <c r="O341" s="71">
        <v>28.704945292270324</v>
      </c>
      <c r="P341" s="71">
        <v>19.404242949198306</v>
      </c>
      <c r="Q341" s="71">
        <v>2.1728178146881798</v>
      </c>
      <c r="R341" s="71">
        <v>0</v>
      </c>
      <c r="S341" s="71">
        <v>4.1636629476743856</v>
      </c>
      <c r="T341" s="72"/>
      <c r="U341" s="71">
        <v>8111332</v>
      </c>
      <c r="V341" s="71">
        <v>1159</v>
      </c>
      <c r="W341" s="71">
        <v>15</v>
      </c>
      <c r="X341" s="71">
        <v>10655</v>
      </c>
      <c r="Y341" s="71">
        <v>16805</v>
      </c>
      <c r="Z341" s="71">
        <v>21120</v>
      </c>
      <c r="AA341" s="71">
        <v>4176</v>
      </c>
      <c r="AB341" s="71">
        <v>37214</v>
      </c>
      <c r="AC341" s="71">
        <v>0</v>
      </c>
      <c r="AD341" s="71">
        <v>4.1636629476743856</v>
      </c>
      <c r="AE341" s="72"/>
      <c r="AF341" s="71">
        <v>39794885.707809657</v>
      </c>
      <c r="AG341" s="71">
        <v>1841280.733601612</v>
      </c>
      <c r="AH341" s="71">
        <v>154834.22555420749</v>
      </c>
      <c r="AI341" s="71">
        <v>63321539.679853566</v>
      </c>
      <c r="AJ341" s="71">
        <v>67340250.5449882</v>
      </c>
      <c r="AK341" s="71">
        <v>0</v>
      </c>
      <c r="AL341" s="71">
        <v>0</v>
      </c>
      <c r="AM341" s="71">
        <v>4884854.3208795777</v>
      </c>
      <c r="AN341" s="71">
        <v>0</v>
      </c>
      <c r="AO341" s="71">
        <v>0</v>
      </c>
      <c r="AP341" s="71">
        <v>177337645.21268684</v>
      </c>
      <c r="AQ341" s="72"/>
      <c r="AR341" s="71">
        <v>788</v>
      </c>
      <c r="AS341" s="71">
        <v>186</v>
      </c>
      <c r="AT341" s="71">
        <v>1</v>
      </c>
      <c r="AU341" s="71">
        <v>0</v>
      </c>
      <c r="AV341" s="71">
        <v>0</v>
      </c>
      <c r="AW341" s="71">
        <v>0</v>
      </c>
      <c r="AX341" s="71"/>
      <c r="AY341" s="72"/>
      <c r="AZ341" s="71">
        <v>3762.099999999999</v>
      </c>
      <c r="BA341" s="71">
        <v>5831.5999999999995</v>
      </c>
      <c r="BB341" s="71">
        <v>16.8</v>
      </c>
      <c r="BC341" s="71">
        <v>0</v>
      </c>
      <c r="BD341" s="71">
        <v>0</v>
      </c>
      <c r="BE341" s="71">
        <v>0</v>
      </c>
      <c r="BF341" s="71"/>
      <c r="BG341" s="72"/>
      <c r="BH341" s="71">
        <v>0</v>
      </c>
      <c r="BI341" s="71">
        <v>0</v>
      </c>
      <c r="BJ341" s="71">
        <v>5.8179999999999996</v>
      </c>
      <c r="BK341" s="71">
        <v>0</v>
      </c>
      <c r="BL341" s="71">
        <v>0</v>
      </c>
      <c r="BM341" s="71">
        <v>0</v>
      </c>
      <c r="BN341" s="72"/>
      <c r="BO341" s="71">
        <v>0</v>
      </c>
      <c r="BP341" s="71">
        <v>0</v>
      </c>
      <c r="BQ341" s="71">
        <v>2</v>
      </c>
      <c r="BR341" s="71">
        <v>0</v>
      </c>
      <c r="BS341" s="71">
        <v>0</v>
      </c>
      <c r="BT341" s="71">
        <v>0</v>
      </c>
      <c r="BU341"/>
      <c r="BV341" s="70">
        <v>5.8179999999999996</v>
      </c>
      <c r="BW341" s="70">
        <v>0</v>
      </c>
      <c r="BX341" s="70">
        <v>0</v>
      </c>
      <c r="BY341" s="70">
        <v>0</v>
      </c>
      <c r="BZ341" s="70">
        <v>0</v>
      </c>
      <c r="CA341" s="70">
        <v>0</v>
      </c>
      <c r="CB341" s="70">
        <v>0</v>
      </c>
      <c r="CC341" s="70">
        <v>0</v>
      </c>
      <c r="CD341" s="70">
        <v>0</v>
      </c>
    </row>
    <row r="342" spans="1:82">
      <c r="A342" s="70" t="s">
        <v>2054</v>
      </c>
      <c r="B342" s="70">
        <v>459</v>
      </c>
      <c r="C342" s="70">
        <v>19</v>
      </c>
      <c r="D342" s="70">
        <v>27</v>
      </c>
      <c r="E342" s="70">
        <v>2022</v>
      </c>
      <c r="F342" s="70" t="s">
        <v>161</v>
      </c>
      <c r="G342" s="70" t="s">
        <v>2035</v>
      </c>
      <c r="H342" s="70" t="s">
        <v>2036</v>
      </c>
      <c r="I342" s="148"/>
      <c r="J342" s="71">
        <v>48.092637414881736</v>
      </c>
      <c r="K342" s="71">
        <v>2.1878957284304081</v>
      </c>
      <c r="L342" s="71">
        <v>0.62465464011575977</v>
      </c>
      <c r="M342" s="71">
        <v>37.259525679713718</v>
      </c>
      <c r="N342" s="71">
        <v>42.938160755487978</v>
      </c>
      <c r="O342" s="71">
        <v>30.12933223616762</v>
      </c>
      <c r="P342" s="71">
        <v>18.938958314611249</v>
      </c>
      <c r="Q342" s="71">
        <v>2.186661430083138</v>
      </c>
      <c r="R342" s="71">
        <v>0</v>
      </c>
      <c r="S342" s="71">
        <v>4.1458168982093122</v>
      </c>
      <c r="T342" s="72"/>
      <c r="U342" s="71">
        <v>9138211</v>
      </c>
      <c r="V342" s="71">
        <v>1159</v>
      </c>
      <c r="W342" s="71">
        <v>15</v>
      </c>
      <c r="X342" s="71">
        <v>10655</v>
      </c>
      <c r="Y342" s="71">
        <v>17087</v>
      </c>
      <c r="Z342" s="71">
        <v>21062</v>
      </c>
      <c r="AA342" s="71">
        <v>4138</v>
      </c>
      <c r="AB342" s="71">
        <v>37144</v>
      </c>
      <c r="AC342" s="71">
        <v>0</v>
      </c>
      <c r="AD342" s="71">
        <v>4.1458168982093122</v>
      </c>
      <c r="AE342" s="72"/>
      <c r="AF342" s="71">
        <v>38100087.710744657</v>
      </c>
      <c r="AG342" s="71">
        <v>1769696.788298063</v>
      </c>
      <c r="AH342" s="71">
        <v>170184.47521042754</v>
      </c>
      <c r="AI342" s="71">
        <v>61930357.764631137</v>
      </c>
      <c r="AJ342" s="71">
        <v>70794232.364519253</v>
      </c>
      <c r="AK342" s="71">
        <v>0</v>
      </c>
      <c r="AL342" s="71">
        <v>0</v>
      </c>
      <c r="AM342" s="71">
        <v>4796304.2234578999</v>
      </c>
      <c r="AN342" s="71">
        <v>0</v>
      </c>
      <c r="AO342" s="71">
        <v>0</v>
      </c>
      <c r="AP342" s="71">
        <v>177560863.32686144</v>
      </c>
      <c r="AQ342" s="72"/>
      <c r="AR342" s="71">
        <v>878</v>
      </c>
      <c r="AS342" s="71">
        <v>186</v>
      </c>
      <c r="AT342" s="71">
        <v>1</v>
      </c>
      <c r="AU342" s="71">
        <v>0</v>
      </c>
      <c r="AV342" s="71">
        <v>0</v>
      </c>
      <c r="AW342" s="71">
        <v>0</v>
      </c>
      <c r="AX342" s="71"/>
      <c r="AY342" s="72"/>
      <c r="AZ342" s="71">
        <v>4298.4000000000005</v>
      </c>
      <c r="BA342" s="71">
        <v>5831.5999999999985</v>
      </c>
      <c r="BB342" s="71">
        <v>16.8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2055</v>
      </c>
      <c r="B343" s="70">
        <v>459</v>
      </c>
      <c r="C343" s="70">
        <v>20</v>
      </c>
      <c r="D343" s="70">
        <v>27</v>
      </c>
      <c r="E343" s="70">
        <v>2023</v>
      </c>
      <c r="F343" s="70" t="s">
        <v>1539</v>
      </c>
      <c r="G343" s="70" t="s">
        <v>2035</v>
      </c>
      <c r="H343" s="70" t="s">
        <v>2036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958</v>
      </c>
      <c r="AS343" s="71">
        <v>187</v>
      </c>
      <c r="AT343" s="71">
        <v>1</v>
      </c>
      <c r="AU343" s="71">
        <v>0</v>
      </c>
      <c r="AV343" s="71">
        <v>0</v>
      </c>
      <c r="AW343" s="71">
        <v>0</v>
      </c>
      <c r="AX343" s="71"/>
      <c r="AY343" s="72"/>
      <c r="AZ343" s="71">
        <v>4731.5000000000027</v>
      </c>
      <c r="BA343" s="71">
        <v>5861.2999999999984</v>
      </c>
      <c r="BB343" s="71">
        <v>16.8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2056</v>
      </c>
      <c r="B344" s="70">
        <v>459</v>
      </c>
      <c r="C344" s="70">
        <v>21</v>
      </c>
      <c r="D344" s="70">
        <v>27</v>
      </c>
      <c r="E344" s="70">
        <v>2024</v>
      </c>
      <c r="F344" s="70" t="s">
        <v>1554</v>
      </c>
      <c r="G344" s="70" t="s">
        <v>2035</v>
      </c>
      <c r="H344" s="70" t="s">
        <v>2036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2057</v>
      </c>
      <c r="B345" s="70">
        <v>86</v>
      </c>
      <c r="C345" s="70">
        <v>1</v>
      </c>
      <c r="D345" s="70">
        <v>6</v>
      </c>
      <c r="E345" s="70">
        <v>1990</v>
      </c>
      <c r="F345" s="70" t="s">
        <v>787</v>
      </c>
      <c r="G345" s="70" t="s">
        <v>2058</v>
      </c>
      <c r="H345" s="70" t="s">
        <v>2059</v>
      </c>
      <c r="I345" s="148"/>
      <c r="J345" s="71">
        <v>256.49271113726701</v>
      </c>
      <c r="K345" s="71">
        <v>5.4907116572790304</v>
      </c>
      <c r="L345" s="71">
        <v>0</v>
      </c>
      <c r="M345" s="71">
        <v>16.087702538016771</v>
      </c>
      <c r="N345" s="71">
        <v>21.85210683391184</v>
      </c>
      <c r="O345" s="71">
        <v>23.933187774078981</v>
      </c>
      <c r="P345" s="71">
        <v>26.43618917773982</v>
      </c>
      <c r="Q345" s="71">
        <v>2.1114631799402099</v>
      </c>
      <c r="R345" s="71">
        <v>0</v>
      </c>
      <c r="S345" s="71">
        <v>2.172002580794214</v>
      </c>
      <c r="T345" s="72"/>
      <c r="U345" s="71">
        <v>6778983</v>
      </c>
      <c r="V345" s="71">
        <v>1334</v>
      </c>
      <c r="W345" s="71">
        <v>0</v>
      </c>
      <c r="X345" s="71">
        <v>5773</v>
      </c>
      <c r="Y345" s="71">
        <v>9581</v>
      </c>
      <c r="Z345" s="71">
        <v>9844</v>
      </c>
      <c r="AA345" s="71">
        <v>6419</v>
      </c>
      <c r="AB345" s="71">
        <v>34283</v>
      </c>
      <c r="AC345" s="71">
        <v>0</v>
      </c>
      <c r="AD345" s="71">
        <v>2.172002580794214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2060</v>
      </c>
      <c r="B346" s="70">
        <v>87</v>
      </c>
      <c r="C346" s="70">
        <v>2</v>
      </c>
      <c r="D346" s="70">
        <v>6</v>
      </c>
      <c r="E346" s="70">
        <v>2005</v>
      </c>
      <c r="F346" s="70" t="s">
        <v>789</v>
      </c>
      <c r="G346" s="70" t="s">
        <v>2058</v>
      </c>
      <c r="H346" s="70" t="s">
        <v>2059</v>
      </c>
      <c r="I346" s="148"/>
      <c r="J346" s="71">
        <v>114.37540440805149</v>
      </c>
      <c r="K346" s="71">
        <v>3.099916659684343</v>
      </c>
      <c r="L346" s="71">
        <v>0</v>
      </c>
      <c r="M346" s="71">
        <v>32.943541313332553</v>
      </c>
      <c r="N346" s="71">
        <v>37.349614628804908</v>
      </c>
      <c r="O346" s="71">
        <v>41.582797367747133</v>
      </c>
      <c r="P346" s="71">
        <v>30.518958830259692</v>
      </c>
      <c r="Q346" s="71">
        <v>2.2343254699675801</v>
      </c>
      <c r="R346" s="71">
        <v>0</v>
      </c>
      <c r="S346" s="71">
        <v>0</v>
      </c>
      <c r="T346" s="72"/>
      <c r="U346" s="71">
        <v>4411884</v>
      </c>
      <c r="V346" s="71">
        <v>1492</v>
      </c>
      <c r="W346" s="71">
        <v>0</v>
      </c>
      <c r="X346" s="71">
        <v>7308</v>
      </c>
      <c r="Y346" s="71">
        <v>13579</v>
      </c>
      <c r="Z346" s="71">
        <v>19792</v>
      </c>
      <c r="AA346" s="71">
        <v>6069</v>
      </c>
      <c r="AB346" s="71">
        <v>37925</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2061</v>
      </c>
      <c r="B347" s="70">
        <v>88</v>
      </c>
      <c r="C347" s="70">
        <v>3</v>
      </c>
      <c r="D347" s="70">
        <v>6</v>
      </c>
      <c r="E347" s="70">
        <v>2006</v>
      </c>
      <c r="F347" s="70" t="s">
        <v>790</v>
      </c>
      <c r="G347" s="70" t="s">
        <v>2058</v>
      </c>
      <c r="H347" s="70" t="s">
        <v>2059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2062</v>
      </c>
      <c r="B348" s="70">
        <v>89</v>
      </c>
      <c r="C348" s="70">
        <v>4</v>
      </c>
      <c r="D348" s="70">
        <v>6</v>
      </c>
      <c r="E348" s="70">
        <v>2007</v>
      </c>
      <c r="F348" s="70" t="s">
        <v>791</v>
      </c>
      <c r="G348" s="70" t="s">
        <v>2058</v>
      </c>
      <c r="H348" s="70" t="s">
        <v>2059</v>
      </c>
      <c r="I348" s="148"/>
      <c r="J348" s="71">
        <v>168.64503924548319</v>
      </c>
      <c r="K348" s="71">
        <v>2.9785191115646779</v>
      </c>
      <c r="L348" s="71">
        <v>0</v>
      </c>
      <c r="M348" s="71">
        <v>32.279933185570783</v>
      </c>
      <c r="N348" s="71">
        <v>37.771681997042258</v>
      </c>
      <c r="O348" s="71">
        <v>40.61712648427887</v>
      </c>
      <c r="P348" s="71">
        <v>30.981144056822689</v>
      </c>
      <c r="Q348" s="71">
        <v>2.3498663656726202</v>
      </c>
      <c r="R348" s="71">
        <v>0</v>
      </c>
      <c r="S348" s="71">
        <v>0.24965271999999999</v>
      </c>
      <c r="T348" s="72"/>
      <c r="U348" s="71">
        <v>7205015</v>
      </c>
      <c r="V348" s="71">
        <v>1333</v>
      </c>
      <c r="W348" s="71">
        <v>0</v>
      </c>
      <c r="X348" s="71">
        <v>8530</v>
      </c>
      <c r="Y348" s="71">
        <v>13910</v>
      </c>
      <c r="Z348" s="71">
        <v>20097</v>
      </c>
      <c r="AA348" s="71">
        <v>6067</v>
      </c>
      <c r="AB348" s="71">
        <v>37777</v>
      </c>
      <c r="AC348" s="71">
        <v>0</v>
      </c>
      <c r="AD348" s="71">
        <v>0.24965271999999999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2063</v>
      </c>
      <c r="B349" s="70">
        <v>90</v>
      </c>
      <c r="C349" s="70">
        <v>5</v>
      </c>
      <c r="D349" s="70">
        <v>6</v>
      </c>
      <c r="E349" s="70">
        <v>2008</v>
      </c>
      <c r="F349" s="70" t="s">
        <v>792</v>
      </c>
      <c r="G349" s="1064" t="s">
        <v>2058</v>
      </c>
      <c r="H349" s="70" t="s">
        <v>2059</v>
      </c>
      <c r="I349" s="148"/>
      <c r="J349" s="71">
        <v>131.67965246910319</v>
      </c>
      <c r="K349" s="71">
        <v>2.3262824180342698</v>
      </c>
      <c r="L349" s="71">
        <v>0</v>
      </c>
      <c r="M349" s="71">
        <v>33.780681551424642</v>
      </c>
      <c r="N349" s="71">
        <v>35.840719240812078</v>
      </c>
      <c r="O349" s="71">
        <v>39.647953141515423</v>
      </c>
      <c r="P349" s="71">
        <v>29.599256463125741</v>
      </c>
      <c r="Q349" s="71">
        <v>2.31520734160571</v>
      </c>
      <c r="R349" s="71">
        <v>0</v>
      </c>
      <c r="S349" s="71">
        <v>0.13088137</v>
      </c>
      <c r="T349" s="72"/>
      <c r="U349" s="71">
        <v>5811064</v>
      </c>
      <c r="V349" s="71">
        <v>1333</v>
      </c>
      <c r="W349" s="71">
        <v>0</v>
      </c>
      <c r="X349" s="71">
        <v>8530</v>
      </c>
      <c r="Y349" s="71">
        <v>14101</v>
      </c>
      <c r="Z349" s="71">
        <v>20306</v>
      </c>
      <c r="AA349" s="71">
        <v>5803</v>
      </c>
      <c r="AB349" s="71">
        <v>37832</v>
      </c>
      <c r="AC349" s="71">
        <v>0</v>
      </c>
      <c r="AD349" s="71">
        <v>0.13088137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2064</v>
      </c>
      <c r="B350" s="70">
        <v>91</v>
      </c>
      <c r="C350" s="70">
        <v>6</v>
      </c>
      <c r="D350" s="70">
        <v>6</v>
      </c>
      <c r="E350" s="70">
        <v>2009</v>
      </c>
      <c r="F350" s="70" t="s">
        <v>176</v>
      </c>
      <c r="G350" s="1064" t="s">
        <v>2058</v>
      </c>
      <c r="H350" s="70" t="s">
        <v>2059</v>
      </c>
      <c r="I350" s="148"/>
      <c r="J350" s="71">
        <v>94.47062378485731</v>
      </c>
      <c r="K350" s="71">
        <v>1.8577120295910821</v>
      </c>
      <c r="L350" s="71">
        <v>0.33937380724372812</v>
      </c>
      <c r="M350" s="71">
        <v>32.962446325034428</v>
      </c>
      <c r="N350" s="71">
        <v>35.421565763342869</v>
      </c>
      <c r="O350" s="71">
        <v>40.546013255405583</v>
      </c>
      <c r="P350" s="71">
        <v>28.037002164692549</v>
      </c>
      <c r="Q350" s="71">
        <v>2.20760436624751</v>
      </c>
      <c r="R350" s="71">
        <v>0</v>
      </c>
      <c r="S350" s="71">
        <v>0</v>
      </c>
      <c r="T350" s="72"/>
      <c r="U350" s="71">
        <v>4266424</v>
      </c>
      <c r="V350" s="71">
        <v>1339</v>
      </c>
      <c r="W350" s="71">
        <v>8</v>
      </c>
      <c r="X350" s="71">
        <v>8777</v>
      </c>
      <c r="Y350" s="71">
        <v>14327</v>
      </c>
      <c r="Z350" s="71">
        <v>20497</v>
      </c>
      <c r="AA350" s="71">
        <v>5643</v>
      </c>
      <c r="AB350" s="71">
        <v>37868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13.64</v>
      </c>
      <c r="BK350" s="71">
        <v>0</v>
      </c>
      <c r="BL350" s="71">
        <v>3.75</v>
      </c>
      <c r="BM350" s="71">
        <v>0</v>
      </c>
      <c r="BN350" s="72"/>
      <c r="BO350" s="71">
        <v>0</v>
      </c>
      <c r="BP350" s="71">
        <v>0</v>
      </c>
      <c r="BQ350" s="71">
        <v>2</v>
      </c>
      <c r="BR350" s="71">
        <v>0</v>
      </c>
      <c r="BS350" s="71">
        <v>1</v>
      </c>
      <c r="BT350" s="71">
        <v>0</v>
      </c>
      <c r="BU350"/>
      <c r="BV350" s="70">
        <v>8.89</v>
      </c>
      <c r="BW350" s="70">
        <v>8.5</v>
      </c>
      <c r="BX350" s="70">
        <v>0</v>
      </c>
      <c r="BY350" s="70">
        <v>0</v>
      </c>
      <c r="BZ350" s="70">
        <v>0</v>
      </c>
      <c r="CA350" s="70">
        <v>0</v>
      </c>
      <c r="CB350" s="70">
        <v>0</v>
      </c>
      <c r="CC350" s="70">
        <v>0</v>
      </c>
      <c r="CD350" s="70">
        <v>0</v>
      </c>
    </row>
    <row r="351" spans="1:82">
      <c r="A351" s="70" t="s">
        <v>2065</v>
      </c>
      <c r="B351" s="70">
        <v>92</v>
      </c>
      <c r="C351" s="70">
        <v>7</v>
      </c>
      <c r="D351" s="70">
        <v>6</v>
      </c>
      <c r="E351" s="70">
        <v>2010</v>
      </c>
      <c r="F351" s="70" t="s">
        <v>177</v>
      </c>
      <c r="G351" s="70" t="s">
        <v>2058</v>
      </c>
      <c r="H351" s="70" t="s">
        <v>2059</v>
      </c>
      <c r="I351" s="148"/>
      <c r="J351" s="71">
        <v>105.5283050611295</v>
      </c>
      <c r="K351" s="71">
        <v>2.081575232104603</v>
      </c>
      <c r="L351" s="71">
        <v>0.32067548289996722</v>
      </c>
      <c r="M351" s="71">
        <v>34.670909782041498</v>
      </c>
      <c r="N351" s="71">
        <v>36.314521300459717</v>
      </c>
      <c r="O351" s="71">
        <v>40.80740620334732</v>
      </c>
      <c r="P351" s="71">
        <v>28.97423947067001</v>
      </c>
      <c r="Q351" s="71">
        <v>2.3059793359179701</v>
      </c>
      <c r="R351" s="71">
        <v>0</v>
      </c>
      <c r="S351" s="71">
        <v>0</v>
      </c>
      <c r="T351" s="72"/>
      <c r="U351" s="71">
        <v>4399497</v>
      </c>
      <c r="V351" s="71">
        <v>1339</v>
      </c>
      <c r="W351" s="71">
        <v>8</v>
      </c>
      <c r="X351" s="71">
        <v>8777</v>
      </c>
      <c r="Y351" s="71">
        <v>14487</v>
      </c>
      <c r="Z351" s="71">
        <v>20725</v>
      </c>
      <c r="AA351" s="71">
        <v>5686</v>
      </c>
      <c r="AB351" s="71">
        <v>37903</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5.4080000000000004</v>
      </c>
      <c r="BK351" s="71">
        <v>0</v>
      </c>
      <c r="BL351" s="71">
        <v>4.5049999999999999</v>
      </c>
      <c r="BM351" s="71">
        <v>0</v>
      </c>
      <c r="BN351" s="72"/>
      <c r="BO351" s="71">
        <v>0</v>
      </c>
      <c r="BP351" s="71">
        <v>0</v>
      </c>
      <c r="BQ351" s="71">
        <v>1</v>
      </c>
      <c r="BR351" s="71">
        <v>0</v>
      </c>
      <c r="BS351" s="71">
        <v>1</v>
      </c>
      <c r="BT351" s="71">
        <v>0</v>
      </c>
      <c r="BU351"/>
      <c r="BV351" s="70">
        <v>9.9130000000000003</v>
      </c>
      <c r="BW351" s="70">
        <v>0</v>
      </c>
      <c r="BX351" s="70">
        <v>0</v>
      </c>
      <c r="BY351" s="70">
        <v>0</v>
      </c>
      <c r="BZ351" s="70">
        <v>0</v>
      </c>
      <c r="CA351" s="70">
        <v>0</v>
      </c>
      <c r="CB351" s="70">
        <v>0</v>
      </c>
      <c r="CC351" s="70">
        <v>0</v>
      </c>
      <c r="CD351" s="70">
        <v>0</v>
      </c>
    </row>
    <row r="352" spans="1:82">
      <c r="A352" s="70" t="s">
        <v>2066</v>
      </c>
      <c r="B352" s="70">
        <v>93</v>
      </c>
      <c r="C352" s="70">
        <v>8</v>
      </c>
      <c r="D352" s="70">
        <v>6</v>
      </c>
      <c r="E352" s="70">
        <v>2011</v>
      </c>
      <c r="F352" s="70" t="s">
        <v>178</v>
      </c>
      <c r="G352" s="70" t="s">
        <v>2058</v>
      </c>
      <c r="H352" s="70" t="s">
        <v>2059</v>
      </c>
      <c r="I352" s="148"/>
      <c r="J352" s="71">
        <v>107.8686936233704</v>
      </c>
      <c r="K352" s="71">
        <v>3.37428077089755</v>
      </c>
      <c r="L352" s="71">
        <v>0.36061971990767011</v>
      </c>
      <c r="M352" s="71">
        <v>41.955667917618413</v>
      </c>
      <c r="N352" s="71">
        <v>44.719306912415412</v>
      </c>
      <c r="O352" s="71">
        <v>40.236493559881204</v>
      </c>
      <c r="P352" s="71">
        <v>28.562498064851084</v>
      </c>
      <c r="Q352" s="71">
        <v>2.6629380282811201</v>
      </c>
      <c r="R352" s="71">
        <v>0</v>
      </c>
      <c r="S352" s="71">
        <v>0</v>
      </c>
      <c r="T352" s="72"/>
      <c r="U352" s="71">
        <v>4246452</v>
      </c>
      <c r="V352" s="71">
        <v>1339</v>
      </c>
      <c r="W352" s="71">
        <v>8</v>
      </c>
      <c r="X352" s="71">
        <v>8777</v>
      </c>
      <c r="Y352" s="71">
        <v>14621</v>
      </c>
      <c r="Z352" s="71">
        <v>20879</v>
      </c>
      <c r="AA352" s="71">
        <v>5772</v>
      </c>
      <c r="AB352" s="71">
        <v>37946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12.076000000000001</v>
      </c>
      <c r="BK352" s="71">
        <v>0</v>
      </c>
      <c r="BL352" s="71">
        <v>4.415</v>
      </c>
      <c r="BM352" s="71">
        <v>0</v>
      </c>
      <c r="BN352" s="72"/>
      <c r="BO352" s="71">
        <v>0</v>
      </c>
      <c r="BP352" s="71">
        <v>0</v>
      </c>
      <c r="BQ352" s="71">
        <v>2</v>
      </c>
      <c r="BR352" s="71">
        <v>0</v>
      </c>
      <c r="BS352" s="71">
        <v>1</v>
      </c>
      <c r="BT352" s="71">
        <v>0</v>
      </c>
      <c r="BU352"/>
      <c r="BV352" s="70">
        <v>9.0909999999999993</v>
      </c>
      <c r="BW352" s="70">
        <v>7.4</v>
      </c>
      <c r="BX352" s="70">
        <v>0</v>
      </c>
      <c r="BY352" s="70">
        <v>0</v>
      </c>
      <c r="BZ352" s="70">
        <v>0</v>
      </c>
      <c r="CA352" s="70">
        <v>0</v>
      </c>
      <c r="CB352" s="70">
        <v>0</v>
      </c>
      <c r="CC352" s="70">
        <v>0</v>
      </c>
      <c r="CD352" s="70">
        <v>0</v>
      </c>
    </row>
    <row r="353" spans="1:82">
      <c r="A353" s="70" t="s">
        <v>2067</v>
      </c>
      <c r="B353" s="70">
        <v>94</v>
      </c>
      <c r="C353" s="70">
        <v>9</v>
      </c>
      <c r="D353" s="70">
        <v>6</v>
      </c>
      <c r="E353" s="70">
        <v>2012</v>
      </c>
      <c r="F353" s="70" t="s">
        <v>179</v>
      </c>
      <c r="G353" s="70" t="s">
        <v>2058</v>
      </c>
      <c r="H353" s="70" t="s">
        <v>2059</v>
      </c>
      <c r="I353" s="148"/>
      <c r="J353" s="71">
        <v>126.98173829270161</v>
      </c>
      <c r="K353" s="71">
        <v>3.152086338031117</v>
      </c>
      <c r="L353" s="71">
        <v>0.36911382572572321</v>
      </c>
      <c r="M353" s="71">
        <v>46.545210280357573</v>
      </c>
      <c r="N353" s="71">
        <v>52.360325612708749</v>
      </c>
      <c r="O353" s="71">
        <v>40.537430337092751</v>
      </c>
      <c r="P353" s="71">
        <v>28.511010203824952</v>
      </c>
      <c r="Q353" s="71">
        <v>2.8914748528916698</v>
      </c>
      <c r="R353" s="71">
        <v>0</v>
      </c>
      <c r="S353" s="71">
        <v>0</v>
      </c>
      <c r="T353" s="72"/>
      <c r="U353" s="71">
        <v>4808916</v>
      </c>
      <c r="V353" s="71">
        <v>1339</v>
      </c>
      <c r="W353" s="71">
        <v>8</v>
      </c>
      <c r="X353" s="71">
        <v>8777</v>
      </c>
      <c r="Y353" s="71">
        <v>14811</v>
      </c>
      <c r="Z353" s="71">
        <v>21202</v>
      </c>
      <c r="AA353" s="71">
        <v>5729</v>
      </c>
      <c r="AB353" s="71">
        <v>37923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12.491</v>
      </c>
      <c r="BK353" s="71">
        <v>0</v>
      </c>
      <c r="BL353" s="71">
        <v>4.9550000000000001</v>
      </c>
      <c r="BM353" s="71">
        <v>0</v>
      </c>
      <c r="BN353" s="72"/>
      <c r="BO353" s="71">
        <v>0</v>
      </c>
      <c r="BP353" s="71">
        <v>0</v>
      </c>
      <c r="BQ353" s="71">
        <v>2</v>
      </c>
      <c r="BR353" s="71">
        <v>0</v>
      </c>
      <c r="BS353" s="71">
        <v>1</v>
      </c>
      <c r="BT353" s="71">
        <v>0</v>
      </c>
      <c r="BU353"/>
      <c r="BV353" s="70">
        <v>9.8460000000000001</v>
      </c>
      <c r="BW353" s="70">
        <v>7.6</v>
      </c>
      <c r="BX353" s="70">
        <v>0</v>
      </c>
      <c r="BY353" s="70">
        <v>0</v>
      </c>
      <c r="BZ353" s="70">
        <v>0</v>
      </c>
      <c r="CA353" s="70">
        <v>0</v>
      </c>
      <c r="CB353" s="70">
        <v>0</v>
      </c>
      <c r="CC353" s="70">
        <v>0</v>
      </c>
      <c r="CD353" s="70">
        <v>0</v>
      </c>
    </row>
    <row r="354" spans="1:82">
      <c r="A354" s="70" t="s">
        <v>2068</v>
      </c>
      <c r="B354" s="70">
        <v>95</v>
      </c>
      <c r="C354" s="70">
        <v>10</v>
      </c>
      <c r="D354" s="70">
        <v>6</v>
      </c>
      <c r="E354" s="70">
        <v>2013</v>
      </c>
      <c r="F354" s="70" t="s">
        <v>180</v>
      </c>
      <c r="G354" s="70" t="s">
        <v>2058</v>
      </c>
      <c r="H354" s="70" t="s">
        <v>2059</v>
      </c>
      <c r="I354" s="148"/>
      <c r="J354" s="71">
        <v>126.5657464058431</v>
      </c>
      <c r="K354" s="71">
        <v>2.625138037078071</v>
      </c>
      <c r="L354" s="71">
        <v>0.35471542918979942</v>
      </c>
      <c r="M354" s="71">
        <v>46.114501257712682</v>
      </c>
      <c r="N354" s="71">
        <v>50.348069806489207</v>
      </c>
      <c r="O354" s="71">
        <v>39.353938292678713</v>
      </c>
      <c r="P354" s="71">
        <v>28.828245181669786</v>
      </c>
      <c r="Q354" s="71">
        <v>2.93144105536906</v>
      </c>
      <c r="R354" s="71">
        <v>0</v>
      </c>
      <c r="S354" s="71">
        <v>0</v>
      </c>
      <c r="T354" s="72"/>
      <c r="U354" s="71">
        <v>4814458</v>
      </c>
      <c r="V354" s="71">
        <v>1339</v>
      </c>
      <c r="W354" s="71">
        <v>8</v>
      </c>
      <c r="X354" s="71">
        <v>8777</v>
      </c>
      <c r="Y354" s="71">
        <v>14945</v>
      </c>
      <c r="Z354" s="71">
        <v>21502</v>
      </c>
      <c r="AA354" s="71">
        <v>5771</v>
      </c>
      <c r="AB354" s="71">
        <v>37896</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13.657</v>
      </c>
      <c r="BK354" s="71">
        <v>0</v>
      </c>
      <c r="BL354" s="71">
        <v>5.0380000000000003</v>
      </c>
      <c r="BM354" s="71">
        <v>0</v>
      </c>
      <c r="BN354" s="72"/>
      <c r="BO354" s="71">
        <v>0</v>
      </c>
      <c r="BP354" s="71">
        <v>0</v>
      </c>
      <c r="BQ354" s="71">
        <v>2</v>
      </c>
      <c r="BR354" s="71">
        <v>0</v>
      </c>
      <c r="BS354" s="71">
        <v>1</v>
      </c>
      <c r="BT354" s="71">
        <v>0</v>
      </c>
      <c r="BU354"/>
      <c r="BV354" s="70">
        <v>11.195</v>
      </c>
      <c r="BW354" s="70">
        <v>7.5</v>
      </c>
      <c r="BX354" s="70">
        <v>0</v>
      </c>
      <c r="BY354" s="70">
        <v>0</v>
      </c>
      <c r="BZ354" s="70">
        <v>0</v>
      </c>
      <c r="CA354" s="70">
        <v>0</v>
      </c>
      <c r="CB354" s="70">
        <v>0</v>
      </c>
      <c r="CC354" s="70">
        <v>0</v>
      </c>
      <c r="CD354" s="70">
        <v>0</v>
      </c>
    </row>
    <row r="355" spans="1:82">
      <c r="A355" s="70" t="s">
        <v>2069</v>
      </c>
      <c r="B355" s="70">
        <v>96</v>
      </c>
      <c r="C355" s="70">
        <v>11</v>
      </c>
      <c r="D355" s="70">
        <v>6</v>
      </c>
      <c r="E355" s="70">
        <v>2014</v>
      </c>
      <c r="F355" s="70" t="s">
        <v>181</v>
      </c>
      <c r="G355" s="70" t="s">
        <v>2058</v>
      </c>
      <c r="H355" s="70" t="s">
        <v>2059</v>
      </c>
      <c r="I355" s="148"/>
      <c r="J355" s="71">
        <v>137.15095662008821</v>
      </c>
      <c r="K355" s="71">
        <v>2.9679247199602732</v>
      </c>
      <c r="L355" s="71">
        <v>0</v>
      </c>
      <c r="M355" s="71">
        <v>49.29228118185754</v>
      </c>
      <c r="N355" s="71">
        <v>44.465097551478223</v>
      </c>
      <c r="O355" s="71">
        <v>37.697175464022571</v>
      </c>
      <c r="P355" s="71">
        <v>29.38481765096062</v>
      </c>
      <c r="Q355" s="71">
        <v>2.79992612608577</v>
      </c>
      <c r="R355" s="71">
        <v>0</v>
      </c>
      <c r="S355" s="71">
        <v>0</v>
      </c>
      <c r="T355" s="72"/>
      <c r="U355" s="71">
        <v>5322218</v>
      </c>
      <c r="V355" s="71">
        <v>1161</v>
      </c>
      <c r="W355" s="71">
        <v>0</v>
      </c>
      <c r="X355" s="71">
        <v>9591</v>
      </c>
      <c r="Y355" s="71">
        <v>15095</v>
      </c>
      <c r="Z355" s="71">
        <v>21693</v>
      </c>
      <c r="AA355" s="71">
        <v>5852</v>
      </c>
      <c r="AB355" s="71">
        <v>37726</v>
      </c>
      <c r="AC355" s="71">
        <v>0</v>
      </c>
      <c r="AD355" s="71">
        <v>0</v>
      </c>
      <c r="AE355" s="72"/>
      <c r="AF355" s="71"/>
      <c r="AG355" s="71"/>
      <c r="AH355" s="71"/>
      <c r="AI355" s="71"/>
      <c r="AJ355" s="71"/>
      <c r="AK355" s="71"/>
      <c r="AL355" s="71"/>
      <c r="AM355" s="71"/>
      <c r="AN355" s="71"/>
      <c r="AO355" s="71"/>
      <c r="AP355" s="71"/>
      <c r="AQ355" s="72"/>
      <c r="AR355" s="71">
        <v>942</v>
      </c>
      <c r="AS355" s="71">
        <v>63</v>
      </c>
      <c r="AT355" s="71">
        <v>0</v>
      </c>
      <c r="AU355" s="71">
        <v>0</v>
      </c>
      <c r="AV355" s="71">
        <v>0</v>
      </c>
      <c r="AW355" s="71">
        <v>0</v>
      </c>
      <c r="AX355" s="71"/>
      <c r="AY355" s="72"/>
      <c r="AZ355" s="71">
        <v>3764.09</v>
      </c>
      <c r="BA355" s="71">
        <v>2156.8000000000002</v>
      </c>
      <c r="BB355" s="71">
        <v>0</v>
      </c>
      <c r="BC355" s="71">
        <v>0</v>
      </c>
      <c r="BD355" s="71">
        <v>0</v>
      </c>
      <c r="BE355" s="71">
        <v>0</v>
      </c>
      <c r="BF355" s="71"/>
      <c r="BG355" s="72"/>
      <c r="BH355" s="71">
        <v>0</v>
      </c>
      <c r="BI355" s="71">
        <v>0</v>
      </c>
      <c r="BJ355" s="71">
        <v>12.647</v>
      </c>
      <c r="BK355" s="71">
        <v>0</v>
      </c>
      <c r="BL355" s="71">
        <v>3.8879999999999999</v>
      </c>
      <c r="BM355" s="71">
        <v>0</v>
      </c>
      <c r="BN355" s="72"/>
      <c r="BO355" s="71">
        <v>0</v>
      </c>
      <c r="BP355" s="71">
        <v>0</v>
      </c>
      <c r="BQ355" s="71">
        <v>2</v>
      </c>
      <c r="BR355" s="71">
        <v>0</v>
      </c>
      <c r="BS355" s="71">
        <v>1</v>
      </c>
      <c r="BT355" s="71">
        <v>0</v>
      </c>
      <c r="BU355"/>
      <c r="BV355" s="70">
        <v>9.3350000000000009</v>
      </c>
      <c r="BW355" s="70">
        <v>7.2</v>
      </c>
      <c r="BX355" s="70">
        <v>0</v>
      </c>
      <c r="BY355" s="70">
        <v>0</v>
      </c>
      <c r="BZ355" s="70">
        <v>0</v>
      </c>
      <c r="CA355" s="70">
        <v>0</v>
      </c>
      <c r="CB355" s="70">
        <v>0</v>
      </c>
      <c r="CC355" s="70">
        <v>0</v>
      </c>
      <c r="CD355" s="70">
        <v>0</v>
      </c>
    </row>
    <row r="356" spans="1:82">
      <c r="A356" s="70" t="s">
        <v>2070</v>
      </c>
      <c r="B356" s="70">
        <v>97</v>
      </c>
      <c r="C356" s="70">
        <v>12</v>
      </c>
      <c r="D356" s="70">
        <v>6</v>
      </c>
      <c r="E356" s="70">
        <v>2015</v>
      </c>
      <c r="F356" s="70" t="s">
        <v>182</v>
      </c>
      <c r="G356" s="70" t="s">
        <v>2058</v>
      </c>
      <c r="H356" s="70" t="s">
        <v>2059</v>
      </c>
      <c r="I356" s="148"/>
      <c r="J356" s="71">
        <v>128.66830465501721</v>
      </c>
      <c r="K356" s="71">
        <v>2.6648498922633732</v>
      </c>
      <c r="L356" s="71">
        <v>0</v>
      </c>
      <c r="M356" s="71">
        <v>47.173526011620559</v>
      </c>
      <c r="N356" s="71">
        <v>39.723328829734108</v>
      </c>
      <c r="O356" s="71">
        <v>37.647653954521886</v>
      </c>
      <c r="P356" s="71">
        <v>30.101524249915869</v>
      </c>
      <c r="Q356" s="71">
        <v>2.72866868864058</v>
      </c>
      <c r="R356" s="71">
        <v>0</v>
      </c>
      <c r="S356" s="71">
        <v>0</v>
      </c>
      <c r="T356" s="72"/>
      <c r="U356" s="71">
        <v>5699598</v>
      </c>
      <c r="V356" s="71">
        <v>1161</v>
      </c>
      <c r="W356" s="71">
        <v>0</v>
      </c>
      <c r="X356" s="71">
        <v>9591</v>
      </c>
      <c r="Y356" s="71">
        <v>15214</v>
      </c>
      <c r="Z356" s="71">
        <v>21873</v>
      </c>
      <c r="AA356" s="71">
        <v>5990</v>
      </c>
      <c r="AB356" s="71">
        <v>37557</v>
      </c>
      <c r="AC356" s="71">
        <v>0</v>
      </c>
      <c r="AD356" s="71">
        <v>0</v>
      </c>
      <c r="AE356" s="72"/>
      <c r="AF356" s="71">
        <v>65398921.117836379</v>
      </c>
      <c r="AG356" s="71">
        <v>2137185.2071746918</v>
      </c>
      <c r="AH356" s="71">
        <v>0</v>
      </c>
      <c r="AI356" s="71">
        <v>59286931.410543539</v>
      </c>
      <c r="AJ356" s="71">
        <v>63409758.399429917</v>
      </c>
      <c r="AK356" s="71">
        <v>0</v>
      </c>
      <c r="AL356" s="71">
        <v>0</v>
      </c>
      <c r="AM356" s="71">
        <v>5147029.3043104066</v>
      </c>
      <c r="AN356" s="71">
        <v>0</v>
      </c>
      <c r="AO356" s="71">
        <v>0</v>
      </c>
      <c r="AP356" s="71">
        <v>195379825.43929493</v>
      </c>
      <c r="AQ356" s="72"/>
      <c r="AR356" s="71">
        <v>1004</v>
      </c>
      <c r="AS356" s="71">
        <v>84</v>
      </c>
      <c r="AT356" s="71">
        <v>0</v>
      </c>
      <c r="AU356" s="71">
        <v>0</v>
      </c>
      <c r="AV356" s="71">
        <v>0</v>
      </c>
      <c r="AW356" s="71">
        <v>0</v>
      </c>
      <c r="AX356" s="71"/>
      <c r="AY356" s="72"/>
      <c r="AZ356" s="71">
        <v>4079.42</v>
      </c>
      <c r="BA356" s="71">
        <v>2674.9</v>
      </c>
      <c r="BB356" s="71">
        <v>0</v>
      </c>
      <c r="BC356" s="71">
        <v>0</v>
      </c>
      <c r="BD356" s="71">
        <v>0</v>
      </c>
      <c r="BE356" s="71">
        <v>0</v>
      </c>
      <c r="BF356" s="71"/>
      <c r="BG356" s="72"/>
      <c r="BH356" s="71">
        <v>0</v>
      </c>
      <c r="BI356" s="71">
        <v>0</v>
      </c>
      <c r="BJ356" s="71">
        <v>11.387</v>
      </c>
      <c r="BK356" s="71">
        <v>0</v>
      </c>
      <c r="BL356" s="71">
        <v>4.2080000000000002</v>
      </c>
      <c r="BM356" s="71">
        <v>0</v>
      </c>
      <c r="BN356" s="72"/>
      <c r="BO356" s="71">
        <v>0</v>
      </c>
      <c r="BP356" s="71">
        <v>0</v>
      </c>
      <c r="BQ356" s="71">
        <v>2</v>
      </c>
      <c r="BR356" s="71">
        <v>0</v>
      </c>
      <c r="BS356" s="71">
        <v>1</v>
      </c>
      <c r="BT356" s="71">
        <v>0</v>
      </c>
      <c r="BU356"/>
      <c r="BV356" s="70">
        <v>8.3650000000000002</v>
      </c>
      <c r="BW356" s="70">
        <v>7.23</v>
      </c>
      <c r="BX356" s="70">
        <v>0</v>
      </c>
      <c r="BY356" s="70">
        <v>0</v>
      </c>
      <c r="BZ356" s="70">
        <v>0</v>
      </c>
      <c r="CA356" s="70">
        <v>0</v>
      </c>
      <c r="CB356" s="70">
        <v>0</v>
      </c>
      <c r="CC356" s="70">
        <v>0</v>
      </c>
      <c r="CD356" s="70">
        <v>0</v>
      </c>
    </row>
    <row r="357" spans="1:82">
      <c r="A357" s="70" t="s">
        <v>2071</v>
      </c>
      <c r="B357" s="70">
        <v>98</v>
      </c>
      <c r="C357" s="70">
        <v>13</v>
      </c>
      <c r="D357" s="70">
        <v>6</v>
      </c>
      <c r="E357" s="70">
        <v>2016</v>
      </c>
      <c r="F357" s="70" t="s">
        <v>155</v>
      </c>
      <c r="G357" s="70" t="s">
        <v>2058</v>
      </c>
      <c r="H357" s="70" t="s">
        <v>2059</v>
      </c>
      <c r="I357" s="148"/>
      <c r="J357" s="71">
        <v>106.65951687742545</v>
      </c>
      <c r="K357" s="71">
        <v>2.5921489912708315</v>
      </c>
      <c r="L357" s="71">
        <v>0</v>
      </c>
      <c r="M357" s="71">
        <v>38.362710158045005</v>
      </c>
      <c r="N357" s="71">
        <v>39.616692117193452</v>
      </c>
      <c r="O357" s="71">
        <v>37.338405756553186</v>
      </c>
      <c r="P357" s="71">
        <v>29.803400343528445</v>
      </c>
      <c r="Q357" s="71">
        <v>2.6337270545195008</v>
      </c>
      <c r="R357" s="71">
        <v>0</v>
      </c>
      <c r="S357" s="71">
        <v>0</v>
      </c>
      <c r="T357" s="72"/>
      <c r="U357" s="71">
        <v>4997371</v>
      </c>
      <c r="V357" s="71">
        <v>1161</v>
      </c>
      <c r="W357" s="71">
        <v>0</v>
      </c>
      <c r="X357" s="71">
        <v>9591</v>
      </c>
      <c r="Y357" s="71">
        <v>15259</v>
      </c>
      <c r="Z357" s="71">
        <v>21960</v>
      </c>
      <c r="AA357" s="71">
        <v>6134</v>
      </c>
      <c r="AB357" s="71">
        <v>37288</v>
      </c>
      <c r="AC357" s="71">
        <v>0</v>
      </c>
      <c r="AD357" s="71">
        <v>0</v>
      </c>
      <c r="AE357" s="72"/>
      <c r="AF357" s="71">
        <v>55865800.251119643</v>
      </c>
      <c r="AG357" s="71">
        <v>2153522.3425754458</v>
      </c>
      <c r="AH357" s="71">
        <v>0</v>
      </c>
      <c r="AI357" s="71">
        <v>61642570.66961956</v>
      </c>
      <c r="AJ357" s="71">
        <v>66297912.28991577</v>
      </c>
      <c r="AK357" s="71">
        <v>0</v>
      </c>
      <c r="AL357" s="71">
        <v>0</v>
      </c>
      <c r="AM357" s="71">
        <v>5114134.0787327467</v>
      </c>
      <c r="AN357" s="71">
        <v>0</v>
      </c>
      <c r="AO357" s="71">
        <v>0</v>
      </c>
      <c r="AP357" s="71">
        <v>191073939.63196316</v>
      </c>
      <c r="AQ357" s="72"/>
      <c r="AR357" s="71">
        <v>1076</v>
      </c>
      <c r="AS357" s="71">
        <v>93</v>
      </c>
      <c r="AT357" s="71">
        <v>0</v>
      </c>
      <c r="AU357" s="71">
        <v>0</v>
      </c>
      <c r="AV357" s="71">
        <v>0</v>
      </c>
      <c r="AW357" s="71">
        <v>0</v>
      </c>
      <c r="AX357" s="71"/>
      <c r="AY357" s="72"/>
      <c r="AZ357" s="71">
        <v>4420.2199999999993</v>
      </c>
      <c r="BA357" s="71">
        <v>2841</v>
      </c>
      <c r="BB357" s="71">
        <v>0</v>
      </c>
      <c r="BC357" s="71">
        <v>0</v>
      </c>
      <c r="BD357" s="71">
        <v>0</v>
      </c>
      <c r="BE357" s="71">
        <v>0</v>
      </c>
      <c r="BF357" s="71"/>
      <c r="BG357" s="72"/>
      <c r="BH357" s="71">
        <v>0</v>
      </c>
      <c r="BI357" s="71">
        <v>0</v>
      </c>
      <c r="BJ357" s="71">
        <v>10.515000000000001</v>
      </c>
      <c r="BK357" s="71">
        <v>0</v>
      </c>
      <c r="BL357" s="71">
        <v>4.306</v>
      </c>
      <c r="BM357" s="71">
        <v>0</v>
      </c>
      <c r="BN357" s="72"/>
      <c r="BO357" s="71">
        <v>0</v>
      </c>
      <c r="BP357" s="71">
        <v>0</v>
      </c>
      <c r="BQ357" s="71">
        <v>2</v>
      </c>
      <c r="BR357" s="71">
        <v>0</v>
      </c>
      <c r="BS357" s="71">
        <v>1</v>
      </c>
      <c r="BT357" s="71">
        <v>0</v>
      </c>
      <c r="BU357"/>
      <c r="BV357" s="70">
        <v>7.883</v>
      </c>
      <c r="BW357" s="70">
        <v>6.9379999999999997</v>
      </c>
      <c r="BX357" s="70">
        <v>0</v>
      </c>
      <c r="BY357" s="70">
        <v>0</v>
      </c>
      <c r="BZ357" s="70">
        <v>0</v>
      </c>
      <c r="CA357" s="70">
        <v>0</v>
      </c>
      <c r="CB357" s="70">
        <v>0</v>
      </c>
      <c r="CC357" s="70">
        <v>0</v>
      </c>
      <c r="CD357" s="70">
        <v>0</v>
      </c>
    </row>
    <row r="358" spans="1:82">
      <c r="A358" s="70" t="s">
        <v>2072</v>
      </c>
      <c r="B358" s="70">
        <v>99</v>
      </c>
      <c r="C358" s="70">
        <v>14</v>
      </c>
      <c r="D358" s="70">
        <v>6</v>
      </c>
      <c r="E358" s="70">
        <v>2017</v>
      </c>
      <c r="F358" s="70" t="s">
        <v>156</v>
      </c>
      <c r="G358" s="70" t="s">
        <v>2058</v>
      </c>
      <c r="H358" s="70" t="s">
        <v>2059</v>
      </c>
      <c r="I358" s="148"/>
      <c r="J358" s="71">
        <v>107.25723334216782</v>
      </c>
      <c r="K358" s="71">
        <v>2.6632371445063918</v>
      </c>
      <c r="L358" s="71">
        <v>0</v>
      </c>
      <c r="M358" s="71">
        <v>35.718172907111082</v>
      </c>
      <c r="N358" s="71">
        <v>37.154460031611251</v>
      </c>
      <c r="O358" s="71">
        <v>37.02015511905519</v>
      </c>
      <c r="P358" s="71">
        <v>30.06360520566222</v>
      </c>
      <c r="Q358" s="71">
        <v>2.5528833272352398</v>
      </c>
      <c r="R358" s="71">
        <v>0</v>
      </c>
      <c r="S358" s="71">
        <v>0</v>
      </c>
      <c r="T358" s="72"/>
      <c r="U358" s="71">
        <v>5404832</v>
      </c>
      <c r="V358" s="71">
        <v>1161</v>
      </c>
      <c r="W358" s="71">
        <v>0</v>
      </c>
      <c r="X358" s="71">
        <v>9591</v>
      </c>
      <c r="Y358" s="71">
        <v>15462</v>
      </c>
      <c r="Z358" s="71">
        <v>22134</v>
      </c>
      <c r="AA358" s="71">
        <v>6227</v>
      </c>
      <c r="AB358" s="71">
        <v>37376</v>
      </c>
      <c r="AC358" s="71">
        <v>0</v>
      </c>
      <c r="AD358" s="71">
        <v>0</v>
      </c>
      <c r="AE358" s="72"/>
      <c r="AF358" s="71">
        <v>57539705.355466761</v>
      </c>
      <c r="AG358" s="71">
        <v>2180102.1976622581</v>
      </c>
      <c r="AH358" s="71">
        <v>0</v>
      </c>
      <c r="AI358" s="71">
        <v>58569422.880748451</v>
      </c>
      <c r="AJ358" s="71">
        <v>68510223.463244319</v>
      </c>
      <c r="AK358" s="71">
        <v>0</v>
      </c>
      <c r="AL358" s="71">
        <v>0</v>
      </c>
      <c r="AM358" s="71">
        <v>5134224.5881888373</v>
      </c>
      <c r="AN358" s="71">
        <v>0</v>
      </c>
      <c r="AO358" s="71">
        <v>0</v>
      </c>
      <c r="AP358" s="71">
        <v>191933678.48531061</v>
      </c>
      <c r="AQ358" s="72"/>
      <c r="AR358" s="71">
        <v>1157</v>
      </c>
      <c r="AS358" s="71">
        <v>103</v>
      </c>
      <c r="AT358" s="71">
        <v>0</v>
      </c>
      <c r="AU358" s="71">
        <v>0</v>
      </c>
      <c r="AV358" s="71">
        <v>0</v>
      </c>
      <c r="AW358" s="71">
        <v>0</v>
      </c>
      <c r="AX358" s="71"/>
      <c r="AY358" s="72"/>
      <c r="AZ358" s="71">
        <v>4801.3099999999986</v>
      </c>
      <c r="BA358" s="71">
        <v>3057.7</v>
      </c>
      <c r="BB358" s="71">
        <v>0</v>
      </c>
      <c r="BC358" s="71">
        <v>0</v>
      </c>
      <c r="BD358" s="71">
        <v>0</v>
      </c>
      <c r="BE358" s="71">
        <v>0</v>
      </c>
      <c r="BF358" s="71"/>
      <c r="BG358" s="72"/>
      <c r="BH358" s="71">
        <v>0</v>
      </c>
      <c r="BI358" s="71">
        <v>0</v>
      </c>
      <c r="BJ358" s="71">
        <v>7.5119999999999996</v>
      </c>
      <c r="BK358" s="71">
        <v>0</v>
      </c>
      <c r="BL358" s="71">
        <v>3.919</v>
      </c>
      <c r="BM358" s="71">
        <v>0</v>
      </c>
      <c r="BN358" s="72"/>
      <c r="BO358" s="71">
        <v>0</v>
      </c>
      <c r="BP358" s="71">
        <v>0</v>
      </c>
      <c r="BQ358" s="71">
        <v>1</v>
      </c>
      <c r="BR358" s="71">
        <v>0</v>
      </c>
      <c r="BS358" s="71">
        <v>1</v>
      </c>
      <c r="BT358" s="71">
        <v>0</v>
      </c>
      <c r="BU358"/>
      <c r="BV358" s="70">
        <v>3.919</v>
      </c>
      <c r="BW358" s="70">
        <v>7.5119999999999996</v>
      </c>
      <c r="BX358" s="70">
        <v>0</v>
      </c>
      <c r="BY358" s="70">
        <v>0</v>
      </c>
      <c r="BZ358" s="70">
        <v>0</v>
      </c>
      <c r="CA358" s="70">
        <v>0</v>
      </c>
      <c r="CB358" s="70">
        <v>0</v>
      </c>
      <c r="CC358" s="70">
        <v>0</v>
      </c>
      <c r="CD358" s="70">
        <v>0</v>
      </c>
    </row>
    <row r="359" spans="1:82">
      <c r="A359" s="70" t="s">
        <v>2073</v>
      </c>
      <c r="B359" s="70">
        <v>100</v>
      </c>
      <c r="C359" s="70">
        <v>15</v>
      </c>
      <c r="D359" s="70">
        <v>6</v>
      </c>
      <c r="E359" s="70">
        <v>2018</v>
      </c>
      <c r="F359" s="70" t="s">
        <v>183</v>
      </c>
      <c r="G359" s="70" t="s">
        <v>2058</v>
      </c>
      <c r="H359" s="70" t="s">
        <v>2059</v>
      </c>
      <c r="I359" s="148"/>
      <c r="J359" s="71">
        <v>96.969920693569236</v>
      </c>
      <c r="K359" s="71">
        <v>0</v>
      </c>
      <c r="L359" s="71">
        <v>0</v>
      </c>
      <c r="M359" s="71">
        <v>0</v>
      </c>
      <c r="N359" s="71">
        <v>25.899493335019066</v>
      </c>
      <c r="O359" s="71">
        <v>36.51007415247571</v>
      </c>
      <c r="P359" s="71">
        <v>29.764344943641007</v>
      </c>
      <c r="Q359" s="71">
        <v>2.3642952275815698</v>
      </c>
      <c r="R359" s="71">
        <v>0</v>
      </c>
      <c r="S359" s="71">
        <v>0</v>
      </c>
      <c r="T359" s="72"/>
      <c r="U359" s="71">
        <v>5392467</v>
      </c>
      <c r="V359" s="71">
        <v>0</v>
      </c>
      <c r="W359" s="71">
        <v>0</v>
      </c>
      <c r="X359" s="71">
        <v>0</v>
      </c>
      <c r="Y359" s="71">
        <v>15592</v>
      </c>
      <c r="Z359" s="71">
        <v>22247</v>
      </c>
      <c r="AA359" s="71">
        <v>6227</v>
      </c>
      <c r="AB359" s="71">
        <v>37303</v>
      </c>
      <c r="AC359" s="71">
        <v>0</v>
      </c>
      <c r="AD359" s="71">
        <v>0</v>
      </c>
      <c r="AE359" s="72"/>
      <c r="AF359" s="71">
        <v>52680827.050178833</v>
      </c>
      <c r="AG359" s="71">
        <v>1972164.5227047759</v>
      </c>
      <c r="AH359" s="71">
        <v>0</v>
      </c>
      <c r="AI359" s="71">
        <v>56254185.496402957</v>
      </c>
      <c r="AJ359" s="71">
        <v>58044234.164299533</v>
      </c>
      <c r="AK359" s="71">
        <v>0</v>
      </c>
      <c r="AL359" s="71">
        <v>0</v>
      </c>
      <c r="AM359" s="71">
        <v>5134799.3828766383</v>
      </c>
      <c r="AN359" s="71">
        <v>0</v>
      </c>
      <c r="AO359" s="71">
        <v>0</v>
      </c>
      <c r="AP359" s="71">
        <v>174086210.61646271</v>
      </c>
      <c r="AQ359" s="72"/>
      <c r="AR359" s="71">
        <v>1209</v>
      </c>
      <c r="AS359" s="71">
        <v>107</v>
      </c>
      <c r="AT359" s="71">
        <v>0</v>
      </c>
      <c r="AU359" s="71">
        <v>0</v>
      </c>
      <c r="AV359" s="71">
        <v>0</v>
      </c>
      <c r="AW359" s="71">
        <v>0</v>
      </c>
      <c r="AX359" s="71"/>
      <c r="AY359" s="72"/>
      <c r="AZ359" s="71">
        <v>5081.4400000000005</v>
      </c>
      <c r="BA359" s="71">
        <v>3336</v>
      </c>
      <c r="BB359" s="71">
        <v>0</v>
      </c>
      <c r="BC359" s="71">
        <v>0</v>
      </c>
      <c r="BD359" s="71">
        <v>0</v>
      </c>
      <c r="BE359" s="71">
        <v>0</v>
      </c>
      <c r="BF359" s="71"/>
      <c r="BG359" s="72"/>
      <c r="BH359" s="71">
        <v>0</v>
      </c>
      <c r="BI359" s="71">
        <v>0</v>
      </c>
      <c r="BJ359" s="71">
        <v>8.59</v>
      </c>
      <c r="BK359" s="71">
        <v>0</v>
      </c>
      <c r="BL359" s="71">
        <v>4.0359999999999996</v>
      </c>
      <c r="BM359" s="71">
        <v>0</v>
      </c>
      <c r="BN359" s="72"/>
      <c r="BO359" s="71">
        <v>0</v>
      </c>
      <c r="BP359" s="71">
        <v>0</v>
      </c>
      <c r="BQ359" s="71">
        <v>1</v>
      </c>
      <c r="BR359" s="71">
        <v>0</v>
      </c>
      <c r="BS359" s="71">
        <v>1</v>
      </c>
      <c r="BT359" s="71">
        <v>0</v>
      </c>
      <c r="BU359"/>
      <c r="BV359" s="70">
        <v>4.0359999999999996</v>
      </c>
      <c r="BW359" s="70">
        <v>8.59</v>
      </c>
      <c r="BX359" s="70">
        <v>0</v>
      </c>
      <c r="BY359" s="70">
        <v>0</v>
      </c>
      <c r="BZ359" s="70">
        <v>0</v>
      </c>
      <c r="CA359" s="70">
        <v>0</v>
      </c>
      <c r="CB359" s="70">
        <v>0</v>
      </c>
      <c r="CC359" s="70">
        <v>0</v>
      </c>
      <c r="CD359" s="70">
        <v>0</v>
      </c>
    </row>
    <row r="360" spans="1:82">
      <c r="A360" s="70" t="s">
        <v>2074</v>
      </c>
      <c r="B360" s="70">
        <v>101</v>
      </c>
      <c r="C360" s="70">
        <v>16</v>
      </c>
      <c r="D360" s="70">
        <v>6</v>
      </c>
      <c r="E360" s="70">
        <v>2019</v>
      </c>
      <c r="F360" s="70" t="s">
        <v>158</v>
      </c>
      <c r="G360" s="70" t="s">
        <v>2058</v>
      </c>
      <c r="H360" s="70" t="s">
        <v>2059</v>
      </c>
      <c r="I360" s="148"/>
      <c r="J360" s="71">
        <v>99.922093415008646</v>
      </c>
      <c r="K360" s="71">
        <v>2.1355347858073488</v>
      </c>
      <c r="L360" s="71">
        <v>0</v>
      </c>
      <c r="M360" s="71">
        <v>34.223350799005765</v>
      </c>
      <c r="N360" s="71">
        <v>25.898640760243346</v>
      </c>
      <c r="O360" s="71">
        <v>35.729401940493126</v>
      </c>
      <c r="P360" s="71">
        <v>29.603538691996196</v>
      </c>
      <c r="Q360" s="71">
        <v>2.30561722260197</v>
      </c>
      <c r="R360" s="71">
        <v>0</v>
      </c>
      <c r="S360" s="71">
        <v>0</v>
      </c>
      <c r="T360" s="72"/>
      <c r="U360" s="71">
        <v>5545002</v>
      </c>
      <c r="V360" s="71">
        <v>1161</v>
      </c>
      <c r="W360" s="71">
        <v>0</v>
      </c>
      <c r="X360" s="71">
        <v>9591</v>
      </c>
      <c r="Y360" s="71">
        <v>15886</v>
      </c>
      <c r="Z360" s="71">
        <v>22369</v>
      </c>
      <c r="AA360" s="71">
        <v>6147</v>
      </c>
      <c r="AB360" s="71">
        <v>37362</v>
      </c>
      <c r="AC360" s="71">
        <v>0</v>
      </c>
      <c r="AD360" s="71">
        <v>0</v>
      </c>
      <c r="AE360" s="72"/>
      <c r="AF360" s="71">
        <v>55447639.460092038</v>
      </c>
      <c r="AG360" s="71">
        <v>1911264.4819724229</v>
      </c>
      <c r="AH360" s="71">
        <v>0</v>
      </c>
      <c r="AI360" s="71">
        <v>57515300.818686388</v>
      </c>
      <c r="AJ360" s="71">
        <v>53350323.044386327</v>
      </c>
      <c r="AK360" s="71">
        <v>0</v>
      </c>
      <c r="AL360" s="71">
        <v>0</v>
      </c>
      <c r="AM360" s="71">
        <v>5088423.1390145859</v>
      </c>
      <c r="AN360" s="71">
        <v>0</v>
      </c>
      <c r="AO360" s="71">
        <v>0</v>
      </c>
      <c r="AP360" s="71">
        <v>173312950.94415176</v>
      </c>
      <c r="AQ360" s="72"/>
      <c r="AR360" s="71">
        <v>1259</v>
      </c>
      <c r="AS360" s="71">
        <v>112</v>
      </c>
      <c r="AT360" s="71">
        <v>0</v>
      </c>
      <c r="AU360" s="71">
        <v>0</v>
      </c>
      <c r="AV360" s="71">
        <v>0</v>
      </c>
      <c r="AW360" s="71">
        <v>0</v>
      </c>
      <c r="AX360" s="71"/>
      <c r="AY360" s="72"/>
      <c r="AZ360" s="71">
        <v>5312.4100000000008</v>
      </c>
      <c r="BA360" s="71">
        <v>4920.2999999999993</v>
      </c>
      <c r="BB360" s="71">
        <v>0</v>
      </c>
      <c r="BC360" s="71">
        <v>0</v>
      </c>
      <c r="BD360" s="71">
        <v>0</v>
      </c>
      <c r="BE360" s="71">
        <v>0</v>
      </c>
      <c r="BF360" s="71"/>
      <c r="BG360" s="72"/>
      <c r="BH360" s="71">
        <v>0</v>
      </c>
      <c r="BI360" s="71">
        <v>0</v>
      </c>
      <c r="BJ360" s="71">
        <v>8.66</v>
      </c>
      <c r="BK360" s="71">
        <v>0</v>
      </c>
      <c r="BL360" s="71">
        <v>3.4289999999999998</v>
      </c>
      <c r="BM360" s="71">
        <v>0</v>
      </c>
      <c r="BN360" s="72"/>
      <c r="BO360" s="71">
        <v>0</v>
      </c>
      <c r="BP360" s="71">
        <v>0</v>
      </c>
      <c r="BQ360" s="71">
        <v>1</v>
      </c>
      <c r="BR360" s="71">
        <v>0</v>
      </c>
      <c r="BS360" s="71">
        <v>1</v>
      </c>
      <c r="BT360" s="71">
        <v>0</v>
      </c>
      <c r="BU360"/>
      <c r="BV360" s="70">
        <v>3.4289999999999998</v>
      </c>
      <c r="BW360" s="70">
        <v>8.66</v>
      </c>
      <c r="BX360" s="70">
        <v>0</v>
      </c>
      <c r="BY360" s="70">
        <v>0</v>
      </c>
      <c r="BZ360" s="70">
        <v>0</v>
      </c>
      <c r="CA360" s="70">
        <v>0</v>
      </c>
      <c r="CB360" s="70">
        <v>0</v>
      </c>
      <c r="CC360" s="70">
        <v>0</v>
      </c>
      <c r="CD360" s="70">
        <v>0</v>
      </c>
    </row>
    <row r="361" spans="1:82">
      <c r="A361" s="70" t="s">
        <v>2075</v>
      </c>
      <c r="B361" s="70">
        <v>102</v>
      </c>
      <c r="C361" s="70">
        <v>17</v>
      </c>
      <c r="D361" s="70">
        <v>6</v>
      </c>
      <c r="E361" s="70">
        <v>2020</v>
      </c>
      <c r="F361" s="70" t="s">
        <v>159</v>
      </c>
      <c r="G361" s="70" t="s">
        <v>2058</v>
      </c>
      <c r="H361" s="70" t="s">
        <v>2059</v>
      </c>
      <c r="I361" s="148"/>
      <c r="J361" s="71">
        <v>86.693507745291257</v>
      </c>
      <c r="K361" s="71">
        <v>2.1830945615994448</v>
      </c>
      <c r="L361" s="71">
        <v>0</v>
      </c>
      <c r="M361" s="71">
        <v>36.52248361845735</v>
      </c>
      <c r="N361" s="71">
        <v>30.568762988751349</v>
      </c>
      <c r="O361" s="71">
        <v>31.642671398306039</v>
      </c>
      <c r="P361" s="71">
        <v>28.22334710193735</v>
      </c>
      <c r="Q361" s="71">
        <v>2.20188821533266</v>
      </c>
      <c r="R361" s="71">
        <v>0</v>
      </c>
      <c r="S361" s="71">
        <v>0</v>
      </c>
      <c r="T361" s="72"/>
      <c r="U361" s="71">
        <v>4893982</v>
      </c>
      <c r="V361" s="71">
        <v>1173</v>
      </c>
      <c r="W361" s="71">
        <v>0</v>
      </c>
      <c r="X361" s="71">
        <v>10778</v>
      </c>
      <c r="Y361" s="71">
        <v>16165</v>
      </c>
      <c r="Z361" s="71">
        <v>22611</v>
      </c>
      <c r="AA361" s="71">
        <v>6229</v>
      </c>
      <c r="AB361" s="71">
        <v>37345</v>
      </c>
      <c r="AC361" s="71">
        <v>0</v>
      </c>
      <c r="AD361" s="71">
        <v>0</v>
      </c>
      <c r="AE361" s="72"/>
      <c r="AF361" s="71">
        <v>49762685.836802296</v>
      </c>
      <c r="AG361" s="71">
        <v>1762843.8293243463</v>
      </c>
      <c r="AH361" s="71">
        <v>0</v>
      </c>
      <c r="AI361" s="71">
        <v>60821873.885038041</v>
      </c>
      <c r="AJ361" s="71">
        <v>63803368.924038313</v>
      </c>
      <c r="AK361" s="71"/>
      <c r="AL361" s="71"/>
      <c r="AM361" s="71">
        <v>4873937.4116038308</v>
      </c>
      <c r="AN361" s="71"/>
      <c r="AO361" s="71"/>
      <c r="AP361" s="71">
        <v>181024709.88680685</v>
      </c>
      <c r="AQ361" s="72"/>
      <c r="AR361" s="71">
        <v>1312</v>
      </c>
      <c r="AS361" s="71">
        <v>114</v>
      </c>
      <c r="AT361" s="71">
        <v>0</v>
      </c>
      <c r="AU361" s="71">
        <v>0</v>
      </c>
      <c r="AV361" s="71">
        <v>0</v>
      </c>
      <c r="AW361" s="71">
        <v>0</v>
      </c>
      <c r="AX361" s="71"/>
      <c r="AY361" s="72"/>
      <c r="AZ361" s="71">
        <v>5594.619999999999</v>
      </c>
      <c r="BA361" s="71">
        <v>5426.3</v>
      </c>
      <c r="BB361" s="71">
        <v>0</v>
      </c>
      <c r="BC361" s="71">
        <v>0</v>
      </c>
      <c r="BD361" s="71">
        <v>0</v>
      </c>
      <c r="BE361" s="71">
        <v>0</v>
      </c>
      <c r="BF361" s="71"/>
      <c r="BG361" s="72"/>
      <c r="BH361" s="71">
        <v>0</v>
      </c>
      <c r="BI361" s="71">
        <v>0</v>
      </c>
      <c r="BJ361" s="71">
        <v>7.8780000000000001</v>
      </c>
      <c r="BK361" s="71">
        <v>0</v>
      </c>
      <c r="BL361" s="71">
        <v>3.6659999999999999</v>
      </c>
      <c r="BM361" s="71">
        <v>0</v>
      </c>
      <c r="BN361" s="72"/>
      <c r="BO361" s="71">
        <v>0</v>
      </c>
      <c r="BP361" s="71">
        <v>0</v>
      </c>
      <c r="BQ361" s="71">
        <v>1</v>
      </c>
      <c r="BR361" s="71">
        <v>0</v>
      </c>
      <c r="BS361" s="71">
        <v>1</v>
      </c>
      <c r="BT361" s="71">
        <v>0</v>
      </c>
      <c r="BU361"/>
      <c r="BV361" s="70">
        <v>3.6659999999999999</v>
      </c>
      <c r="BW361" s="70">
        <v>7.8780000000000001</v>
      </c>
      <c r="BX361" s="70">
        <v>0</v>
      </c>
      <c r="BY361" s="70">
        <v>0</v>
      </c>
      <c r="BZ361" s="70">
        <v>0</v>
      </c>
      <c r="CA361" s="70">
        <v>0</v>
      </c>
      <c r="CB361" s="70">
        <v>0</v>
      </c>
      <c r="CC361" s="70">
        <v>0</v>
      </c>
      <c r="CD361" s="70">
        <v>0</v>
      </c>
    </row>
    <row r="362" spans="1:82">
      <c r="A362" s="70" t="s">
        <v>2076</v>
      </c>
      <c r="B362" s="70">
        <v>102</v>
      </c>
      <c r="C362" s="70">
        <v>18</v>
      </c>
      <c r="D362" s="70">
        <v>6</v>
      </c>
      <c r="E362" s="70">
        <v>2021</v>
      </c>
      <c r="F362" s="70" t="s">
        <v>160</v>
      </c>
      <c r="G362" s="70" t="s">
        <v>2058</v>
      </c>
      <c r="H362" s="70" t="s">
        <v>2059</v>
      </c>
      <c r="I362" s="148"/>
      <c r="J362" s="71">
        <v>85.542061863508877</v>
      </c>
      <c r="K362" s="71">
        <v>2.3595941622482095</v>
      </c>
      <c r="L362" s="71">
        <v>0</v>
      </c>
      <c r="M362" s="71">
        <v>33.607450934202944</v>
      </c>
      <c r="N362" s="71">
        <v>29.456021449289182</v>
      </c>
      <c r="O362" s="71">
        <v>30.861893596192342</v>
      </c>
      <c r="P362" s="71">
        <v>28.957672906945362</v>
      </c>
      <c r="Q362" s="71">
        <v>2.1749197505544902</v>
      </c>
      <c r="R362" s="71">
        <v>0</v>
      </c>
      <c r="S362" s="71">
        <v>0</v>
      </c>
      <c r="T362" s="72"/>
      <c r="U362" s="71">
        <v>5264640</v>
      </c>
      <c r="V362" s="71">
        <v>1173</v>
      </c>
      <c r="W362" s="71">
        <v>0</v>
      </c>
      <c r="X362" s="71">
        <v>10778</v>
      </c>
      <c r="Y362" s="71">
        <v>16267</v>
      </c>
      <c r="Z362" s="71">
        <v>22707</v>
      </c>
      <c r="AA362" s="71">
        <v>6232</v>
      </c>
      <c r="AB362" s="71">
        <v>37250</v>
      </c>
      <c r="AC362" s="71">
        <v>0</v>
      </c>
      <c r="AD362" s="71">
        <v>0</v>
      </c>
      <c r="AE362" s="72"/>
      <c r="AF362" s="71">
        <v>51059215.333898149</v>
      </c>
      <c r="AG362" s="71">
        <v>1965629.3914408879</v>
      </c>
      <c r="AH362" s="71">
        <v>0</v>
      </c>
      <c r="AI362" s="71">
        <v>64689954.830009855</v>
      </c>
      <c r="AJ362" s="71">
        <v>67632815.999142975</v>
      </c>
      <c r="AK362" s="71">
        <v>0</v>
      </c>
      <c r="AL362" s="71">
        <v>0</v>
      </c>
      <c r="AM362" s="71">
        <v>4889579.8208406586</v>
      </c>
      <c r="AN362" s="71">
        <v>0</v>
      </c>
      <c r="AO362" s="71">
        <v>0</v>
      </c>
      <c r="AP362" s="71">
        <v>190237195.37533253</v>
      </c>
      <c r="AQ362" s="72"/>
      <c r="AR362" s="71">
        <v>1395</v>
      </c>
      <c r="AS362" s="71">
        <v>118</v>
      </c>
      <c r="AT362" s="71">
        <v>0</v>
      </c>
      <c r="AU362" s="71">
        <v>0</v>
      </c>
      <c r="AV362" s="71">
        <v>0</v>
      </c>
      <c r="AW362" s="71">
        <v>0</v>
      </c>
      <c r="AX362" s="71"/>
      <c r="AY362" s="72"/>
      <c r="AZ362" s="71">
        <v>6040.279999999997</v>
      </c>
      <c r="BA362" s="71">
        <v>5601.9</v>
      </c>
      <c r="BB362" s="71">
        <v>0</v>
      </c>
      <c r="BC362" s="71">
        <v>0</v>
      </c>
      <c r="BD362" s="71">
        <v>0</v>
      </c>
      <c r="BE362" s="71">
        <v>0</v>
      </c>
      <c r="BF362" s="71"/>
      <c r="BG362" s="72"/>
      <c r="BH362" s="71">
        <v>0</v>
      </c>
      <c r="BI362" s="71">
        <v>0</v>
      </c>
      <c r="BJ362" s="71">
        <v>0</v>
      </c>
      <c r="BK362" s="71">
        <v>0</v>
      </c>
      <c r="BL362" s="71">
        <v>3.6440000000000001</v>
      </c>
      <c r="BM362" s="71">
        <v>0</v>
      </c>
      <c r="BN362" s="72"/>
      <c r="BO362" s="71">
        <v>0</v>
      </c>
      <c r="BP362" s="71">
        <v>0</v>
      </c>
      <c r="BQ362" s="71">
        <v>0</v>
      </c>
      <c r="BR362" s="71">
        <v>0</v>
      </c>
      <c r="BS362" s="71">
        <v>1</v>
      </c>
      <c r="BT362" s="71">
        <v>0</v>
      </c>
      <c r="BU362"/>
      <c r="BV362" s="70">
        <v>3.6440000000000001</v>
      </c>
      <c r="BW362" s="70">
        <v>0</v>
      </c>
      <c r="BX362" s="70">
        <v>0</v>
      </c>
      <c r="BY362" s="70">
        <v>0</v>
      </c>
      <c r="BZ362" s="70">
        <v>0</v>
      </c>
      <c r="CA362" s="70">
        <v>0</v>
      </c>
      <c r="CB362" s="70">
        <v>0</v>
      </c>
      <c r="CC362" s="70">
        <v>0</v>
      </c>
      <c r="CD362" s="70">
        <v>0</v>
      </c>
    </row>
    <row r="363" spans="1:82">
      <c r="A363" s="70" t="s">
        <v>2077</v>
      </c>
      <c r="B363" s="70">
        <v>102</v>
      </c>
      <c r="C363" s="70">
        <v>19</v>
      </c>
      <c r="D363" s="70">
        <v>6</v>
      </c>
      <c r="E363" s="70">
        <v>2022</v>
      </c>
      <c r="F363" s="70" t="s">
        <v>161</v>
      </c>
      <c r="G363" s="70" t="s">
        <v>2058</v>
      </c>
      <c r="H363" s="70" t="s">
        <v>2059</v>
      </c>
      <c r="I363" s="148"/>
      <c r="J363" s="71">
        <v>87.6526102850558</v>
      </c>
      <c r="K363" s="71">
        <v>2.3476415560126038</v>
      </c>
      <c r="L363" s="71">
        <v>0</v>
      </c>
      <c r="M363" s="71">
        <v>38.036391559575257</v>
      </c>
      <c r="N363" s="71">
        <v>37.751648709592892</v>
      </c>
      <c r="O363" s="71">
        <v>32.584081743207015</v>
      </c>
      <c r="P363" s="71">
        <v>28.673894113349316</v>
      </c>
      <c r="Q363" s="71">
        <v>2.1851896840204605</v>
      </c>
      <c r="R363" s="71">
        <v>0</v>
      </c>
      <c r="S363" s="71">
        <v>0</v>
      </c>
      <c r="T363" s="72"/>
      <c r="U363" s="71">
        <v>5796516</v>
      </c>
      <c r="V363" s="71">
        <v>1173</v>
      </c>
      <c r="W363" s="71">
        <v>0</v>
      </c>
      <c r="X363" s="71">
        <v>10778</v>
      </c>
      <c r="Y363" s="71">
        <v>16464</v>
      </c>
      <c r="Z363" s="71">
        <v>22778</v>
      </c>
      <c r="AA363" s="71">
        <v>6265</v>
      </c>
      <c r="AB363" s="71">
        <v>37119</v>
      </c>
      <c r="AC363" s="71">
        <v>0</v>
      </c>
      <c r="AD363" s="71">
        <v>0</v>
      </c>
      <c r="AE363" s="72"/>
      <c r="AF363" s="71">
        <v>52232407.973050766</v>
      </c>
      <c r="AG363" s="71">
        <v>1963866.3791773713</v>
      </c>
      <c r="AH363" s="71">
        <v>0</v>
      </c>
      <c r="AI363" s="71">
        <v>64785188.025929146</v>
      </c>
      <c r="AJ363" s="71">
        <v>72235242.307594314</v>
      </c>
      <c r="AK363" s="71">
        <v>0</v>
      </c>
      <c r="AL363" s="71">
        <v>0</v>
      </c>
      <c r="AM363" s="71">
        <v>4793076.0410977229</v>
      </c>
      <c r="AN363" s="71">
        <v>0</v>
      </c>
      <c r="AO363" s="71">
        <v>0</v>
      </c>
      <c r="AP363" s="71">
        <v>196009780.72684935</v>
      </c>
      <c r="AQ363" s="72"/>
      <c r="AR363" s="71">
        <v>1471</v>
      </c>
      <c r="AS363" s="71">
        <v>120</v>
      </c>
      <c r="AT363" s="71">
        <v>0</v>
      </c>
      <c r="AU363" s="71">
        <v>0</v>
      </c>
      <c r="AV363" s="71">
        <v>0</v>
      </c>
      <c r="AW363" s="71">
        <v>0</v>
      </c>
      <c r="AX363" s="71"/>
      <c r="AY363" s="72"/>
      <c r="AZ363" s="71">
        <v>6514.8399999999983</v>
      </c>
      <c r="BA363" s="71">
        <v>5671.6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2078</v>
      </c>
      <c r="B364" s="70">
        <v>102</v>
      </c>
      <c r="C364" s="70">
        <v>20</v>
      </c>
      <c r="D364" s="70">
        <v>6</v>
      </c>
      <c r="E364" s="70">
        <v>2023</v>
      </c>
      <c r="F364" s="70" t="s">
        <v>1539</v>
      </c>
      <c r="G364" s="70" t="s">
        <v>2058</v>
      </c>
      <c r="H364" s="70" t="s">
        <v>2059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1547</v>
      </c>
      <c r="AS364" s="71">
        <v>119</v>
      </c>
      <c r="AT364" s="71">
        <v>0</v>
      </c>
      <c r="AU364" s="71">
        <v>0</v>
      </c>
      <c r="AV364" s="71">
        <v>0</v>
      </c>
      <c r="AW364" s="71">
        <v>0</v>
      </c>
      <c r="AX364" s="71"/>
      <c r="AY364" s="72"/>
      <c r="AZ364" s="71">
        <v>6941.5799999999936</v>
      </c>
      <c r="BA364" s="71">
        <v>5661.6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2079</v>
      </c>
      <c r="B365" s="70">
        <v>102</v>
      </c>
      <c r="C365" s="70">
        <v>21</v>
      </c>
      <c r="D365" s="70">
        <v>6</v>
      </c>
      <c r="E365" s="70">
        <v>2024</v>
      </c>
      <c r="F365" s="70" t="s">
        <v>1554</v>
      </c>
      <c r="G365" s="70" t="s">
        <v>2058</v>
      </c>
      <c r="H365" s="70" t="s">
        <v>2059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2080</v>
      </c>
      <c r="B366" s="70">
        <v>375</v>
      </c>
      <c r="C366" s="70">
        <v>1</v>
      </c>
      <c r="D366" s="70">
        <v>23</v>
      </c>
      <c r="E366" s="70">
        <v>1990</v>
      </c>
      <c r="F366" s="70" t="s">
        <v>787</v>
      </c>
      <c r="G366" s="70" t="s">
        <v>2081</v>
      </c>
      <c r="H366" s="70" t="s">
        <v>2082</v>
      </c>
      <c r="I366" s="148"/>
      <c r="J366" s="71">
        <v>210.14360705502719</v>
      </c>
      <c r="K366" s="71">
        <v>3.4306030289697271</v>
      </c>
      <c r="L366" s="71">
        <v>3.0759223497670698</v>
      </c>
      <c r="M366" s="71">
        <v>19.281509226892371</v>
      </c>
      <c r="N366" s="71">
        <v>28.849031418006199</v>
      </c>
      <c r="O366" s="71">
        <v>26.605127368117259</v>
      </c>
      <c r="P366" s="71">
        <v>23.149683652917201</v>
      </c>
      <c r="Q366" s="71">
        <v>2.29820169061836</v>
      </c>
      <c r="R366" s="71">
        <v>0</v>
      </c>
      <c r="S366" s="71">
        <v>2.4910931081608751</v>
      </c>
      <c r="T366" s="72"/>
      <c r="U366" s="71">
        <v>14689326</v>
      </c>
      <c r="V366" s="71">
        <v>1136</v>
      </c>
      <c r="W366" s="71">
        <v>27</v>
      </c>
      <c r="X366" s="71">
        <v>7916</v>
      </c>
      <c r="Y366" s="71">
        <v>11107</v>
      </c>
      <c r="Z366" s="71">
        <v>10943</v>
      </c>
      <c r="AA366" s="71">
        <v>5621</v>
      </c>
      <c r="AB366" s="71">
        <v>37315</v>
      </c>
      <c r="AC366" s="71">
        <v>0</v>
      </c>
      <c r="AD366" s="71">
        <v>2.4910931081608751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2083</v>
      </c>
      <c r="B367" s="70">
        <v>376</v>
      </c>
      <c r="C367" s="70">
        <v>2</v>
      </c>
      <c r="D367" s="70">
        <v>23</v>
      </c>
      <c r="E367" s="70">
        <v>2005</v>
      </c>
      <c r="F367" s="70" t="s">
        <v>789</v>
      </c>
      <c r="G367" s="70" t="s">
        <v>2081</v>
      </c>
      <c r="H367" s="70" t="s">
        <v>2082</v>
      </c>
      <c r="I367" s="148"/>
      <c r="J367" s="71">
        <v>247.0047401316979</v>
      </c>
      <c r="K367" s="71">
        <v>2.08926256935109</v>
      </c>
      <c r="L367" s="71">
        <v>3.679554021600477</v>
      </c>
      <c r="M367" s="71">
        <v>38.924842541770751</v>
      </c>
      <c r="N367" s="71">
        <v>55.99338580020121</v>
      </c>
      <c r="O367" s="71">
        <v>43.335023166287002</v>
      </c>
      <c r="P367" s="71">
        <v>23.82580770106614</v>
      </c>
      <c r="Q367" s="71">
        <v>2.3140365407880501</v>
      </c>
      <c r="R367" s="71">
        <v>0</v>
      </c>
      <c r="S367" s="71">
        <v>4.1370262276941077</v>
      </c>
      <c r="T367" s="72"/>
      <c r="U367" s="71">
        <v>14313736</v>
      </c>
      <c r="V367" s="71">
        <v>786</v>
      </c>
      <c r="W367" s="71">
        <v>31</v>
      </c>
      <c r="X367" s="71">
        <v>6934</v>
      </c>
      <c r="Y367" s="71">
        <v>14084</v>
      </c>
      <c r="Z367" s="71">
        <v>20626</v>
      </c>
      <c r="AA367" s="71">
        <v>4738</v>
      </c>
      <c r="AB367" s="71">
        <v>39278</v>
      </c>
      <c r="AC367" s="71">
        <v>0</v>
      </c>
      <c r="AD367" s="71">
        <v>4.1370262276941077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2084</v>
      </c>
      <c r="B368" s="70">
        <v>377</v>
      </c>
      <c r="C368" s="70">
        <v>3</v>
      </c>
      <c r="D368" s="70">
        <v>23</v>
      </c>
      <c r="E368" s="70">
        <v>2006</v>
      </c>
      <c r="F368" s="70" t="s">
        <v>790</v>
      </c>
      <c r="G368" s="1064" t="s">
        <v>2081</v>
      </c>
      <c r="H368" s="70" t="s">
        <v>2082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2085</v>
      </c>
      <c r="B369" s="70">
        <v>378</v>
      </c>
      <c r="C369" s="70">
        <v>4</v>
      </c>
      <c r="D369" s="70">
        <v>23</v>
      </c>
      <c r="E369" s="70">
        <v>2007</v>
      </c>
      <c r="F369" s="70" t="s">
        <v>791</v>
      </c>
      <c r="G369" s="1064" t="s">
        <v>2081</v>
      </c>
      <c r="H369" s="70" t="s">
        <v>2082</v>
      </c>
      <c r="I369" s="148"/>
      <c r="J369" s="71">
        <v>318.2346352083851</v>
      </c>
      <c r="K369" s="71">
        <v>2.068740745374773</v>
      </c>
      <c r="L369" s="71">
        <v>2.7450835616670211</v>
      </c>
      <c r="M369" s="71">
        <v>42.669117189765032</v>
      </c>
      <c r="N369" s="71">
        <v>53.034314607296963</v>
      </c>
      <c r="O369" s="71">
        <v>42.209717202774748</v>
      </c>
      <c r="P369" s="71">
        <v>23.551184504708459</v>
      </c>
      <c r="Q369" s="71">
        <v>2.4181037429959402</v>
      </c>
      <c r="R369" s="71">
        <v>0</v>
      </c>
      <c r="S369" s="71">
        <v>3.8968170340251889</v>
      </c>
      <c r="T369" s="72"/>
      <c r="U369" s="71">
        <v>17670755</v>
      </c>
      <c r="V369" s="71">
        <v>843</v>
      </c>
      <c r="W369" s="71">
        <v>26</v>
      </c>
      <c r="X369" s="71">
        <v>9211</v>
      </c>
      <c r="Y369" s="71">
        <v>14320</v>
      </c>
      <c r="Z369" s="71">
        <v>20885</v>
      </c>
      <c r="AA369" s="71">
        <v>4612</v>
      </c>
      <c r="AB369" s="71">
        <v>38874</v>
      </c>
      <c r="AC369" s="71">
        <v>0</v>
      </c>
      <c r="AD369" s="71">
        <v>3.8968170340251889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2086</v>
      </c>
      <c r="B370" s="70">
        <v>379</v>
      </c>
      <c r="C370" s="70">
        <v>5</v>
      </c>
      <c r="D370" s="70">
        <v>23</v>
      </c>
      <c r="E370" s="70">
        <v>2008</v>
      </c>
      <c r="F370" s="70" t="s">
        <v>792</v>
      </c>
      <c r="G370" s="70" t="s">
        <v>2081</v>
      </c>
      <c r="H370" s="70" t="s">
        <v>2082</v>
      </c>
      <c r="I370" s="148"/>
      <c r="J370" s="71">
        <v>310.57198631799338</v>
      </c>
      <c r="K370" s="71">
        <v>1.552461239823745</v>
      </c>
      <c r="L370" s="71">
        <v>2.2994585653495809</v>
      </c>
      <c r="M370" s="71">
        <v>44.103029843347812</v>
      </c>
      <c r="N370" s="71">
        <v>47.636819110870363</v>
      </c>
      <c r="O370" s="71">
        <v>40.710126218880937</v>
      </c>
      <c r="P370" s="71">
        <v>22.71843672010375</v>
      </c>
      <c r="Q370" s="71">
        <v>2.3682039994041499</v>
      </c>
      <c r="R370" s="71">
        <v>0</v>
      </c>
      <c r="S370" s="71">
        <v>4.6496640755723746</v>
      </c>
      <c r="T370" s="72"/>
      <c r="U370" s="71">
        <v>18360098</v>
      </c>
      <c r="V370" s="71">
        <v>843</v>
      </c>
      <c r="W370" s="71">
        <v>26</v>
      </c>
      <c r="X370" s="71">
        <v>9211</v>
      </c>
      <c r="Y370" s="71">
        <v>14380</v>
      </c>
      <c r="Z370" s="71">
        <v>20850</v>
      </c>
      <c r="AA370" s="71">
        <v>4454</v>
      </c>
      <c r="AB370" s="71">
        <v>38698</v>
      </c>
      <c r="AC370" s="71">
        <v>0</v>
      </c>
      <c r="AD370" s="71">
        <v>4.6496640755723746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2087</v>
      </c>
      <c r="B371" s="70">
        <v>380</v>
      </c>
      <c r="C371" s="70">
        <v>6</v>
      </c>
      <c r="D371" s="70">
        <v>23</v>
      </c>
      <c r="E371" s="70">
        <v>2009</v>
      </c>
      <c r="F371" s="70" t="s">
        <v>176</v>
      </c>
      <c r="G371" s="70" t="s">
        <v>2081</v>
      </c>
      <c r="H371" s="70" t="s">
        <v>2082</v>
      </c>
      <c r="I371" s="148"/>
      <c r="J371" s="71">
        <v>289.57120917067812</v>
      </c>
      <c r="K371" s="71">
        <v>1.189066141963923</v>
      </c>
      <c r="L371" s="71">
        <v>1.765184164882875</v>
      </c>
      <c r="M371" s="71">
        <v>47.027786214724188</v>
      </c>
      <c r="N371" s="71">
        <v>56.212354699244493</v>
      </c>
      <c r="O371" s="71">
        <v>41.550910300521757</v>
      </c>
      <c r="P371" s="71">
        <v>21.533292110894472</v>
      </c>
      <c r="Q371" s="71">
        <v>2.2439236205036699</v>
      </c>
      <c r="R371" s="71">
        <v>0</v>
      </c>
      <c r="S371" s="71">
        <v>3.5246857455192568</v>
      </c>
      <c r="T371" s="72"/>
      <c r="U371" s="71">
        <v>14925389</v>
      </c>
      <c r="V371" s="71">
        <v>658</v>
      </c>
      <c r="W371" s="71">
        <v>23</v>
      </c>
      <c r="X371" s="71">
        <v>9826</v>
      </c>
      <c r="Y371" s="71">
        <v>14394</v>
      </c>
      <c r="Z371" s="71">
        <v>21005</v>
      </c>
      <c r="AA371" s="71">
        <v>4334</v>
      </c>
      <c r="AB371" s="71">
        <v>38491</v>
      </c>
      <c r="AC371" s="71">
        <v>0</v>
      </c>
      <c r="AD371" s="71">
        <v>3.5246857455192568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48.844000000000001</v>
      </c>
      <c r="BK371" s="71">
        <v>0</v>
      </c>
      <c r="BL371" s="71">
        <v>3.65</v>
      </c>
      <c r="BM371" s="71">
        <v>0</v>
      </c>
      <c r="BN371" s="72"/>
      <c r="BO371" s="71">
        <v>0</v>
      </c>
      <c r="BP371" s="71">
        <v>0</v>
      </c>
      <c r="BQ371" s="71">
        <v>6</v>
      </c>
      <c r="BR371" s="71">
        <v>0</v>
      </c>
      <c r="BS371" s="71">
        <v>1</v>
      </c>
      <c r="BT371" s="71">
        <v>0</v>
      </c>
      <c r="BU371"/>
      <c r="BV371" s="70">
        <v>52.494</v>
      </c>
      <c r="BW371" s="70">
        <v>0</v>
      </c>
      <c r="BX371" s="70">
        <v>0</v>
      </c>
      <c r="BY371" s="70">
        <v>0</v>
      </c>
      <c r="BZ371" s="70">
        <v>0</v>
      </c>
      <c r="CA371" s="70">
        <v>0</v>
      </c>
      <c r="CB371" s="70">
        <v>0</v>
      </c>
      <c r="CC371" s="70">
        <v>0</v>
      </c>
      <c r="CD371" s="70">
        <v>0</v>
      </c>
    </row>
    <row r="372" spans="1:82">
      <c r="A372" s="70" t="s">
        <v>2088</v>
      </c>
      <c r="B372" s="70">
        <v>381</v>
      </c>
      <c r="C372" s="70">
        <v>7</v>
      </c>
      <c r="D372" s="70">
        <v>23</v>
      </c>
      <c r="E372" s="70">
        <v>2010</v>
      </c>
      <c r="F372" s="70" t="s">
        <v>177</v>
      </c>
      <c r="G372" s="70" t="s">
        <v>2081</v>
      </c>
      <c r="H372" s="70" t="s">
        <v>2082</v>
      </c>
      <c r="I372" s="148"/>
      <c r="J372" s="71">
        <v>260.35918779656708</v>
      </c>
      <c r="K372" s="71">
        <v>1.2059987178942539</v>
      </c>
      <c r="L372" s="71">
        <v>1.5366201363651171</v>
      </c>
      <c r="M372" s="71">
        <v>45.746548858921592</v>
      </c>
      <c r="N372" s="71">
        <v>52.21656016266018</v>
      </c>
      <c r="O372" s="71">
        <v>41.433546380556713</v>
      </c>
      <c r="P372" s="71">
        <v>21.692461735251889</v>
      </c>
      <c r="Q372" s="71">
        <v>2.3279422027165499</v>
      </c>
      <c r="R372" s="71">
        <v>0</v>
      </c>
      <c r="S372" s="71">
        <v>3.7098571591941898</v>
      </c>
      <c r="T372" s="72"/>
      <c r="U372" s="71">
        <v>17503462</v>
      </c>
      <c r="V372" s="71">
        <v>658</v>
      </c>
      <c r="W372" s="71">
        <v>23</v>
      </c>
      <c r="X372" s="71">
        <v>9826</v>
      </c>
      <c r="Y372" s="71">
        <v>14404</v>
      </c>
      <c r="Z372" s="71">
        <v>21043</v>
      </c>
      <c r="AA372" s="71">
        <v>4257</v>
      </c>
      <c r="AB372" s="71">
        <v>38264</v>
      </c>
      <c r="AC372" s="71">
        <v>0</v>
      </c>
      <c r="AD372" s="71">
        <v>3.7098571591941898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54.043999999999997</v>
      </c>
      <c r="BK372" s="71">
        <v>0</v>
      </c>
      <c r="BL372" s="71">
        <v>3.677</v>
      </c>
      <c r="BM372" s="71">
        <v>0</v>
      </c>
      <c r="BN372" s="72"/>
      <c r="BO372" s="71">
        <v>0</v>
      </c>
      <c r="BP372" s="71">
        <v>0</v>
      </c>
      <c r="BQ372" s="71">
        <v>6</v>
      </c>
      <c r="BR372" s="71">
        <v>0</v>
      </c>
      <c r="BS372" s="71">
        <v>1</v>
      </c>
      <c r="BT372" s="71">
        <v>0</v>
      </c>
      <c r="BU372"/>
      <c r="BV372" s="70">
        <v>57.720999999999997</v>
      </c>
      <c r="BW372" s="70">
        <v>0</v>
      </c>
      <c r="BX372" s="70">
        <v>0</v>
      </c>
      <c r="BY372" s="70">
        <v>0</v>
      </c>
      <c r="BZ372" s="70">
        <v>0</v>
      </c>
      <c r="CA372" s="70">
        <v>0</v>
      </c>
      <c r="CB372" s="70">
        <v>0</v>
      </c>
      <c r="CC372" s="70">
        <v>0</v>
      </c>
      <c r="CD372" s="70">
        <v>0</v>
      </c>
    </row>
    <row r="373" spans="1:82">
      <c r="A373" s="70" t="s">
        <v>2089</v>
      </c>
      <c r="B373" s="70">
        <v>382</v>
      </c>
      <c r="C373" s="70">
        <v>8</v>
      </c>
      <c r="D373" s="70">
        <v>23</v>
      </c>
      <c r="E373" s="70">
        <v>2011</v>
      </c>
      <c r="F373" s="70" t="s">
        <v>178</v>
      </c>
      <c r="G373" s="70" t="s">
        <v>2081</v>
      </c>
      <c r="H373" s="70" t="s">
        <v>2082</v>
      </c>
      <c r="I373" s="148"/>
      <c r="J373" s="71">
        <v>203.15548935463369</v>
      </c>
      <c r="K373" s="71">
        <v>1.675060456917121</v>
      </c>
      <c r="L373" s="71">
        <v>1.298292093328774</v>
      </c>
      <c r="M373" s="71">
        <v>48.267166281905411</v>
      </c>
      <c r="N373" s="71">
        <v>63.768283323781482</v>
      </c>
      <c r="O373" s="71">
        <v>41.319539174166046</v>
      </c>
      <c r="P373" s="71">
        <v>21.441667379591088</v>
      </c>
      <c r="Q373" s="71">
        <v>2.6924123858386499</v>
      </c>
      <c r="R373" s="71">
        <v>0</v>
      </c>
      <c r="S373" s="71">
        <v>3.0415947568155168</v>
      </c>
      <c r="T373" s="72"/>
      <c r="U373" s="71">
        <v>15600564</v>
      </c>
      <c r="V373" s="71">
        <v>658</v>
      </c>
      <c r="W373" s="71">
        <v>23</v>
      </c>
      <c r="X373" s="71">
        <v>9826</v>
      </c>
      <c r="Y373" s="71">
        <v>14649</v>
      </c>
      <c r="Z373" s="71">
        <v>21441</v>
      </c>
      <c r="AA373" s="71">
        <v>4333</v>
      </c>
      <c r="AB373" s="71">
        <v>38366</v>
      </c>
      <c r="AC373" s="71">
        <v>0</v>
      </c>
      <c r="AD373" s="71">
        <v>3.0415947568155168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52.597999999999999</v>
      </c>
      <c r="BK373" s="71">
        <v>0</v>
      </c>
      <c r="BL373" s="71">
        <v>3.8530000000000002</v>
      </c>
      <c r="BM373" s="71">
        <v>0</v>
      </c>
      <c r="BN373" s="72"/>
      <c r="BO373" s="71">
        <v>0</v>
      </c>
      <c r="BP373" s="71">
        <v>0</v>
      </c>
      <c r="BQ373" s="71">
        <v>6</v>
      </c>
      <c r="BR373" s="71">
        <v>0</v>
      </c>
      <c r="BS373" s="71">
        <v>1</v>
      </c>
      <c r="BT373" s="71">
        <v>0</v>
      </c>
      <c r="BU373"/>
      <c r="BV373" s="70">
        <v>56.451000000000001</v>
      </c>
      <c r="BW373" s="70">
        <v>0</v>
      </c>
      <c r="BX373" s="70">
        <v>0</v>
      </c>
      <c r="BY373" s="70">
        <v>0</v>
      </c>
      <c r="BZ373" s="70">
        <v>0</v>
      </c>
      <c r="CA373" s="70">
        <v>0</v>
      </c>
      <c r="CB373" s="70">
        <v>0</v>
      </c>
      <c r="CC373" s="70">
        <v>0</v>
      </c>
      <c r="CD373" s="70">
        <v>0</v>
      </c>
    </row>
    <row r="374" spans="1:82">
      <c r="A374" s="70" t="s">
        <v>2090</v>
      </c>
      <c r="B374" s="70">
        <v>383</v>
      </c>
      <c r="C374" s="70">
        <v>9</v>
      </c>
      <c r="D374" s="70">
        <v>23</v>
      </c>
      <c r="E374" s="70">
        <v>2012</v>
      </c>
      <c r="F374" s="70" t="s">
        <v>179</v>
      </c>
      <c r="G374" s="70" t="s">
        <v>2081</v>
      </c>
      <c r="H374" s="70" t="s">
        <v>2082</v>
      </c>
      <c r="I374" s="148"/>
      <c r="J374" s="71">
        <v>241.7605800737993</v>
      </c>
      <c r="K374" s="71">
        <v>1.5686255213230009</v>
      </c>
      <c r="L374" s="71">
        <v>1.2948306969719909</v>
      </c>
      <c r="M374" s="71">
        <v>54.111361497929757</v>
      </c>
      <c r="N374" s="71">
        <v>68.07719330607658</v>
      </c>
      <c r="O374" s="71">
        <v>41.839476844948628</v>
      </c>
      <c r="P374" s="71">
        <v>21.359618745822427</v>
      </c>
      <c r="Q374" s="71">
        <v>2.9405009935031599</v>
      </c>
      <c r="R374" s="71">
        <v>0</v>
      </c>
      <c r="S374" s="71">
        <v>3.2186720157805628</v>
      </c>
      <c r="T374" s="72"/>
      <c r="U374" s="71">
        <v>15110932</v>
      </c>
      <c r="V374" s="71">
        <v>658</v>
      </c>
      <c r="W374" s="71">
        <v>23</v>
      </c>
      <c r="X374" s="71">
        <v>9826</v>
      </c>
      <c r="Y374" s="71">
        <v>14892</v>
      </c>
      <c r="Z374" s="71">
        <v>21883</v>
      </c>
      <c r="AA374" s="71">
        <v>4292</v>
      </c>
      <c r="AB374" s="71">
        <v>38566</v>
      </c>
      <c r="AC374" s="71">
        <v>0</v>
      </c>
      <c r="AD374" s="71">
        <v>3.2186720157805628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42.722999999999999</v>
      </c>
      <c r="BK374" s="71">
        <v>0</v>
      </c>
      <c r="BL374" s="71">
        <v>3.871</v>
      </c>
      <c r="BM374" s="71">
        <v>0</v>
      </c>
      <c r="BN374" s="72"/>
      <c r="BO374" s="71">
        <v>0</v>
      </c>
      <c r="BP374" s="71">
        <v>0</v>
      </c>
      <c r="BQ374" s="71">
        <v>5</v>
      </c>
      <c r="BR374" s="71">
        <v>0</v>
      </c>
      <c r="BS374" s="71">
        <v>1</v>
      </c>
      <c r="BT374" s="71">
        <v>0</v>
      </c>
      <c r="BU374"/>
      <c r="BV374" s="70">
        <v>46.594000000000001</v>
      </c>
      <c r="BW374" s="70">
        <v>0</v>
      </c>
      <c r="BX374" s="70">
        <v>0</v>
      </c>
      <c r="BY374" s="70">
        <v>0</v>
      </c>
      <c r="BZ374" s="70">
        <v>0</v>
      </c>
      <c r="CA374" s="70">
        <v>0</v>
      </c>
      <c r="CB374" s="70">
        <v>0</v>
      </c>
      <c r="CC374" s="70">
        <v>0</v>
      </c>
      <c r="CD374" s="70">
        <v>0</v>
      </c>
    </row>
    <row r="375" spans="1:82">
      <c r="A375" s="70" t="s">
        <v>2091</v>
      </c>
      <c r="B375" s="70">
        <v>384</v>
      </c>
      <c r="C375" s="70">
        <v>10</v>
      </c>
      <c r="D375" s="70">
        <v>23</v>
      </c>
      <c r="E375" s="70">
        <v>2013</v>
      </c>
      <c r="F375" s="70" t="s">
        <v>180</v>
      </c>
      <c r="G375" s="70" t="s">
        <v>2081</v>
      </c>
      <c r="H375" s="70" t="s">
        <v>2082</v>
      </c>
      <c r="I375" s="148"/>
      <c r="J375" s="71">
        <v>201.53726403862939</v>
      </c>
      <c r="K375" s="71">
        <v>1.4155649782184729</v>
      </c>
      <c r="L375" s="71">
        <v>0.915834032591476</v>
      </c>
      <c r="M375" s="71">
        <v>53.061041763568973</v>
      </c>
      <c r="N375" s="71">
        <v>67.741134392107384</v>
      </c>
      <c r="O375" s="71">
        <v>40.810813694081943</v>
      </c>
      <c r="P375" s="71">
        <v>21.395143668877438</v>
      </c>
      <c r="Q375" s="71">
        <v>2.9862083201780401</v>
      </c>
      <c r="R375" s="71">
        <v>0</v>
      </c>
      <c r="S375" s="71">
        <v>3.9698609303207379</v>
      </c>
      <c r="T375" s="72"/>
      <c r="U375" s="71">
        <v>12964077</v>
      </c>
      <c r="V375" s="71">
        <v>658</v>
      </c>
      <c r="W375" s="71">
        <v>23</v>
      </c>
      <c r="X375" s="71">
        <v>9826</v>
      </c>
      <c r="Y375" s="71">
        <v>15085</v>
      </c>
      <c r="Z375" s="71">
        <v>22298</v>
      </c>
      <c r="AA375" s="71">
        <v>4283</v>
      </c>
      <c r="AB375" s="71">
        <v>38604</v>
      </c>
      <c r="AC375" s="71">
        <v>0</v>
      </c>
      <c r="AD375" s="71">
        <v>3.9698609303207379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71.867000000000004</v>
      </c>
      <c r="BK375" s="71">
        <v>0</v>
      </c>
      <c r="BL375" s="71">
        <v>4.1840000000000002</v>
      </c>
      <c r="BM375" s="71">
        <v>0</v>
      </c>
      <c r="BN375" s="72"/>
      <c r="BO375" s="71">
        <v>0</v>
      </c>
      <c r="BP375" s="71">
        <v>0</v>
      </c>
      <c r="BQ375" s="71">
        <v>6</v>
      </c>
      <c r="BR375" s="71">
        <v>0</v>
      </c>
      <c r="BS375" s="71">
        <v>1</v>
      </c>
      <c r="BT375" s="71">
        <v>0</v>
      </c>
      <c r="BU375"/>
      <c r="BV375" s="70">
        <v>76.051000000000002</v>
      </c>
      <c r="BW375" s="70">
        <v>0</v>
      </c>
      <c r="BX375" s="70">
        <v>0</v>
      </c>
      <c r="BY375" s="70">
        <v>0</v>
      </c>
      <c r="BZ375" s="70">
        <v>0</v>
      </c>
      <c r="CA375" s="70">
        <v>0</v>
      </c>
      <c r="CB375" s="70">
        <v>0</v>
      </c>
      <c r="CC375" s="70">
        <v>0</v>
      </c>
      <c r="CD375" s="70">
        <v>0</v>
      </c>
    </row>
    <row r="376" spans="1:82">
      <c r="A376" s="70" t="s">
        <v>2092</v>
      </c>
      <c r="B376" s="70">
        <v>385</v>
      </c>
      <c r="C376" s="70">
        <v>11</v>
      </c>
      <c r="D376" s="70">
        <v>23</v>
      </c>
      <c r="E376" s="70">
        <v>2014</v>
      </c>
      <c r="F376" s="70" t="s">
        <v>181</v>
      </c>
      <c r="G376" s="70" t="s">
        <v>2081</v>
      </c>
      <c r="H376" s="70" t="s">
        <v>2082</v>
      </c>
      <c r="I376" s="148"/>
      <c r="J376" s="71">
        <v>204.5625865041774</v>
      </c>
      <c r="K376" s="71">
        <v>1.635098303698433</v>
      </c>
      <c r="L376" s="71">
        <v>1.142583627436538</v>
      </c>
      <c r="M376" s="71">
        <v>47.324699241729341</v>
      </c>
      <c r="N376" s="71">
        <v>58.895308704218017</v>
      </c>
      <c r="O376" s="71">
        <v>39.149940811734865</v>
      </c>
      <c r="P376" s="71">
        <v>21.174944640140286</v>
      </c>
      <c r="Q376" s="71">
        <v>2.8529173590292398</v>
      </c>
      <c r="R376" s="71">
        <v>0</v>
      </c>
      <c r="S376" s="71">
        <v>4.9089045108709648</v>
      </c>
      <c r="T376" s="72"/>
      <c r="U376" s="71">
        <v>14536995</v>
      </c>
      <c r="V376" s="71">
        <v>769</v>
      </c>
      <c r="W376" s="71">
        <v>23</v>
      </c>
      <c r="X376" s="71">
        <v>8968</v>
      </c>
      <c r="Y376" s="71">
        <v>15180</v>
      </c>
      <c r="Z376" s="71">
        <v>22529</v>
      </c>
      <c r="AA376" s="71">
        <v>4217</v>
      </c>
      <c r="AB376" s="71">
        <v>38440</v>
      </c>
      <c r="AC376" s="71">
        <v>0</v>
      </c>
      <c r="AD376" s="71">
        <v>4.9089045108709648</v>
      </c>
      <c r="AE376" s="72"/>
      <c r="AF376" s="71"/>
      <c r="AG376" s="71"/>
      <c r="AH376" s="71"/>
      <c r="AI376" s="71"/>
      <c r="AJ376" s="71"/>
      <c r="AK376" s="71"/>
      <c r="AL376" s="71"/>
      <c r="AM376" s="71"/>
      <c r="AN376" s="71"/>
      <c r="AO376" s="71"/>
      <c r="AP376" s="71"/>
      <c r="AQ376" s="72"/>
      <c r="AR376" s="71">
        <v>685</v>
      </c>
      <c r="AS376" s="71">
        <v>59</v>
      </c>
      <c r="AT376" s="71">
        <v>0</v>
      </c>
      <c r="AU376" s="71">
        <v>0</v>
      </c>
      <c r="AV376" s="71">
        <v>0</v>
      </c>
      <c r="AW376" s="71">
        <v>0</v>
      </c>
      <c r="AX376" s="71"/>
      <c r="AY376" s="72"/>
      <c r="AZ376" s="71">
        <v>2750.4</v>
      </c>
      <c r="BA376" s="71">
        <v>3473.2</v>
      </c>
      <c r="BB376" s="71">
        <v>0</v>
      </c>
      <c r="BC376" s="71">
        <v>0</v>
      </c>
      <c r="BD376" s="71">
        <v>0</v>
      </c>
      <c r="BE376" s="71">
        <v>0</v>
      </c>
      <c r="BF376" s="71"/>
      <c r="BG376" s="72"/>
      <c r="BH376" s="71">
        <v>0</v>
      </c>
      <c r="BI376" s="71">
        <v>0</v>
      </c>
      <c r="BJ376" s="71">
        <v>75.741</v>
      </c>
      <c r="BK376" s="71">
        <v>0</v>
      </c>
      <c r="BL376" s="71">
        <v>3.9009999999999998</v>
      </c>
      <c r="BM376" s="71">
        <v>0</v>
      </c>
      <c r="BN376" s="72"/>
      <c r="BO376" s="71">
        <v>0</v>
      </c>
      <c r="BP376" s="71">
        <v>0</v>
      </c>
      <c r="BQ376" s="71">
        <v>6</v>
      </c>
      <c r="BR376" s="71">
        <v>0</v>
      </c>
      <c r="BS376" s="71">
        <v>1</v>
      </c>
      <c r="BT376" s="71">
        <v>0</v>
      </c>
      <c r="BU376"/>
      <c r="BV376" s="70">
        <v>79.641999999999996</v>
      </c>
      <c r="BW376" s="70">
        <v>0</v>
      </c>
      <c r="BX376" s="70">
        <v>0</v>
      </c>
      <c r="BY376" s="70">
        <v>0</v>
      </c>
      <c r="BZ376" s="70">
        <v>0</v>
      </c>
      <c r="CA376" s="70">
        <v>0</v>
      </c>
      <c r="CB376" s="70">
        <v>0</v>
      </c>
      <c r="CC376" s="70">
        <v>0</v>
      </c>
      <c r="CD376" s="70">
        <v>0</v>
      </c>
    </row>
    <row r="377" spans="1:82">
      <c r="A377" s="70" t="s">
        <v>2093</v>
      </c>
      <c r="B377" s="70">
        <v>386</v>
      </c>
      <c r="C377" s="70">
        <v>12</v>
      </c>
      <c r="D377" s="70">
        <v>23</v>
      </c>
      <c r="E377" s="70">
        <v>2015</v>
      </c>
      <c r="F377" s="70" t="s">
        <v>182</v>
      </c>
      <c r="G377" s="70" t="s">
        <v>2081</v>
      </c>
      <c r="H377" s="70" t="s">
        <v>2082</v>
      </c>
      <c r="I377" s="148"/>
      <c r="J377" s="71">
        <v>199.1219515726136</v>
      </c>
      <c r="K377" s="71">
        <v>1.828822331315004</v>
      </c>
      <c r="L377" s="71">
        <v>1.477589429196513</v>
      </c>
      <c r="M377" s="71">
        <v>45.299711456293153</v>
      </c>
      <c r="N377" s="71">
        <v>51.292674427616561</v>
      </c>
      <c r="O377" s="71">
        <v>39.079686510191536</v>
      </c>
      <c r="P377" s="71">
        <v>21.141421121768957</v>
      </c>
      <c r="Q377" s="71">
        <v>2.7911511838407002</v>
      </c>
      <c r="R377" s="71">
        <v>0</v>
      </c>
      <c r="S377" s="71">
        <v>5.397641919160229</v>
      </c>
      <c r="T377" s="72"/>
      <c r="U377" s="71">
        <v>15357088</v>
      </c>
      <c r="V377" s="71">
        <v>769</v>
      </c>
      <c r="W377" s="71">
        <v>23</v>
      </c>
      <c r="X377" s="71">
        <v>8968</v>
      </c>
      <c r="Y377" s="71">
        <v>15380</v>
      </c>
      <c r="Z377" s="71">
        <v>22705</v>
      </c>
      <c r="AA377" s="71">
        <v>4207</v>
      </c>
      <c r="AB377" s="71">
        <v>38417</v>
      </c>
      <c r="AC377" s="71">
        <v>0</v>
      </c>
      <c r="AD377" s="71">
        <v>5.397641919160229</v>
      </c>
      <c r="AE377" s="72"/>
      <c r="AF377" s="71">
        <v>112366681.4602681</v>
      </c>
      <c r="AG377" s="71">
        <v>1387058.8514757371</v>
      </c>
      <c r="AH377" s="71">
        <v>219743.7184130555</v>
      </c>
      <c r="AI377" s="71">
        <v>55364539.627086043</v>
      </c>
      <c r="AJ377" s="71">
        <v>66541714.986280017</v>
      </c>
      <c r="AK377" s="71">
        <v>0</v>
      </c>
      <c r="AL377" s="71">
        <v>0</v>
      </c>
      <c r="AM377" s="71">
        <v>5264888.6967460886</v>
      </c>
      <c r="AN377" s="71">
        <v>0</v>
      </c>
      <c r="AO377" s="71">
        <v>0</v>
      </c>
      <c r="AP377" s="71">
        <v>241144627.34026903</v>
      </c>
      <c r="AQ377" s="72"/>
      <c r="AR377" s="71">
        <v>752</v>
      </c>
      <c r="AS377" s="71">
        <v>96</v>
      </c>
      <c r="AT377" s="71">
        <v>0</v>
      </c>
      <c r="AU377" s="71">
        <v>0</v>
      </c>
      <c r="AV377" s="71">
        <v>0</v>
      </c>
      <c r="AW377" s="71">
        <v>0</v>
      </c>
      <c r="AX377" s="71"/>
      <c r="AY377" s="72"/>
      <c r="AZ377" s="71">
        <v>3072.6</v>
      </c>
      <c r="BA377" s="71">
        <v>6660.1</v>
      </c>
      <c r="BB377" s="71">
        <v>0</v>
      </c>
      <c r="BC377" s="71">
        <v>0</v>
      </c>
      <c r="BD377" s="71">
        <v>0</v>
      </c>
      <c r="BE377" s="71">
        <v>0</v>
      </c>
      <c r="BF377" s="71"/>
      <c r="BG377" s="72"/>
      <c r="BH377" s="71">
        <v>0</v>
      </c>
      <c r="BI377" s="71">
        <v>0</v>
      </c>
      <c r="BJ377" s="71">
        <v>74.573999999999998</v>
      </c>
      <c r="BK377" s="71">
        <v>0</v>
      </c>
      <c r="BL377" s="71">
        <v>3.8010000000000002</v>
      </c>
      <c r="BM377" s="71">
        <v>0</v>
      </c>
      <c r="BN377" s="72"/>
      <c r="BO377" s="71">
        <v>0</v>
      </c>
      <c r="BP377" s="71">
        <v>0</v>
      </c>
      <c r="BQ377" s="71">
        <v>6</v>
      </c>
      <c r="BR377" s="71">
        <v>0</v>
      </c>
      <c r="BS377" s="71">
        <v>1</v>
      </c>
      <c r="BT377" s="71">
        <v>0</v>
      </c>
      <c r="BU377"/>
      <c r="BV377" s="70">
        <v>78.375</v>
      </c>
      <c r="BW377" s="70">
        <v>0</v>
      </c>
      <c r="BX377" s="70">
        <v>0</v>
      </c>
      <c r="BY377" s="70">
        <v>0</v>
      </c>
      <c r="BZ377" s="70">
        <v>0</v>
      </c>
      <c r="CA377" s="70">
        <v>0</v>
      </c>
      <c r="CB377" s="70">
        <v>0</v>
      </c>
      <c r="CC377" s="70">
        <v>0</v>
      </c>
      <c r="CD377" s="70">
        <v>0</v>
      </c>
    </row>
    <row r="378" spans="1:82">
      <c r="A378" s="70" t="s">
        <v>2094</v>
      </c>
      <c r="B378" s="70">
        <v>387</v>
      </c>
      <c r="C378" s="70">
        <v>13</v>
      </c>
      <c r="D378" s="70">
        <v>23</v>
      </c>
      <c r="E378" s="70">
        <v>2016</v>
      </c>
      <c r="F378" s="70" t="s">
        <v>155</v>
      </c>
      <c r="G378" s="70" t="s">
        <v>2081</v>
      </c>
      <c r="H378" s="70" t="s">
        <v>2082</v>
      </c>
      <c r="I378" s="148"/>
      <c r="J378" s="71">
        <v>196.6652490590744</v>
      </c>
      <c r="K378" s="71">
        <v>1.8482890538371914</v>
      </c>
      <c r="L378" s="71">
        <v>1.2898177332530214</v>
      </c>
      <c r="M378" s="71">
        <v>37.292619940218017</v>
      </c>
      <c r="N378" s="71">
        <v>51.526113403237716</v>
      </c>
      <c r="O378" s="71">
        <v>38.979187248132142</v>
      </c>
      <c r="P378" s="71">
        <v>20.362903625648471</v>
      </c>
      <c r="Q378" s="71">
        <v>2.7051360346771713</v>
      </c>
      <c r="R378" s="71">
        <v>0</v>
      </c>
      <c r="S378" s="71">
        <v>4.6823943337272214</v>
      </c>
      <c r="T378" s="72"/>
      <c r="U378" s="71">
        <v>14972254</v>
      </c>
      <c r="V378" s="71">
        <v>769</v>
      </c>
      <c r="W378" s="71">
        <v>23</v>
      </c>
      <c r="X378" s="71">
        <v>8968</v>
      </c>
      <c r="Y378" s="71">
        <v>15530</v>
      </c>
      <c r="Z378" s="71">
        <v>22925</v>
      </c>
      <c r="AA378" s="71">
        <v>4191</v>
      </c>
      <c r="AB378" s="71">
        <v>38299</v>
      </c>
      <c r="AC378" s="71">
        <v>0</v>
      </c>
      <c r="AD378" s="71">
        <v>4.6823943337272214</v>
      </c>
      <c r="AE378" s="72"/>
      <c r="AF378" s="71">
        <v>110477483.40341809</v>
      </c>
      <c r="AG378" s="71">
        <v>1341914.0501451539</v>
      </c>
      <c r="AH378" s="71">
        <v>149275.72183311469</v>
      </c>
      <c r="AI378" s="71">
        <v>52079803.129835263</v>
      </c>
      <c r="AJ378" s="71">
        <v>61367785.700302117</v>
      </c>
      <c r="AK378" s="71">
        <v>0</v>
      </c>
      <c r="AL378" s="71">
        <v>0</v>
      </c>
      <c r="AM378" s="71">
        <v>5252795.0300736288</v>
      </c>
      <c r="AN378" s="71">
        <v>0</v>
      </c>
      <c r="AO378" s="71">
        <v>0</v>
      </c>
      <c r="AP378" s="71">
        <v>230669057.0356074</v>
      </c>
      <c r="AQ378" s="72"/>
      <c r="AR378" s="71">
        <v>823</v>
      </c>
      <c r="AS378" s="71">
        <v>114</v>
      </c>
      <c r="AT378" s="71">
        <v>0</v>
      </c>
      <c r="AU378" s="71">
        <v>0</v>
      </c>
      <c r="AV378" s="71">
        <v>0</v>
      </c>
      <c r="AW378" s="71">
        <v>0</v>
      </c>
      <c r="AX378" s="71"/>
      <c r="AY378" s="72"/>
      <c r="AZ378" s="71">
        <v>3410.3</v>
      </c>
      <c r="BA378" s="71">
        <v>6976.9</v>
      </c>
      <c r="BB378" s="71">
        <v>0</v>
      </c>
      <c r="BC378" s="71">
        <v>0</v>
      </c>
      <c r="BD378" s="71">
        <v>0</v>
      </c>
      <c r="BE378" s="71">
        <v>0</v>
      </c>
      <c r="BF378" s="71"/>
      <c r="BG378" s="72"/>
      <c r="BH378" s="71">
        <v>0</v>
      </c>
      <c r="BI378" s="71">
        <v>0</v>
      </c>
      <c r="BJ378" s="71">
        <v>71.932000000000002</v>
      </c>
      <c r="BK378" s="71">
        <v>0</v>
      </c>
      <c r="BL378" s="71">
        <v>3.6640000000000001</v>
      </c>
      <c r="BM378" s="71">
        <v>0</v>
      </c>
      <c r="BN378" s="72"/>
      <c r="BO378" s="71">
        <v>0</v>
      </c>
      <c r="BP378" s="71">
        <v>0</v>
      </c>
      <c r="BQ378" s="71">
        <v>6</v>
      </c>
      <c r="BR378" s="71">
        <v>0</v>
      </c>
      <c r="BS378" s="71">
        <v>1</v>
      </c>
      <c r="BT378" s="71">
        <v>0</v>
      </c>
      <c r="BU378"/>
      <c r="BV378" s="70">
        <v>75.596000000000004</v>
      </c>
      <c r="BW378" s="70">
        <v>0</v>
      </c>
      <c r="BX378" s="70">
        <v>0</v>
      </c>
      <c r="BY378" s="70">
        <v>0</v>
      </c>
      <c r="BZ378" s="70">
        <v>0</v>
      </c>
      <c r="CA378" s="70">
        <v>0</v>
      </c>
      <c r="CB378" s="70">
        <v>0</v>
      </c>
      <c r="CC378" s="70">
        <v>0</v>
      </c>
      <c r="CD378" s="70">
        <v>0</v>
      </c>
    </row>
    <row r="379" spans="1:82">
      <c r="A379" s="70" t="s">
        <v>2095</v>
      </c>
      <c r="B379" s="70">
        <v>388</v>
      </c>
      <c r="C379" s="70">
        <v>14</v>
      </c>
      <c r="D379" s="70">
        <v>23</v>
      </c>
      <c r="E379" s="70">
        <v>2017</v>
      </c>
      <c r="F379" s="70" t="s">
        <v>156</v>
      </c>
      <c r="G379" s="70" t="s">
        <v>2081</v>
      </c>
      <c r="H379" s="70" t="s">
        <v>2082</v>
      </c>
      <c r="I379" s="148"/>
      <c r="J379" s="71">
        <v>172.50008821977022</v>
      </c>
      <c r="K379" s="71">
        <v>1.8907211069489605</v>
      </c>
      <c r="L379" s="71">
        <v>1.3736920991834876</v>
      </c>
      <c r="M379" s="71">
        <v>36.212574019913681</v>
      </c>
      <c r="N379" s="71">
        <v>55.971981585145819</v>
      </c>
      <c r="O379" s="71">
        <v>38.4568729851105</v>
      </c>
      <c r="P379" s="71">
        <v>20.045622099551878</v>
      </c>
      <c r="Q379" s="71">
        <v>2.5963238718660602</v>
      </c>
      <c r="R379" s="71">
        <v>0</v>
      </c>
      <c r="S379" s="71">
        <v>3.8748680808086005</v>
      </c>
      <c r="T379" s="72"/>
      <c r="U379" s="71">
        <v>14301832</v>
      </c>
      <c r="V379" s="71">
        <v>769</v>
      </c>
      <c r="W379" s="71">
        <v>23</v>
      </c>
      <c r="X379" s="71">
        <v>8968</v>
      </c>
      <c r="Y379" s="71">
        <v>15597</v>
      </c>
      <c r="Z379" s="71">
        <v>22993</v>
      </c>
      <c r="AA379" s="71">
        <v>4152</v>
      </c>
      <c r="AB379" s="71">
        <v>38012</v>
      </c>
      <c r="AC379" s="71">
        <v>0</v>
      </c>
      <c r="AD379" s="71">
        <v>3.8748680808086</v>
      </c>
      <c r="AE379" s="72"/>
      <c r="AF379" s="71">
        <v>102245172.7472087</v>
      </c>
      <c r="AG379" s="71">
        <v>1362216.6256279759</v>
      </c>
      <c r="AH379" s="71">
        <v>222804.26767727101</v>
      </c>
      <c r="AI379" s="71">
        <v>53206919.014146499</v>
      </c>
      <c r="AJ379" s="71">
        <v>70188379.036387607</v>
      </c>
      <c r="AK379" s="71">
        <v>0</v>
      </c>
      <c r="AL379" s="71">
        <v>0</v>
      </c>
      <c r="AM379" s="71">
        <v>5221589.9252524106</v>
      </c>
      <c r="AN379" s="71">
        <v>0</v>
      </c>
      <c r="AO379" s="71">
        <v>0</v>
      </c>
      <c r="AP379" s="71">
        <v>232447081.61630043</v>
      </c>
      <c r="AQ379" s="72"/>
      <c r="AR379" s="71">
        <v>889</v>
      </c>
      <c r="AS379" s="71">
        <v>120</v>
      </c>
      <c r="AT379" s="71">
        <v>0</v>
      </c>
      <c r="AU379" s="71">
        <v>0</v>
      </c>
      <c r="AV379" s="71">
        <v>0</v>
      </c>
      <c r="AW379" s="71">
        <v>0</v>
      </c>
      <c r="AX379" s="71"/>
      <c r="AY379" s="72"/>
      <c r="AZ379" s="71">
        <v>3732.8</v>
      </c>
      <c r="BA379" s="71">
        <v>7173.7</v>
      </c>
      <c r="BB379" s="71">
        <v>0</v>
      </c>
      <c r="BC379" s="71">
        <v>0</v>
      </c>
      <c r="BD379" s="71">
        <v>0</v>
      </c>
      <c r="BE379" s="71">
        <v>0</v>
      </c>
      <c r="BF379" s="71"/>
      <c r="BG379" s="72"/>
      <c r="BH379" s="71">
        <v>0</v>
      </c>
      <c r="BI379" s="71">
        <v>0</v>
      </c>
      <c r="BJ379" s="71">
        <v>69.820999999999998</v>
      </c>
      <c r="BK379" s="71">
        <v>0</v>
      </c>
      <c r="BL379" s="71">
        <v>3.58</v>
      </c>
      <c r="BM379" s="71">
        <v>0</v>
      </c>
      <c r="BN379" s="72"/>
      <c r="BO379" s="71">
        <v>0</v>
      </c>
      <c r="BP379" s="71">
        <v>0</v>
      </c>
      <c r="BQ379" s="71">
        <v>6</v>
      </c>
      <c r="BR379" s="71">
        <v>0</v>
      </c>
      <c r="BS379" s="71">
        <v>1</v>
      </c>
      <c r="BT379" s="71">
        <v>0</v>
      </c>
      <c r="BU379"/>
      <c r="BV379" s="70">
        <v>73.400999999999996</v>
      </c>
      <c r="BW379" s="70">
        <v>0</v>
      </c>
      <c r="BX379" s="70">
        <v>0</v>
      </c>
      <c r="BY379" s="70">
        <v>0</v>
      </c>
      <c r="BZ379" s="70">
        <v>0</v>
      </c>
      <c r="CA379" s="70">
        <v>0</v>
      </c>
      <c r="CB379" s="70">
        <v>0</v>
      </c>
      <c r="CC379" s="70">
        <v>0</v>
      </c>
      <c r="CD379" s="70">
        <v>0</v>
      </c>
    </row>
    <row r="380" spans="1:82">
      <c r="A380" s="70" t="s">
        <v>2096</v>
      </c>
      <c r="B380" s="70">
        <v>389</v>
      </c>
      <c r="C380" s="70">
        <v>15</v>
      </c>
      <c r="D380" s="70">
        <v>23</v>
      </c>
      <c r="E380" s="70">
        <v>2018</v>
      </c>
      <c r="F380" s="70" t="s">
        <v>183</v>
      </c>
      <c r="G380" s="70" t="s">
        <v>2081</v>
      </c>
      <c r="H380" s="70" t="s">
        <v>2082</v>
      </c>
      <c r="I380" s="148"/>
      <c r="J380" s="71">
        <v>179.66175436783388</v>
      </c>
      <c r="K380" s="71">
        <v>1.7541335852968574</v>
      </c>
      <c r="L380" s="71">
        <v>1.2724687444205156</v>
      </c>
      <c r="M380" s="71">
        <v>38.61345633601475</v>
      </c>
      <c r="N380" s="71">
        <v>52.806597071807197</v>
      </c>
      <c r="O380" s="71">
        <v>37.770456988323303</v>
      </c>
      <c r="P380" s="71">
        <v>19.779164826848643</v>
      </c>
      <c r="Q380" s="71">
        <v>2.4056829117788401</v>
      </c>
      <c r="R380" s="71">
        <v>0</v>
      </c>
      <c r="S380" s="71">
        <v>2.6620472274000759</v>
      </c>
      <c r="T380" s="72"/>
      <c r="U380" s="71">
        <v>15852204</v>
      </c>
      <c r="V380" s="71">
        <v>769</v>
      </c>
      <c r="W380" s="71">
        <v>23</v>
      </c>
      <c r="X380" s="71">
        <v>8968</v>
      </c>
      <c r="Y380" s="71">
        <v>15768</v>
      </c>
      <c r="Z380" s="71">
        <v>23015</v>
      </c>
      <c r="AA380" s="71">
        <v>4138</v>
      </c>
      <c r="AB380" s="71">
        <v>37956</v>
      </c>
      <c r="AC380" s="71">
        <v>0</v>
      </c>
      <c r="AD380" s="71">
        <v>2.6620472274000759</v>
      </c>
      <c r="AE380" s="72"/>
      <c r="AF380" s="71">
        <v>101988697.7704809</v>
      </c>
      <c r="AG380" s="71">
        <v>1202366.849715306</v>
      </c>
      <c r="AH380" s="71">
        <v>209293.45277479131</v>
      </c>
      <c r="AI380" s="71">
        <v>50633372.569951668</v>
      </c>
      <c r="AJ380" s="71">
        <v>68529699.811420947</v>
      </c>
      <c r="AK380" s="71">
        <v>0</v>
      </c>
      <c r="AL380" s="71">
        <v>0</v>
      </c>
      <c r="AM380" s="71">
        <v>5224685.5581713449</v>
      </c>
      <c r="AN380" s="71">
        <v>0</v>
      </c>
      <c r="AO380" s="71">
        <v>0</v>
      </c>
      <c r="AP380" s="71">
        <v>227788116.01251495</v>
      </c>
      <c r="AQ380" s="72"/>
      <c r="AR380" s="71">
        <v>989</v>
      </c>
      <c r="AS380" s="71">
        <v>132</v>
      </c>
      <c r="AT380" s="71">
        <v>0</v>
      </c>
      <c r="AU380" s="71">
        <v>0</v>
      </c>
      <c r="AV380" s="71">
        <v>0</v>
      </c>
      <c r="AW380" s="71">
        <v>0</v>
      </c>
      <c r="AX380" s="71"/>
      <c r="AY380" s="72"/>
      <c r="AZ380" s="71">
        <v>4215.4999999999991</v>
      </c>
      <c r="BA380" s="71">
        <v>7487.5</v>
      </c>
      <c r="BB380" s="71">
        <v>0</v>
      </c>
      <c r="BC380" s="71">
        <v>0</v>
      </c>
      <c r="BD380" s="71">
        <v>0</v>
      </c>
      <c r="BE380" s="71">
        <v>0</v>
      </c>
      <c r="BF380" s="71"/>
      <c r="BG380" s="72"/>
      <c r="BH380" s="71">
        <v>0</v>
      </c>
      <c r="BI380" s="71">
        <v>0</v>
      </c>
      <c r="BJ380" s="71">
        <v>67.599000000000004</v>
      </c>
      <c r="BK380" s="71">
        <v>0</v>
      </c>
      <c r="BL380" s="71">
        <v>3.282</v>
      </c>
      <c r="BM380" s="71">
        <v>0</v>
      </c>
      <c r="BN380" s="72"/>
      <c r="BO380" s="71">
        <v>0</v>
      </c>
      <c r="BP380" s="71">
        <v>0</v>
      </c>
      <c r="BQ380" s="71">
        <v>6</v>
      </c>
      <c r="BR380" s="71">
        <v>0</v>
      </c>
      <c r="BS380" s="71">
        <v>1</v>
      </c>
      <c r="BT380" s="71">
        <v>0</v>
      </c>
      <c r="BU380"/>
      <c r="BV380" s="70">
        <v>70.881</v>
      </c>
      <c r="BW380" s="70">
        <v>0</v>
      </c>
      <c r="BX380" s="70">
        <v>0</v>
      </c>
      <c r="BY380" s="70">
        <v>0</v>
      </c>
      <c r="BZ380" s="70">
        <v>0</v>
      </c>
      <c r="CA380" s="70">
        <v>0</v>
      </c>
      <c r="CB380" s="70">
        <v>0</v>
      </c>
      <c r="CC380" s="70">
        <v>0</v>
      </c>
      <c r="CD380" s="70">
        <v>0</v>
      </c>
    </row>
    <row r="381" spans="1:82">
      <c r="A381" s="70" t="s">
        <v>2097</v>
      </c>
      <c r="B381" s="70">
        <v>390</v>
      </c>
      <c r="C381" s="70">
        <v>16</v>
      </c>
      <c r="D381" s="70">
        <v>23</v>
      </c>
      <c r="E381" s="70">
        <v>2019</v>
      </c>
      <c r="F381" s="70" t="s">
        <v>158</v>
      </c>
      <c r="G381" s="70" t="s">
        <v>2081</v>
      </c>
      <c r="H381" s="70" t="s">
        <v>2082</v>
      </c>
      <c r="I381" s="148"/>
      <c r="J381" s="71">
        <v>173.21582107088523</v>
      </c>
      <c r="K381" s="71">
        <v>1.6334268095524489</v>
      </c>
      <c r="L381" s="71">
        <v>1.2862994866509825</v>
      </c>
      <c r="M381" s="71">
        <v>36.920076799776275</v>
      </c>
      <c r="N381" s="71">
        <v>46.306057436738335</v>
      </c>
      <c r="O381" s="71">
        <v>36.829923105364131</v>
      </c>
      <c r="P381" s="71">
        <v>19.480448024910459</v>
      </c>
      <c r="Q381" s="71">
        <v>2.3201191241947998</v>
      </c>
      <c r="R381" s="71">
        <v>0</v>
      </c>
      <c r="S381" s="71">
        <v>2.8875730667192347</v>
      </c>
      <c r="T381" s="72"/>
      <c r="U381" s="71">
        <v>15722482</v>
      </c>
      <c r="V381" s="71">
        <v>769</v>
      </c>
      <c r="W381" s="71">
        <v>23</v>
      </c>
      <c r="X381" s="71">
        <v>8968</v>
      </c>
      <c r="Y381" s="71">
        <v>15836</v>
      </c>
      <c r="Z381" s="71">
        <v>23058</v>
      </c>
      <c r="AA381" s="71">
        <v>4045</v>
      </c>
      <c r="AB381" s="71">
        <v>37597</v>
      </c>
      <c r="AC381" s="71">
        <v>0</v>
      </c>
      <c r="AD381" s="71">
        <v>2.8875730667192352</v>
      </c>
      <c r="AE381" s="72"/>
      <c r="AF381" s="71">
        <v>102364274.1818205</v>
      </c>
      <c r="AG381" s="71">
        <v>1172779.699796461</v>
      </c>
      <c r="AH381" s="71">
        <v>227075.63283320429</v>
      </c>
      <c r="AI381" s="71">
        <v>50553767.076978251</v>
      </c>
      <c r="AJ381" s="71">
        <v>61590675.753424667</v>
      </c>
      <c r="AK381" s="71">
        <v>0</v>
      </c>
      <c r="AL381" s="71">
        <v>0</v>
      </c>
      <c r="AM381" s="71">
        <v>5120428.369935533</v>
      </c>
      <c r="AN381" s="71">
        <v>0</v>
      </c>
      <c r="AO381" s="71">
        <v>0</v>
      </c>
      <c r="AP381" s="71">
        <v>221029000.71478862</v>
      </c>
      <c r="AQ381" s="72"/>
      <c r="AR381" s="71">
        <v>1061</v>
      </c>
      <c r="AS381" s="71">
        <v>138</v>
      </c>
      <c r="AT381" s="71">
        <v>0</v>
      </c>
      <c r="AU381" s="71">
        <v>0</v>
      </c>
      <c r="AV381" s="71">
        <v>0</v>
      </c>
      <c r="AW381" s="71">
        <v>1</v>
      </c>
      <c r="AX381" s="71"/>
      <c r="AY381" s="72"/>
      <c r="AZ381" s="71">
        <v>4608.3000000000038</v>
      </c>
      <c r="BA381" s="71">
        <v>7730.9000000000005</v>
      </c>
      <c r="BB381" s="71">
        <v>0</v>
      </c>
      <c r="BC381" s="71">
        <v>0</v>
      </c>
      <c r="BD381" s="71">
        <v>0</v>
      </c>
      <c r="BE381" s="71">
        <v>80</v>
      </c>
      <c r="BF381" s="71"/>
      <c r="BG381" s="72"/>
      <c r="BH381" s="71">
        <v>0</v>
      </c>
      <c r="BI381" s="71">
        <v>0</v>
      </c>
      <c r="BJ381" s="71">
        <v>62.52</v>
      </c>
      <c r="BK381" s="71">
        <v>0</v>
      </c>
      <c r="BL381" s="71">
        <v>3.5230000000000001</v>
      </c>
      <c r="BM381" s="71">
        <v>0</v>
      </c>
      <c r="BN381" s="72"/>
      <c r="BO381" s="71">
        <v>0</v>
      </c>
      <c r="BP381" s="71">
        <v>0</v>
      </c>
      <c r="BQ381" s="71">
        <v>6</v>
      </c>
      <c r="BR381" s="71">
        <v>0</v>
      </c>
      <c r="BS381" s="71">
        <v>1</v>
      </c>
      <c r="BT381" s="71">
        <v>0</v>
      </c>
      <c r="BU381"/>
      <c r="BV381" s="70">
        <v>66.043000000000006</v>
      </c>
      <c r="BW381" s="70">
        <v>0</v>
      </c>
      <c r="BX381" s="70">
        <v>0</v>
      </c>
      <c r="BY381" s="70">
        <v>0</v>
      </c>
      <c r="BZ381" s="70">
        <v>0</v>
      </c>
      <c r="CA381" s="70">
        <v>0</v>
      </c>
      <c r="CB381" s="70">
        <v>0</v>
      </c>
      <c r="CC381" s="70">
        <v>0</v>
      </c>
      <c r="CD381" s="70">
        <v>0</v>
      </c>
    </row>
    <row r="382" spans="1:82">
      <c r="A382" s="70" t="s">
        <v>2098</v>
      </c>
      <c r="B382" s="70">
        <v>391</v>
      </c>
      <c r="C382" s="70">
        <v>17</v>
      </c>
      <c r="D382" s="70">
        <v>23</v>
      </c>
      <c r="E382" s="70">
        <v>2020</v>
      </c>
      <c r="F382" s="70" t="s">
        <v>159</v>
      </c>
      <c r="G382" s="70" t="s">
        <v>2081</v>
      </c>
      <c r="H382" s="70" t="s">
        <v>2082</v>
      </c>
      <c r="I382" s="148"/>
      <c r="J382" s="71">
        <v>154.80306854565671</v>
      </c>
      <c r="K382" s="71">
        <v>1.6944282426549946</v>
      </c>
      <c r="L382" s="71">
        <v>3.9444311407295727</v>
      </c>
      <c r="M382" s="71">
        <v>31.267278665383902</v>
      </c>
      <c r="N382" s="71">
        <v>48.196905825173566</v>
      </c>
      <c r="O382" s="71">
        <v>32.392769663287332</v>
      </c>
      <c r="P382" s="71">
        <v>18.508969804368931</v>
      </c>
      <c r="Q382" s="71">
        <v>2.2168052783525898</v>
      </c>
      <c r="R382" s="71">
        <v>0</v>
      </c>
      <c r="S382" s="71">
        <v>4.0372014538324974</v>
      </c>
      <c r="T382" s="72"/>
      <c r="U382" s="71">
        <v>15102521</v>
      </c>
      <c r="V382" s="71">
        <v>766</v>
      </c>
      <c r="W382" s="71">
        <v>97</v>
      </c>
      <c r="X382" s="71">
        <v>8914</v>
      </c>
      <c r="Y382" s="71">
        <v>16018</v>
      </c>
      <c r="Z382" s="71">
        <v>23147</v>
      </c>
      <c r="AA382" s="71">
        <v>4085</v>
      </c>
      <c r="AB382" s="71">
        <v>37598</v>
      </c>
      <c r="AC382" s="71">
        <v>0</v>
      </c>
      <c r="AD382" s="71">
        <v>4.0372014538324974</v>
      </c>
      <c r="AE382" s="72"/>
      <c r="AF382" s="71">
        <v>94927591.467461035</v>
      </c>
      <c r="AG382" s="71">
        <v>1184361.72779962</v>
      </c>
      <c r="AH382" s="71">
        <v>750840.53795071447</v>
      </c>
      <c r="AI382" s="71">
        <v>45210170.824737042</v>
      </c>
      <c r="AJ382" s="71">
        <v>66194853.846499473</v>
      </c>
      <c r="AK382" s="71"/>
      <c r="AL382" s="71"/>
      <c r="AM382" s="71">
        <v>4906956.7224924574</v>
      </c>
      <c r="AN382" s="71"/>
      <c r="AO382" s="71"/>
      <c r="AP382" s="71">
        <v>213174775.12694034</v>
      </c>
      <c r="AQ382" s="72"/>
      <c r="AR382" s="71">
        <v>1131</v>
      </c>
      <c r="AS382" s="71">
        <v>142</v>
      </c>
      <c r="AT382" s="71">
        <v>0</v>
      </c>
      <c r="AU382" s="71">
        <v>0</v>
      </c>
      <c r="AV382" s="71">
        <v>0</v>
      </c>
      <c r="AW382" s="71">
        <v>1</v>
      </c>
      <c r="AX382" s="71"/>
      <c r="AY382" s="72"/>
      <c r="AZ382" s="71">
        <v>4975.0000000000073</v>
      </c>
      <c r="BA382" s="71">
        <v>8263.4000000000015</v>
      </c>
      <c r="BB382" s="71">
        <v>0</v>
      </c>
      <c r="BC382" s="71">
        <v>0</v>
      </c>
      <c r="BD382" s="71">
        <v>0</v>
      </c>
      <c r="BE382" s="71">
        <v>80</v>
      </c>
      <c r="BF382" s="71"/>
      <c r="BG382" s="72"/>
      <c r="BH382" s="71">
        <v>0</v>
      </c>
      <c r="BI382" s="71">
        <v>0</v>
      </c>
      <c r="BJ382" s="71">
        <v>59.116</v>
      </c>
      <c r="BK382" s="71">
        <v>0</v>
      </c>
      <c r="BL382" s="71">
        <v>3.444</v>
      </c>
      <c r="BM382" s="71">
        <v>0</v>
      </c>
      <c r="BN382" s="72"/>
      <c r="BO382" s="71">
        <v>0</v>
      </c>
      <c r="BP382" s="71">
        <v>0</v>
      </c>
      <c r="BQ382" s="71">
        <v>6</v>
      </c>
      <c r="BR382" s="71">
        <v>0</v>
      </c>
      <c r="BS382" s="71">
        <v>1</v>
      </c>
      <c r="BT382" s="71">
        <v>0</v>
      </c>
      <c r="BU382"/>
      <c r="BV382" s="70">
        <v>62.56</v>
      </c>
      <c r="BW382" s="70">
        <v>0</v>
      </c>
      <c r="BX382" s="70">
        <v>0</v>
      </c>
      <c r="BY382" s="70">
        <v>0</v>
      </c>
      <c r="BZ382" s="70">
        <v>0</v>
      </c>
      <c r="CA382" s="70">
        <v>0</v>
      </c>
      <c r="CB382" s="70">
        <v>0</v>
      </c>
      <c r="CC382" s="70">
        <v>0</v>
      </c>
      <c r="CD382" s="70">
        <v>0</v>
      </c>
    </row>
    <row r="383" spans="1:82">
      <c r="A383" s="70" t="s">
        <v>2099</v>
      </c>
      <c r="B383" s="70">
        <v>391</v>
      </c>
      <c r="C383" s="70">
        <v>18</v>
      </c>
      <c r="D383" s="70">
        <v>23</v>
      </c>
      <c r="E383" s="70">
        <v>2021</v>
      </c>
      <c r="F383" s="70" t="s">
        <v>160</v>
      </c>
      <c r="G383" s="70" t="s">
        <v>2081</v>
      </c>
      <c r="H383" s="70" t="s">
        <v>2082</v>
      </c>
      <c r="I383" s="148"/>
      <c r="J383" s="71">
        <v>143.5452276560317</v>
      </c>
      <c r="K383" s="71">
        <v>1.8128598115221795</v>
      </c>
      <c r="L383" s="71">
        <v>3.9338327334310672</v>
      </c>
      <c r="M383" s="71">
        <v>35.428837406352862</v>
      </c>
      <c r="N383" s="71">
        <v>46.538144592348722</v>
      </c>
      <c r="O383" s="71">
        <v>31.617573027182036</v>
      </c>
      <c r="P383" s="71">
        <v>18.976754838248532</v>
      </c>
      <c r="Q383" s="71">
        <v>2.1759123313802502</v>
      </c>
      <c r="R383" s="71">
        <v>0</v>
      </c>
      <c r="S383" s="71">
        <v>3.0259969998025822</v>
      </c>
      <c r="T383" s="72"/>
      <c r="U383" s="71">
        <v>14761784</v>
      </c>
      <c r="V383" s="71">
        <v>766</v>
      </c>
      <c r="W383" s="71">
        <v>97</v>
      </c>
      <c r="X383" s="71">
        <v>8914</v>
      </c>
      <c r="Y383" s="71">
        <v>16113</v>
      </c>
      <c r="Z383" s="71">
        <v>23263</v>
      </c>
      <c r="AA383" s="71">
        <v>4084</v>
      </c>
      <c r="AB383" s="71">
        <v>37267</v>
      </c>
      <c r="AC383" s="71">
        <v>0</v>
      </c>
      <c r="AD383" s="71">
        <v>3.0259969998025822</v>
      </c>
      <c r="AE383" s="72"/>
      <c r="AF383" s="71">
        <v>92280149.517410427</v>
      </c>
      <c r="AG383" s="71">
        <v>1259726.5920645539</v>
      </c>
      <c r="AH383" s="71">
        <v>629333.3754866668</v>
      </c>
      <c r="AI383" s="71">
        <v>52123592.864198923</v>
      </c>
      <c r="AJ383" s="71">
        <v>62225907.59025193</v>
      </c>
      <c r="AK383" s="71">
        <v>0</v>
      </c>
      <c r="AL383" s="71">
        <v>0</v>
      </c>
      <c r="AM383" s="71">
        <v>4891811.3069333909</v>
      </c>
      <c r="AN383" s="71">
        <v>0</v>
      </c>
      <c r="AO383" s="71">
        <v>0</v>
      </c>
      <c r="AP383" s="71">
        <v>213410521.24634588</v>
      </c>
      <c r="AQ383" s="72"/>
      <c r="AR383" s="71">
        <v>1213</v>
      </c>
      <c r="AS383" s="71">
        <v>145</v>
      </c>
      <c r="AT383" s="71">
        <v>0</v>
      </c>
      <c r="AU383" s="71">
        <v>0</v>
      </c>
      <c r="AV383" s="71">
        <v>0</v>
      </c>
      <c r="AW383" s="71">
        <v>1</v>
      </c>
      <c r="AX383" s="71"/>
      <c r="AY383" s="72"/>
      <c r="AZ383" s="71">
        <v>5437.7000000000098</v>
      </c>
      <c r="BA383" s="71">
        <v>8523.2999999999993</v>
      </c>
      <c r="BB383" s="71">
        <v>0</v>
      </c>
      <c r="BC383" s="71">
        <v>0</v>
      </c>
      <c r="BD383" s="71">
        <v>0</v>
      </c>
      <c r="BE383" s="71">
        <v>80</v>
      </c>
      <c r="BF383" s="71"/>
      <c r="BG383" s="72"/>
      <c r="BH383" s="71">
        <v>0</v>
      </c>
      <c r="BI383" s="71">
        <v>0</v>
      </c>
      <c r="BJ383" s="71">
        <v>49.235999999999997</v>
      </c>
      <c r="BK383" s="71">
        <v>0</v>
      </c>
      <c r="BL383" s="71">
        <v>2.206</v>
      </c>
      <c r="BM383" s="71">
        <v>0</v>
      </c>
      <c r="BN383" s="72"/>
      <c r="BO383" s="71">
        <v>0</v>
      </c>
      <c r="BP383" s="71">
        <v>0</v>
      </c>
      <c r="BQ383" s="71">
        <v>5</v>
      </c>
      <c r="BR383" s="71">
        <v>0</v>
      </c>
      <c r="BS383" s="71">
        <v>1</v>
      </c>
      <c r="BT383" s="71">
        <v>0</v>
      </c>
      <c r="BU383"/>
      <c r="BV383" s="70">
        <v>51.442</v>
      </c>
      <c r="BW383" s="70">
        <v>0</v>
      </c>
      <c r="BX383" s="70">
        <v>0</v>
      </c>
      <c r="BY383" s="70">
        <v>0</v>
      </c>
      <c r="BZ383" s="70">
        <v>0</v>
      </c>
      <c r="CA383" s="70">
        <v>0</v>
      </c>
      <c r="CB383" s="70">
        <v>0</v>
      </c>
      <c r="CC383" s="70">
        <v>0</v>
      </c>
      <c r="CD383" s="70">
        <v>0</v>
      </c>
    </row>
    <row r="384" spans="1:82">
      <c r="A384" s="70" t="s">
        <v>2100</v>
      </c>
      <c r="B384" s="70">
        <v>391</v>
      </c>
      <c r="C384" s="70">
        <v>19</v>
      </c>
      <c r="D384" s="70">
        <v>23</v>
      </c>
      <c r="E384" s="70">
        <v>2022</v>
      </c>
      <c r="F384" s="70" t="s">
        <v>161</v>
      </c>
      <c r="G384" s="70" t="s">
        <v>2081</v>
      </c>
      <c r="H384" s="70" t="s">
        <v>2082</v>
      </c>
      <c r="I384" s="148"/>
      <c r="J384" s="71">
        <v>157.34880265143735</v>
      </c>
      <c r="K384" s="71">
        <v>1.6558075413668423</v>
      </c>
      <c r="L384" s="71">
        <v>3.9894860433798285</v>
      </c>
      <c r="M384" s="71">
        <v>32.718918926847024</v>
      </c>
      <c r="N384" s="71">
        <v>48.300497916414855</v>
      </c>
      <c r="O384" s="71">
        <v>33.568270356751945</v>
      </c>
      <c r="P384" s="71">
        <v>18.824537348476571</v>
      </c>
      <c r="Q384" s="71">
        <v>2.1765358171719194</v>
      </c>
      <c r="R384" s="71">
        <v>0</v>
      </c>
      <c r="S384" s="71">
        <v>3.686903546997395</v>
      </c>
      <c r="T384" s="72"/>
      <c r="U384" s="71">
        <v>18217633</v>
      </c>
      <c r="V384" s="71">
        <v>766</v>
      </c>
      <c r="W384" s="71">
        <v>97</v>
      </c>
      <c r="X384" s="71">
        <v>8914</v>
      </c>
      <c r="Y384" s="71">
        <v>16244</v>
      </c>
      <c r="Z384" s="71">
        <v>23466</v>
      </c>
      <c r="AA384" s="71">
        <v>4113</v>
      </c>
      <c r="AB384" s="71">
        <v>36972</v>
      </c>
      <c r="AC384" s="71">
        <v>0</v>
      </c>
      <c r="AD384" s="71">
        <v>3.686903546997395</v>
      </c>
      <c r="AE384" s="72"/>
      <c r="AF384" s="71">
        <v>102415376.75905111</v>
      </c>
      <c r="AG384" s="71">
        <v>1237579.6745820278</v>
      </c>
      <c r="AH384" s="71">
        <v>895909.37916242529</v>
      </c>
      <c r="AI384" s="71">
        <v>49747365.963758886</v>
      </c>
      <c r="AJ384" s="71">
        <v>70446303.587854967</v>
      </c>
      <c r="AK384" s="71">
        <v>0</v>
      </c>
      <c r="AL384" s="71">
        <v>0</v>
      </c>
      <c r="AM384" s="71">
        <v>4774094.3288198765</v>
      </c>
      <c r="AN384" s="71">
        <v>0</v>
      </c>
      <c r="AO384" s="71">
        <v>0</v>
      </c>
      <c r="AP384" s="71">
        <v>229516629.69322932</v>
      </c>
      <c r="AQ384" s="72"/>
      <c r="AR384" s="71">
        <v>1318</v>
      </c>
      <c r="AS384" s="71">
        <v>146</v>
      </c>
      <c r="AT384" s="71">
        <v>0</v>
      </c>
      <c r="AU384" s="71">
        <v>0</v>
      </c>
      <c r="AV384" s="71">
        <v>0</v>
      </c>
      <c r="AW384" s="71">
        <v>1</v>
      </c>
      <c r="AX384" s="71"/>
      <c r="AY384" s="72"/>
      <c r="AZ384" s="71">
        <v>6066.6000000000013</v>
      </c>
      <c r="BA384" s="71">
        <v>8572.7999999999993</v>
      </c>
      <c r="BB384" s="71">
        <v>0</v>
      </c>
      <c r="BC384" s="71">
        <v>0</v>
      </c>
      <c r="BD384" s="71">
        <v>0</v>
      </c>
      <c r="BE384" s="71">
        <v>80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2101</v>
      </c>
      <c r="B385" s="70">
        <v>391</v>
      </c>
      <c r="C385" s="70">
        <v>20</v>
      </c>
      <c r="D385" s="70">
        <v>23</v>
      </c>
      <c r="E385" s="70">
        <v>2023</v>
      </c>
      <c r="F385" s="70" t="s">
        <v>1539</v>
      </c>
      <c r="G385" s="70" t="s">
        <v>2081</v>
      </c>
      <c r="H385" s="70" t="s">
        <v>2082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1423</v>
      </c>
      <c r="AS385" s="71">
        <v>146</v>
      </c>
      <c r="AT385" s="71">
        <v>0</v>
      </c>
      <c r="AU385" s="71">
        <v>0</v>
      </c>
      <c r="AV385" s="71">
        <v>0</v>
      </c>
      <c r="AW385" s="71">
        <v>1</v>
      </c>
      <c r="AX385" s="71"/>
      <c r="AY385" s="72"/>
      <c r="AZ385" s="71">
        <v>6694.4999999999927</v>
      </c>
      <c r="BA385" s="71">
        <v>8572.7999999999993</v>
      </c>
      <c r="BB385" s="71">
        <v>0</v>
      </c>
      <c r="BC385" s="71">
        <v>0</v>
      </c>
      <c r="BD385" s="71">
        <v>0</v>
      </c>
      <c r="BE385" s="71">
        <v>80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2102</v>
      </c>
      <c r="B386" s="70">
        <v>391</v>
      </c>
      <c r="C386" s="70">
        <v>21</v>
      </c>
      <c r="D386" s="70">
        <v>23</v>
      </c>
      <c r="E386" s="70">
        <v>2024</v>
      </c>
      <c r="F386" s="70" t="s">
        <v>1554</v>
      </c>
      <c r="G386" s="1064" t="s">
        <v>2081</v>
      </c>
      <c r="H386" s="70" t="s">
        <v>2082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2103</v>
      </c>
      <c r="B387" s="70">
        <v>409</v>
      </c>
      <c r="C387" s="70">
        <v>1</v>
      </c>
      <c r="D387" s="70">
        <v>25</v>
      </c>
      <c r="E387" s="70">
        <v>1990</v>
      </c>
      <c r="F387" s="70" t="s">
        <v>787</v>
      </c>
      <c r="G387" s="1064" t="s">
        <v>2104</v>
      </c>
      <c r="H387" s="70" t="s">
        <v>2105</v>
      </c>
      <c r="I387" s="148"/>
      <c r="J387" s="71">
        <v>31.269944848714189</v>
      </c>
      <c r="K387" s="71">
        <v>3.5703660026167068</v>
      </c>
      <c r="L387" s="71">
        <v>0</v>
      </c>
      <c r="M387" s="71">
        <v>20.07216080657788</v>
      </c>
      <c r="N387" s="71">
        <v>32.355869771289527</v>
      </c>
      <c r="O387" s="71">
        <v>27.786713030267041</v>
      </c>
      <c r="P387" s="71">
        <v>26.34146533429255</v>
      </c>
      <c r="Q387" s="71">
        <v>2.1673861903939602</v>
      </c>
      <c r="R387" s="71">
        <v>0</v>
      </c>
      <c r="S387" s="71">
        <v>2.4703354566202829</v>
      </c>
      <c r="T387" s="72"/>
      <c r="U387" s="71">
        <v>3722440</v>
      </c>
      <c r="V387" s="71">
        <v>1274</v>
      </c>
      <c r="W387" s="71">
        <v>0</v>
      </c>
      <c r="X387" s="71">
        <v>6995</v>
      </c>
      <c r="Y387" s="71">
        <v>10297</v>
      </c>
      <c r="Z387" s="71">
        <v>11429</v>
      </c>
      <c r="AA387" s="71">
        <v>6396</v>
      </c>
      <c r="AB387" s="71">
        <v>35191</v>
      </c>
      <c r="AC387" s="71">
        <v>0</v>
      </c>
      <c r="AD387" s="71">
        <v>2.4703354566202829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2106</v>
      </c>
      <c r="B388" s="70">
        <v>410</v>
      </c>
      <c r="C388" s="70">
        <v>2</v>
      </c>
      <c r="D388" s="70">
        <v>25</v>
      </c>
      <c r="E388" s="70">
        <v>2005</v>
      </c>
      <c r="F388" s="70" t="s">
        <v>789</v>
      </c>
      <c r="G388" s="70" t="s">
        <v>2104</v>
      </c>
      <c r="H388" s="70" t="s">
        <v>2105</v>
      </c>
      <c r="I388" s="148"/>
      <c r="J388" s="71">
        <v>27.98574497962408</v>
      </c>
      <c r="K388" s="71">
        <v>2.7005576474699442</v>
      </c>
      <c r="L388" s="71">
        <v>1.260239560754028</v>
      </c>
      <c r="M388" s="71">
        <v>41.356450091514773</v>
      </c>
      <c r="N388" s="71">
        <v>50.433991396815152</v>
      </c>
      <c r="O388" s="71">
        <v>43.57663703539022</v>
      </c>
      <c r="P388" s="71">
        <v>28.567837389142412</v>
      </c>
      <c r="Q388" s="71">
        <v>2.2906475569626799</v>
      </c>
      <c r="R388" s="71">
        <v>0</v>
      </c>
      <c r="S388" s="71">
        <v>4.9193269440000007</v>
      </c>
      <c r="T388" s="72"/>
      <c r="U388" s="71">
        <v>3746255</v>
      </c>
      <c r="V388" s="71">
        <v>1156</v>
      </c>
      <c r="W388" s="71">
        <v>11</v>
      </c>
      <c r="X388" s="71">
        <v>7724</v>
      </c>
      <c r="Y388" s="71">
        <v>14386</v>
      </c>
      <c r="Z388" s="71">
        <v>20741</v>
      </c>
      <c r="AA388" s="71">
        <v>5681</v>
      </c>
      <c r="AB388" s="71">
        <v>38881</v>
      </c>
      <c r="AC388" s="71">
        <v>0</v>
      </c>
      <c r="AD388" s="71">
        <v>4.9193269440000007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2107</v>
      </c>
      <c r="B389" s="70">
        <v>411</v>
      </c>
      <c r="C389" s="70">
        <v>3</v>
      </c>
      <c r="D389" s="70">
        <v>25</v>
      </c>
      <c r="E389" s="70">
        <v>2006</v>
      </c>
      <c r="F389" s="70" t="s">
        <v>790</v>
      </c>
      <c r="G389" s="70" t="s">
        <v>2104</v>
      </c>
      <c r="H389" s="70" t="s">
        <v>2105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2108</v>
      </c>
      <c r="B390" s="70">
        <v>412</v>
      </c>
      <c r="C390" s="70">
        <v>4</v>
      </c>
      <c r="D390" s="70">
        <v>25</v>
      </c>
      <c r="E390" s="70">
        <v>2007</v>
      </c>
      <c r="F390" s="70" t="s">
        <v>791</v>
      </c>
      <c r="G390" s="70" t="s">
        <v>2104</v>
      </c>
      <c r="H390" s="70" t="s">
        <v>2105</v>
      </c>
      <c r="I390" s="148"/>
      <c r="J390" s="71">
        <v>24.014569755314572</v>
      </c>
      <c r="K390" s="71">
        <v>3.0343070624496251</v>
      </c>
      <c r="L390" s="71">
        <v>1.126204264816149</v>
      </c>
      <c r="M390" s="71">
        <v>38.301557731073217</v>
      </c>
      <c r="N390" s="71">
        <v>53.220123876859347</v>
      </c>
      <c r="O390" s="71">
        <v>42.432033166016559</v>
      </c>
      <c r="P390" s="71">
        <v>28.300230816369101</v>
      </c>
      <c r="Q390" s="71">
        <v>2.4195344263855798</v>
      </c>
      <c r="R390" s="71">
        <v>0</v>
      </c>
      <c r="S390" s="71">
        <v>3.8115435008</v>
      </c>
      <c r="T390" s="72"/>
      <c r="U390" s="71">
        <v>3786306</v>
      </c>
      <c r="V390" s="71">
        <v>1281</v>
      </c>
      <c r="W390" s="71">
        <v>11</v>
      </c>
      <c r="X390" s="71">
        <v>8596</v>
      </c>
      <c r="Y390" s="71">
        <v>14781</v>
      </c>
      <c r="Z390" s="71">
        <v>20995</v>
      </c>
      <c r="AA390" s="71">
        <v>5542</v>
      </c>
      <c r="AB390" s="71">
        <v>38897</v>
      </c>
      <c r="AC390" s="71">
        <v>0</v>
      </c>
      <c r="AD390" s="71">
        <v>3.8115435008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2109</v>
      </c>
      <c r="B391" s="70">
        <v>413</v>
      </c>
      <c r="C391" s="70">
        <v>5</v>
      </c>
      <c r="D391" s="70">
        <v>25</v>
      </c>
      <c r="E391" s="70">
        <v>2008</v>
      </c>
      <c r="F391" s="70" t="s">
        <v>792</v>
      </c>
      <c r="G391" s="70" t="s">
        <v>2104</v>
      </c>
      <c r="H391" s="70" t="s">
        <v>2105</v>
      </c>
      <c r="I391" s="148"/>
      <c r="J391" s="71">
        <v>23.980454011290849</v>
      </c>
      <c r="K391" s="71">
        <v>2.2581837283227388</v>
      </c>
      <c r="L391" s="71">
        <v>0.91866847459606271</v>
      </c>
      <c r="M391" s="71">
        <v>42.001102812361218</v>
      </c>
      <c r="N391" s="71">
        <v>55.562291201246111</v>
      </c>
      <c r="O391" s="71">
        <v>41.504803502865798</v>
      </c>
      <c r="P391" s="71">
        <v>27.737507607526759</v>
      </c>
      <c r="Q391" s="71">
        <v>2.3745684941051199</v>
      </c>
      <c r="R391" s="71">
        <v>0</v>
      </c>
      <c r="S391" s="71">
        <v>3.0462472988</v>
      </c>
      <c r="T391" s="72"/>
      <c r="U391" s="71">
        <v>3918507</v>
      </c>
      <c r="V391" s="71">
        <v>1281</v>
      </c>
      <c r="W391" s="71">
        <v>11</v>
      </c>
      <c r="X391" s="71">
        <v>8596</v>
      </c>
      <c r="Y391" s="71">
        <v>14947</v>
      </c>
      <c r="Z391" s="71">
        <v>21257</v>
      </c>
      <c r="AA391" s="71">
        <v>5438</v>
      </c>
      <c r="AB391" s="71">
        <v>38802</v>
      </c>
      <c r="AC391" s="71">
        <v>0</v>
      </c>
      <c r="AD391" s="71">
        <v>3.0462472988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2110</v>
      </c>
      <c r="B392" s="70">
        <v>414</v>
      </c>
      <c r="C392" s="70">
        <v>6</v>
      </c>
      <c r="D392" s="70">
        <v>25</v>
      </c>
      <c r="E392" s="70">
        <v>2009</v>
      </c>
      <c r="F392" s="70" t="s">
        <v>176</v>
      </c>
      <c r="G392" s="70" t="s">
        <v>2104</v>
      </c>
      <c r="H392" s="70" t="s">
        <v>2105</v>
      </c>
      <c r="I392" s="148"/>
      <c r="J392" s="71">
        <v>21.787132962406218</v>
      </c>
      <c r="K392" s="71">
        <v>2.3810786935323831</v>
      </c>
      <c r="L392" s="71">
        <v>1.6133042990358299</v>
      </c>
      <c r="M392" s="71">
        <v>43.021217995951332</v>
      </c>
      <c r="N392" s="71">
        <v>49.909237666708847</v>
      </c>
      <c r="O392" s="71">
        <v>42.306561228148468</v>
      </c>
      <c r="P392" s="71">
        <v>26.362632196678831</v>
      </c>
      <c r="Q392" s="71">
        <v>2.2554664974582801</v>
      </c>
      <c r="R392" s="71">
        <v>0</v>
      </c>
      <c r="S392" s="71">
        <v>2.9193565822399998</v>
      </c>
      <c r="T392" s="72"/>
      <c r="U392" s="71">
        <v>3059300</v>
      </c>
      <c r="V392" s="71">
        <v>1435</v>
      </c>
      <c r="W392" s="71">
        <v>26</v>
      </c>
      <c r="X392" s="71">
        <v>9442</v>
      </c>
      <c r="Y392" s="71">
        <v>15052</v>
      </c>
      <c r="Z392" s="71">
        <v>21387</v>
      </c>
      <c r="AA392" s="71">
        <v>5306</v>
      </c>
      <c r="AB392" s="71">
        <v>38689</v>
      </c>
      <c r="AC392" s="71">
        <v>0</v>
      </c>
      <c r="AD392" s="71">
        <v>2.9193565822399998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3.52</v>
      </c>
      <c r="BK392" s="71">
        <v>0</v>
      </c>
      <c r="BL392" s="71">
        <v>2.62</v>
      </c>
      <c r="BM392" s="71">
        <v>0</v>
      </c>
      <c r="BN392" s="72"/>
      <c r="BO392" s="71">
        <v>0</v>
      </c>
      <c r="BP392" s="71">
        <v>0</v>
      </c>
      <c r="BQ392" s="71">
        <v>1</v>
      </c>
      <c r="BR392" s="71">
        <v>0</v>
      </c>
      <c r="BS392" s="71">
        <v>1</v>
      </c>
      <c r="BT392" s="71">
        <v>0</v>
      </c>
      <c r="BU392"/>
      <c r="BV392" s="70">
        <v>6.14</v>
      </c>
      <c r="BW392" s="70">
        <v>0</v>
      </c>
      <c r="BX392" s="70">
        <v>0</v>
      </c>
      <c r="BY392" s="70">
        <v>0</v>
      </c>
      <c r="BZ392" s="70">
        <v>0</v>
      </c>
      <c r="CA392" s="70">
        <v>0</v>
      </c>
      <c r="CB392" s="70">
        <v>0</v>
      </c>
      <c r="CC392" s="70">
        <v>0</v>
      </c>
      <c r="CD392" s="70">
        <v>0</v>
      </c>
    </row>
    <row r="393" spans="1:82">
      <c r="A393" s="70" t="s">
        <v>2111</v>
      </c>
      <c r="B393" s="70">
        <v>415</v>
      </c>
      <c r="C393" s="70">
        <v>7</v>
      </c>
      <c r="D393" s="70">
        <v>25</v>
      </c>
      <c r="E393" s="70">
        <v>2010</v>
      </c>
      <c r="F393" s="70" t="s">
        <v>177</v>
      </c>
      <c r="G393" s="70" t="s">
        <v>2104</v>
      </c>
      <c r="H393" s="70" t="s">
        <v>2105</v>
      </c>
      <c r="I393" s="148"/>
      <c r="J393" s="71">
        <v>17.939214874884119</v>
      </c>
      <c r="K393" s="71">
        <v>2.55253014377758</v>
      </c>
      <c r="L393" s="71">
        <v>1.5082600397547841</v>
      </c>
      <c r="M393" s="71">
        <v>43.205360001778928</v>
      </c>
      <c r="N393" s="71">
        <v>54.728760240696431</v>
      </c>
      <c r="O393" s="71">
        <v>42.358973686495098</v>
      </c>
      <c r="P393" s="71">
        <v>26.497721640429841</v>
      </c>
      <c r="Q393" s="71">
        <v>2.3445512404894302</v>
      </c>
      <c r="R393" s="71">
        <v>0</v>
      </c>
      <c r="S393" s="71">
        <v>2.9210259069600002</v>
      </c>
      <c r="T393" s="72"/>
      <c r="U393" s="71">
        <v>2738115</v>
      </c>
      <c r="V393" s="71">
        <v>1435</v>
      </c>
      <c r="W393" s="71">
        <v>26</v>
      </c>
      <c r="X393" s="71">
        <v>9442</v>
      </c>
      <c r="Y393" s="71">
        <v>15100</v>
      </c>
      <c r="Z393" s="71">
        <v>21513</v>
      </c>
      <c r="AA393" s="71">
        <v>5200</v>
      </c>
      <c r="AB393" s="71">
        <v>38537</v>
      </c>
      <c r="AC393" s="71">
        <v>0</v>
      </c>
      <c r="AD393" s="71">
        <v>2.9210259069600002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3.3919999999999999</v>
      </c>
      <c r="BK393" s="71">
        <v>0</v>
      </c>
      <c r="BL393" s="71">
        <v>5.5449999999999999</v>
      </c>
      <c r="BM393" s="71">
        <v>0</v>
      </c>
      <c r="BN393" s="72"/>
      <c r="BO393" s="71">
        <v>0</v>
      </c>
      <c r="BP393" s="71">
        <v>0</v>
      </c>
      <c r="BQ393" s="71">
        <v>1</v>
      </c>
      <c r="BR393" s="71">
        <v>0</v>
      </c>
      <c r="BS393" s="71">
        <v>2</v>
      </c>
      <c r="BT393" s="71">
        <v>0</v>
      </c>
      <c r="BU393"/>
      <c r="BV393" s="70">
        <v>8.9369999999999994</v>
      </c>
      <c r="BW393" s="70">
        <v>0</v>
      </c>
      <c r="BX393" s="70">
        <v>0</v>
      </c>
      <c r="BY393" s="70">
        <v>0</v>
      </c>
      <c r="BZ393" s="70">
        <v>0</v>
      </c>
      <c r="CA393" s="70">
        <v>0</v>
      </c>
      <c r="CB393" s="70">
        <v>0</v>
      </c>
      <c r="CC393" s="70">
        <v>0</v>
      </c>
      <c r="CD393" s="70">
        <v>0</v>
      </c>
    </row>
    <row r="394" spans="1:82">
      <c r="A394" s="70" t="s">
        <v>2112</v>
      </c>
      <c r="B394" s="70">
        <v>416</v>
      </c>
      <c r="C394" s="70">
        <v>8</v>
      </c>
      <c r="D394" s="70">
        <v>25</v>
      </c>
      <c r="E394" s="70">
        <v>2011</v>
      </c>
      <c r="F394" s="70" t="s">
        <v>178</v>
      </c>
      <c r="G394" s="70" t="s">
        <v>2104</v>
      </c>
      <c r="H394" s="70" t="s">
        <v>2105</v>
      </c>
      <c r="I394" s="148"/>
      <c r="J394" s="71">
        <v>13.44020255476933</v>
      </c>
      <c r="K394" s="71">
        <v>3.591728603090806</v>
      </c>
      <c r="L394" s="71">
        <v>1.5125811638889921</v>
      </c>
      <c r="M394" s="71">
        <v>49.055857667341193</v>
      </c>
      <c r="N394" s="71">
        <v>61.611773603238618</v>
      </c>
      <c r="O394" s="71">
        <v>41.789758266489002</v>
      </c>
      <c r="P394" s="71">
        <v>25.514248098124082</v>
      </c>
      <c r="Q394" s="71">
        <v>2.6998511522698401</v>
      </c>
      <c r="R394" s="71">
        <v>0</v>
      </c>
      <c r="S394" s="71">
        <v>4.8010842599999988</v>
      </c>
      <c r="T394" s="72"/>
      <c r="U394" s="71">
        <v>1893048</v>
      </c>
      <c r="V394" s="71">
        <v>1435</v>
      </c>
      <c r="W394" s="71">
        <v>26</v>
      </c>
      <c r="X394" s="71">
        <v>9442</v>
      </c>
      <c r="Y394" s="71">
        <v>15251</v>
      </c>
      <c r="Z394" s="71">
        <v>21685</v>
      </c>
      <c r="AA394" s="71">
        <v>5156</v>
      </c>
      <c r="AB394" s="71">
        <v>38472</v>
      </c>
      <c r="AC394" s="71">
        <v>0</v>
      </c>
      <c r="AD394" s="71">
        <v>4.8010842599999988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3.6190000000000002</v>
      </c>
      <c r="BK394" s="71">
        <v>0</v>
      </c>
      <c r="BL394" s="71">
        <v>5.157</v>
      </c>
      <c r="BM394" s="71">
        <v>0</v>
      </c>
      <c r="BN394" s="72"/>
      <c r="BO394" s="71">
        <v>0</v>
      </c>
      <c r="BP394" s="71">
        <v>0</v>
      </c>
      <c r="BQ394" s="71">
        <v>1</v>
      </c>
      <c r="BR394" s="71">
        <v>0</v>
      </c>
      <c r="BS394" s="71">
        <v>2</v>
      </c>
      <c r="BT394" s="71">
        <v>0</v>
      </c>
      <c r="BU394"/>
      <c r="BV394" s="70">
        <v>8.7759999999999998</v>
      </c>
      <c r="BW394" s="70">
        <v>0</v>
      </c>
      <c r="BX394" s="70">
        <v>0</v>
      </c>
      <c r="BY394" s="70">
        <v>0</v>
      </c>
      <c r="BZ394" s="70">
        <v>0</v>
      </c>
      <c r="CA394" s="70">
        <v>0</v>
      </c>
      <c r="CB394" s="70">
        <v>0</v>
      </c>
      <c r="CC394" s="70">
        <v>0</v>
      </c>
      <c r="CD394" s="70">
        <v>0</v>
      </c>
    </row>
    <row r="395" spans="1:82">
      <c r="A395" s="70" t="s">
        <v>2113</v>
      </c>
      <c r="B395" s="70">
        <v>417</v>
      </c>
      <c r="C395" s="70">
        <v>9</v>
      </c>
      <c r="D395" s="70">
        <v>25</v>
      </c>
      <c r="E395" s="70">
        <v>2012</v>
      </c>
      <c r="F395" s="70" t="s">
        <v>179</v>
      </c>
      <c r="G395" s="70" t="s">
        <v>2104</v>
      </c>
      <c r="H395" s="70" t="s">
        <v>2105</v>
      </c>
      <c r="I395" s="148"/>
      <c r="J395" s="71">
        <v>17.87077743207421</v>
      </c>
      <c r="K395" s="71">
        <v>3.31147560197026</v>
      </c>
      <c r="L395" s="71">
        <v>1.508999883334031</v>
      </c>
      <c r="M395" s="71">
        <v>50.42984389427216</v>
      </c>
      <c r="N395" s="71">
        <v>62.341961021980261</v>
      </c>
      <c r="O395" s="71">
        <v>41.942722823545125</v>
      </c>
      <c r="P395" s="71">
        <v>25.584762342095321</v>
      </c>
      <c r="Q395" s="71">
        <v>2.9540727711530002</v>
      </c>
      <c r="R395" s="71">
        <v>0</v>
      </c>
      <c r="S395" s="71">
        <v>4.8718161450000004</v>
      </c>
      <c r="T395" s="72"/>
      <c r="U395" s="71">
        <v>2576125</v>
      </c>
      <c r="V395" s="71">
        <v>1435</v>
      </c>
      <c r="W395" s="71">
        <v>26</v>
      </c>
      <c r="X395" s="71">
        <v>9442</v>
      </c>
      <c r="Y395" s="71">
        <v>15495</v>
      </c>
      <c r="Z395" s="71">
        <v>21937</v>
      </c>
      <c r="AA395" s="71">
        <v>5141</v>
      </c>
      <c r="AB395" s="71">
        <v>38744</v>
      </c>
      <c r="AC395" s="71">
        <v>0</v>
      </c>
      <c r="AD395" s="71">
        <v>4.8718161450000004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3.6960000000000002</v>
      </c>
      <c r="BK395" s="71">
        <v>0</v>
      </c>
      <c r="BL395" s="71">
        <v>5.5619999999999994</v>
      </c>
      <c r="BM395" s="71">
        <v>0</v>
      </c>
      <c r="BN395" s="72"/>
      <c r="BO395" s="71">
        <v>0</v>
      </c>
      <c r="BP395" s="71">
        <v>0</v>
      </c>
      <c r="BQ395" s="71">
        <v>1</v>
      </c>
      <c r="BR395" s="71">
        <v>0</v>
      </c>
      <c r="BS395" s="71">
        <v>2</v>
      </c>
      <c r="BT395" s="71">
        <v>0</v>
      </c>
      <c r="BU395"/>
      <c r="BV395" s="70">
        <v>9.2579999999999991</v>
      </c>
      <c r="BW395" s="70">
        <v>0</v>
      </c>
      <c r="BX395" s="70">
        <v>0</v>
      </c>
      <c r="BY395" s="70">
        <v>0</v>
      </c>
      <c r="BZ395" s="70">
        <v>0</v>
      </c>
      <c r="CA395" s="70">
        <v>0</v>
      </c>
      <c r="CB395" s="70">
        <v>0</v>
      </c>
      <c r="CC395" s="70">
        <v>0</v>
      </c>
      <c r="CD395" s="70">
        <v>0</v>
      </c>
    </row>
    <row r="396" spans="1:82">
      <c r="A396" s="70" t="s">
        <v>2114</v>
      </c>
      <c r="B396" s="70">
        <v>418</v>
      </c>
      <c r="C396" s="70">
        <v>10</v>
      </c>
      <c r="D396" s="70">
        <v>25</v>
      </c>
      <c r="E396" s="70">
        <v>2013</v>
      </c>
      <c r="F396" s="70" t="s">
        <v>180</v>
      </c>
      <c r="G396" s="70" t="s">
        <v>2104</v>
      </c>
      <c r="H396" s="70" t="s">
        <v>2105</v>
      </c>
      <c r="I396" s="148"/>
      <c r="J396" s="71">
        <v>16.611150615216278</v>
      </c>
      <c r="K396" s="71">
        <v>2.86154906825577</v>
      </c>
      <c r="L396" s="71">
        <v>1.486648512071965</v>
      </c>
      <c r="M396" s="71">
        <v>48.458089300990132</v>
      </c>
      <c r="N396" s="71">
        <v>60.37622257686639</v>
      </c>
      <c r="O396" s="71">
        <v>40.84192786722749</v>
      </c>
      <c r="P396" s="71">
        <v>25.411416260466851</v>
      </c>
      <c r="Q396" s="71">
        <v>2.9928608410446702</v>
      </c>
      <c r="R396" s="71">
        <v>0</v>
      </c>
      <c r="S396" s="71">
        <v>2.5255564312000001</v>
      </c>
      <c r="T396" s="72"/>
      <c r="U396" s="71">
        <v>2452648</v>
      </c>
      <c r="V396" s="71">
        <v>1435</v>
      </c>
      <c r="W396" s="71">
        <v>26</v>
      </c>
      <c r="X396" s="71">
        <v>9442</v>
      </c>
      <c r="Y396" s="71">
        <v>15594</v>
      </c>
      <c r="Z396" s="71">
        <v>22315</v>
      </c>
      <c r="AA396" s="71">
        <v>5087</v>
      </c>
      <c r="AB396" s="71">
        <v>38690</v>
      </c>
      <c r="AC396" s="71">
        <v>0</v>
      </c>
      <c r="AD396" s="71">
        <v>2.5255564312000001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4.0030000000000001</v>
      </c>
      <c r="BK396" s="71">
        <v>0</v>
      </c>
      <c r="BL396" s="71">
        <v>5.9879999999999995</v>
      </c>
      <c r="BM396" s="71">
        <v>0</v>
      </c>
      <c r="BN396" s="72"/>
      <c r="BO396" s="71">
        <v>0</v>
      </c>
      <c r="BP396" s="71">
        <v>0</v>
      </c>
      <c r="BQ396" s="71">
        <v>1</v>
      </c>
      <c r="BR396" s="71">
        <v>0</v>
      </c>
      <c r="BS396" s="71">
        <v>2</v>
      </c>
      <c r="BT396" s="71">
        <v>0</v>
      </c>
      <c r="BU396"/>
      <c r="BV396" s="70">
        <v>9.9909999999999997</v>
      </c>
      <c r="BW396" s="70">
        <v>0</v>
      </c>
      <c r="BX396" s="70">
        <v>0</v>
      </c>
      <c r="BY396" s="70">
        <v>0</v>
      </c>
      <c r="BZ396" s="70">
        <v>0</v>
      </c>
      <c r="CA396" s="70">
        <v>0</v>
      </c>
      <c r="CB396" s="70">
        <v>0</v>
      </c>
      <c r="CC396" s="70">
        <v>0</v>
      </c>
      <c r="CD396" s="70">
        <v>0</v>
      </c>
    </row>
    <row r="397" spans="1:82">
      <c r="A397" s="70" t="s">
        <v>2115</v>
      </c>
      <c r="B397" s="70">
        <v>419</v>
      </c>
      <c r="C397" s="70">
        <v>11</v>
      </c>
      <c r="D397" s="70">
        <v>25</v>
      </c>
      <c r="E397" s="70">
        <v>2014</v>
      </c>
      <c r="F397" s="70" t="s">
        <v>181</v>
      </c>
      <c r="G397" s="70" t="s">
        <v>2104</v>
      </c>
      <c r="H397" s="70" t="s">
        <v>2105</v>
      </c>
      <c r="I397" s="148"/>
      <c r="J397" s="71">
        <v>16.60297198120017</v>
      </c>
      <c r="K397" s="71">
        <v>2.2754499507210268</v>
      </c>
      <c r="L397" s="71">
        <v>2.8100337293276558</v>
      </c>
      <c r="M397" s="71">
        <v>43.690715555584028</v>
      </c>
      <c r="N397" s="71">
        <v>56.316378845764127</v>
      </c>
      <c r="O397" s="71">
        <v>38.995280385961671</v>
      </c>
      <c r="P397" s="71">
        <v>25.317541113489995</v>
      </c>
      <c r="Q397" s="71">
        <v>2.8668702326894202</v>
      </c>
      <c r="R397" s="71">
        <v>0</v>
      </c>
      <c r="S397" s="71">
        <v>2.5275357074000002</v>
      </c>
      <c r="T397" s="72"/>
      <c r="U397" s="71">
        <v>2585562</v>
      </c>
      <c r="V397" s="71">
        <v>984</v>
      </c>
      <c r="W397" s="71">
        <v>54</v>
      </c>
      <c r="X397" s="71">
        <v>9066</v>
      </c>
      <c r="Y397" s="71">
        <v>15784</v>
      </c>
      <c r="Z397" s="71">
        <v>22440</v>
      </c>
      <c r="AA397" s="71">
        <v>5042</v>
      </c>
      <c r="AB397" s="71">
        <v>38628</v>
      </c>
      <c r="AC397" s="71">
        <v>0</v>
      </c>
      <c r="AD397" s="71">
        <v>2.5275357074000002</v>
      </c>
      <c r="AE397" s="72"/>
      <c r="AF397" s="71"/>
      <c r="AG397" s="71"/>
      <c r="AH397" s="71"/>
      <c r="AI397" s="71"/>
      <c r="AJ397" s="71"/>
      <c r="AK397" s="71"/>
      <c r="AL397" s="71"/>
      <c r="AM397" s="71"/>
      <c r="AN397" s="71"/>
      <c r="AO397" s="71"/>
      <c r="AP397" s="71"/>
      <c r="AQ397" s="72"/>
      <c r="AR397" s="71">
        <v>352</v>
      </c>
      <c r="AS397" s="71">
        <v>95</v>
      </c>
      <c r="AT397" s="71">
        <v>0</v>
      </c>
      <c r="AU397" s="71">
        <v>1</v>
      </c>
      <c r="AV397" s="71">
        <v>0</v>
      </c>
      <c r="AW397" s="71">
        <v>0</v>
      </c>
      <c r="AX397" s="71"/>
      <c r="AY397" s="72"/>
      <c r="AZ397" s="71">
        <v>1613.1</v>
      </c>
      <c r="BA397" s="71">
        <v>2246.5</v>
      </c>
      <c r="BB397" s="71">
        <v>0</v>
      </c>
      <c r="BC397" s="71">
        <v>30</v>
      </c>
      <c r="BD397" s="71">
        <v>0</v>
      </c>
      <c r="BE397" s="71">
        <v>0</v>
      </c>
      <c r="BF397" s="71"/>
      <c r="BG397" s="72"/>
      <c r="BH397" s="71">
        <v>0</v>
      </c>
      <c r="BI397" s="71">
        <v>0</v>
      </c>
      <c r="BJ397" s="71">
        <v>7.8970000000000002</v>
      </c>
      <c r="BK397" s="71">
        <v>0</v>
      </c>
      <c r="BL397" s="71">
        <v>5.5030000000000001</v>
      </c>
      <c r="BM397" s="71">
        <v>0</v>
      </c>
      <c r="BN397" s="72"/>
      <c r="BO397" s="71">
        <v>0</v>
      </c>
      <c r="BP397" s="71">
        <v>0</v>
      </c>
      <c r="BQ397" s="71">
        <v>2</v>
      </c>
      <c r="BR397" s="71">
        <v>0</v>
      </c>
      <c r="BS397" s="71">
        <v>2</v>
      </c>
      <c r="BT397" s="71">
        <v>0</v>
      </c>
      <c r="BU397"/>
      <c r="BV397" s="70">
        <v>13.4</v>
      </c>
      <c r="BW397" s="70">
        <v>0</v>
      </c>
      <c r="BX397" s="70">
        <v>0</v>
      </c>
      <c r="BY397" s="70">
        <v>0</v>
      </c>
      <c r="BZ397" s="70">
        <v>0</v>
      </c>
      <c r="CA397" s="70">
        <v>0</v>
      </c>
      <c r="CB397" s="70">
        <v>0</v>
      </c>
      <c r="CC397" s="70">
        <v>0</v>
      </c>
      <c r="CD397" s="70">
        <v>0</v>
      </c>
    </row>
    <row r="398" spans="1:82">
      <c r="A398" s="70" t="s">
        <v>2116</v>
      </c>
      <c r="B398" s="70">
        <v>420</v>
      </c>
      <c r="C398" s="70">
        <v>12</v>
      </c>
      <c r="D398" s="70">
        <v>25</v>
      </c>
      <c r="E398" s="70">
        <v>2015</v>
      </c>
      <c r="F398" s="70" t="s">
        <v>182</v>
      </c>
      <c r="G398" s="70" t="s">
        <v>2104</v>
      </c>
      <c r="H398" s="70" t="s">
        <v>2105</v>
      </c>
      <c r="I398" s="148"/>
      <c r="J398" s="71">
        <v>15.662950484433029</v>
      </c>
      <c r="K398" s="71">
        <v>2.1067128391168088</v>
      </c>
      <c r="L398" s="71">
        <v>3.01908320240068</v>
      </c>
      <c r="M398" s="71">
        <v>39.449286184907933</v>
      </c>
      <c r="N398" s="71">
        <v>53.949334138613473</v>
      </c>
      <c r="O398" s="71">
        <v>38.909288405610653</v>
      </c>
      <c r="P398" s="71">
        <v>25.031000382108669</v>
      </c>
      <c r="Q398" s="71">
        <v>2.79645493052629</v>
      </c>
      <c r="R398" s="71">
        <v>0</v>
      </c>
      <c r="S398" s="71">
        <v>2.2228561039999999</v>
      </c>
      <c r="T398" s="72"/>
      <c r="U398" s="71">
        <v>2739005</v>
      </c>
      <c r="V398" s="71">
        <v>984</v>
      </c>
      <c r="W398" s="71">
        <v>54</v>
      </c>
      <c r="X398" s="71">
        <v>9066</v>
      </c>
      <c r="Y398" s="71">
        <v>15945</v>
      </c>
      <c r="Z398" s="71">
        <v>22606</v>
      </c>
      <c r="AA398" s="71">
        <v>4981</v>
      </c>
      <c r="AB398" s="71">
        <v>38490</v>
      </c>
      <c r="AC398" s="71">
        <v>0</v>
      </c>
      <c r="AD398" s="71">
        <v>2.2228561039999999</v>
      </c>
      <c r="AE398" s="72"/>
      <c r="AF398" s="71">
        <v>18187247.723237172</v>
      </c>
      <c r="AG398" s="71">
        <v>1670154.348081775</v>
      </c>
      <c r="AH398" s="71">
        <v>415180.18800918502</v>
      </c>
      <c r="AI398" s="71">
        <v>56653664.209173419</v>
      </c>
      <c r="AJ398" s="71">
        <v>87439357.250085354</v>
      </c>
      <c r="AK398" s="71">
        <v>0</v>
      </c>
      <c r="AL398" s="71">
        <v>0</v>
      </c>
      <c r="AM398" s="71">
        <v>5274893.040522607</v>
      </c>
      <c r="AN398" s="71">
        <v>0</v>
      </c>
      <c r="AO398" s="71">
        <v>0</v>
      </c>
      <c r="AP398" s="71">
        <v>169640496.75910953</v>
      </c>
      <c r="AQ398" s="72"/>
      <c r="AR398" s="71">
        <v>440</v>
      </c>
      <c r="AS398" s="71">
        <v>150</v>
      </c>
      <c r="AT398" s="71">
        <v>0</v>
      </c>
      <c r="AU398" s="71">
        <v>1</v>
      </c>
      <c r="AV398" s="71">
        <v>0</v>
      </c>
      <c r="AW398" s="71">
        <v>0</v>
      </c>
      <c r="AX398" s="71"/>
      <c r="AY398" s="72"/>
      <c r="AZ398" s="71">
        <v>2024</v>
      </c>
      <c r="BA398" s="71">
        <v>3752.8</v>
      </c>
      <c r="BB398" s="71">
        <v>0</v>
      </c>
      <c r="BC398" s="71">
        <v>30</v>
      </c>
      <c r="BD398" s="71">
        <v>0</v>
      </c>
      <c r="BE398" s="71">
        <v>0</v>
      </c>
      <c r="BF398" s="71"/>
      <c r="BG398" s="72"/>
      <c r="BH398" s="71">
        <v>0</v>
      </c>
      <c r="BI398" s="71">
        <v>0</v>
      </c>
      <c r="BJ398" s="71">
        <v>8.4920000000000009</v>
      </c>
      <c r="BK398" s="71">
        <v>0</v>
      </c>
      <c r="BL398" s="71">
        <v>4.5709999999999997</v>
      </c>
      <c r="BM398" s="71">
        <v>0</v>
      </c>
      <c r="BN398" s="72"/>
      <c r="BO398" s="71">
        <v>0</v>
      </c>
      <c r="BP398" s="71">
        <v>0</v>
      </c>
      <c r="BQ398" s="71">
        <v>2</v>
      </c>
      <c r="BR398" s="71">
        <v>0</v>
      </c>
      <c r="BS398" s="71">
        <v>2</v>
      </c>
      <c r="BT398" s="71">
        <v>0</v>
      </c>
      <c r="BU398"/>
      <c r="BV398" s="70">
        <v>13.063000000000001</v>
      </c>
      <c r="BW398" s="70">
        <v>0</v>
      </c>
      <c r="BX398" s="70">
        <v>0</v>
      </c>
      <c r="BY398" s="70">
        <v>0</v>
      </c>
      <c r="BZ398" s="70">
        <v>0</v>
      </c>
      <c r="CA398" s="70">
        <v>0</v>
      </c>
      <c r="CB398" s="70">
        <v>0</v>
      </c>
      <c r="CC398" s="70">
        <v>0</v>
      </c>
      <c r="CD398" s="70">
        <v>0</v>
      </c>
    </row>
    <row r="399" spans="1:82">
      <c r="A399" s="70" t="s">
        <v>2117</v>
      </c>
      <c r="B399" s="70">
        <v>421</v>
      </c>
      <c r="C399" s="70">
        <v>13</v>
      </c>
      <c r="D399" s="70">
        <v>25</v>
      </c>
      <c r="E399" s="70">
        <v>2016</v>
      </c>
      <c r="F399" s="70" t="s">
        <v>155</v>
      </c>
      <c r="G399" s="70" t="s">
        <v>2104</v>
      </c>
      <c r="H399" s="70" t="s">
        <v>2105</v>
      </c>
      <c r="I399" s="148"/>
      <c r="J399" s="71">
        <v>13.412980016944399</v>
      </c>
      <c r="K399" s="71">
        <v>2.0690430607999333</v>
      </c>
      <c r="L399" s="71">
        <v>3.1674731188236587</v>
      </c>
      <c r="M399" s="71">
        <v>37.709568178943563</v>
      </c>
      <c r="N399" s="71">
        <v>54.010459960854938</v>
      </c>
      <c r="O399" s="71">
        <v>38.673134741930888</v>
      </c>
      <c r="P399" s="71">
        <v>24.254739894831108</v>
      </c>
      <c r="Q399" s="71">
        <v>2.7096564844596549</v>
      </c>
      <c r="R399" s="71">
        <v>0</v>
      </c>
      <c r="S399" s="71">
        <v>2.34232708</v>
      </c>
      <c r="T399" s="72"/>
      <c r="U399" s="71">
        <v>2386532</v>
      </c>
      <c r="V399" s="71">
        <v>984</v>
      </c>
      <c r="W399" s="71">
        <v>54</v>
      </c>
      <c r="X399" s="71">
        <v>9066</v>
      </c>
      <c r="Y399" s="71">
        <v>16055</v>
      </c>
      <c r="Z399" s="71">
        <v>22745</v>
      </c>
      <c r="AA399" s="71">
        <v>4992</v>
      </c>
      <c r="AB399" s="71">
        <v>38363</v>
      </c>
      <c r="AC399" s="71">
        <v>0</v>
      </c>
      <c r="AD399" s="71">
        <v>2.34232708</v>
      </c>
      <c r="AE399" s="72"/>
      <c r="AF399" s="71">
        <v>15722410.80588587</v>
      </c>
      <c r="AG399" s="71">
        <v>1567011.766405158</v>
      </c>
      <c r="AH399" s="71">
        <v>316818.41360313463</v>
      </c>
      <c r="AI399" s="71">
        <v>58423126.437825158</v>
      </c>
      <c r="AJ399" s="71">
        <v>84560737.758146167</v>
      </c>
      <c r="AK399" s="71">
        <v>0</v>
      </c>
      <c r="AL399" s="71">
        <v>0</v>
      </c>
      <c r="AM399" s="71">
        <v>5261572.7757569281</v>
      </c>
      <c r="AN399" s="71">
        <v>0</v>
      </c>
      <c r="AO399" s="71">
        <v>0</v>
      </c>
      <c r="AP399" s="71">
        <v>165851677.95762241</v>
      </c>
      <c r="AQ399" s="72"/>
      <c r="AR399" s="71">
        <v>517</v>
      </c>
      <c r="AS399" s="71">
        <v>180</v>
      </c>
      <c r="AT399" s="71">
        <v>0</v>
      </c>
      <c r="AU399" s="71">
        <v>1</v>
      </c>
      <c r="AV399" s="71">
        <v>0</v>
      </c>
      <c r="AW399" s="71">
        <v>0</v>
      </c>
      <c r="AX399" s="71"/>
      <c r="AY399" s="72"/>
      <c r="AZ399" s="71">
        <v>2392.8000000000002</v>
      </c>
      <c r="BA399" s="71">
        <v>7004.8</v>
      </c>
      <c r="BB399" s="71">
        <v>0</v>
      </c>
      <c r="BC399" s="71">
        <v>30</v>
      </c>
      <c r="BD399" s="71">
        <v>0</v>
      </c>
      <c r="BE399" s="71">
        <v>0</v>
      </c>
      <c r="BF399" s="71"/>
      <c r="BG399" s="72"/>
      <c r="BH399" s="71">
        <v>0</v>
      </c>
      <c r="BI399" s="71">
        <v>0</v>
      </c>
      <c r="BJ399" s="71">
        <v>8.3369999999999997</v>
      </c>
      <c r="BK399" s="71">
        <v>0</v>
      </c>
      <c r="BL399" s="71">
        <v>3.331</v>
      </c>
      <c r="BM399" s="71">
        <v>0</v>
      </c>
      <c r="BN399" s="72"/>
      <c r="BO399" s="71">
        <v>0</v>
      </c>
      <c r="BP399" s="71">
        <v>0</v>
      </c>
      <c r="BQ399" s="71">
        <v>2</v>
      </c>
      <c r="BR399" s="71">
        <v>0</v>
      </c>
      <c r="BS399" s="71">
        <v>2</v>
      </c>
      <c r="BT399" s="71">
        <v>0</v>
      </c>
      <c r="BU399"/>
      <c r="BV399" s="70">
        <v>11.667999999999999</v>
      </c>
      <c r="BW399" s="70">
        <v>0</v>
      </c>
      <c r="BX399" s="70">
        <v>0</v>
      </c>
      <c r="BY399" s="70">
        <v>0</v>
      </c>
      <c r="BZ399" s="70">
        <v>0</v>
      </c>
      <c r="CA399" s="70">
        <v>0</v>
      </c>
      <c r="CB399" s="70">
        <v>0</v>
      </c>
      <c r="CC399" s="70">
        <v>0</v>
      </c>
      <c r="CD399" s="70">
        <v>0</v>
      </c>
    </row>
    <row r="400" spans="1:82">
      <c r="A400" s="70" t="s">
        <v>2118</v>
      </c>
      <c r="B400" s="70">
        <v>422</v>
      </c>
      <c r="C400" s="70">
        <v>14</v>
      </c>
      <c r="D400" s="70">
        <v>25</v>
      </c>
      <c r="E400" s="70">
        <v>2017</v>
      </c>
      <c r="F400" s="70" t="s">
        <v>156</v>
      </c>
      <c r="G400" s="70" t="s">
        <v>2104</v>
      </c>
      <c r="H400" s="70" t="s">
        <v>2105</v>
      </c>
      <c r="I400" s="148"/>
      <c r="J400" s="71">
        <v>15.126777687923981</v>
      </c>
      <c r="K400" s="71">
        <v>2.0709770399407041</v>
      </c>
      <c r="L400" s="71">
        <v>2.8661496830934596</v>
      </c>
      <c r="M400" s="71">
        <v>36.19392906012412</v>
      </c>
      <c r="N400" s="71">
        <v>51.962756627115539</v>
      </c>
      <c r="O400" s="71">
        <v>38.207663483315109</v>
      </c>
      <c r="P400" s="71">
        <v>23.719687229069937</v>
      </c>
      <c r="Q400" s="71">
        <v>2.59837295415997</v>
      </c>
      <c r="R400" s="71">
        <v>0</v>
      </c>
      <c r="S400" s="71">
        <v>2.1619320162999998</v>
      </c>
      <c r="T400" s="72"/>
      <c r="U400" s="71">
        <v>2749894</v>
      </c>
      <c r="V400" s="71">
        <v>984</v>
      </c>
      <c r="W400" s="71">
        <v>54</v>
      </c>
      <c r="X400" s="71">
        <v>9066</v>
      </c>
      <c r="Y400" s="71">
        <v>16122</v>
      </c>
      <c r="Z400" s="71">
        <v>22844</v>
      </c>
      <c r="AA400" s="71">
        <v>4913</v>
      </c>
      <c r="AB400" s="71">
        <v>38042</v>
      </c>
      <c r="AC400" s="71">
        <v>0</v>
      </c>
      <c r="AD400" s="71">
        <v>2.1619320163000002</v>
      </c>
      <c r="AE400" s="72"/>
      <c r="AF400" s="71">
        <v>18570326.741072349</v>
      </c>
      <c r="AG400" s="71">
        <v>1584116.5106413839</v>
      </c>
      <c r="AH400" s="71">
        <v>394249.40364195302</v>
      </c>
      <c r="AI400" s="71">
        <v>58284006.026148729</v>
      </c>
      <c r="AJ400" s="71">
        <v>81447380.730479762</v>
      </c>
      <c r="AK400" s="71">
        <v>0</v>
      </c>
      <c r="AL400" s="71">
        <v>0</v>
      </c>
      <c r="AM400" s="71">
        <v>5225710.9317176733</v>
      </c>
      <c r="AN400" s="71">
        <v>0</v>
      </c>
      <c r="AO400" s="71">
        <v>0</v>
      </c>
      <c r="AP400" s="71">
        <v>165505790.34370184</v>
      </c>
      <c r="AQ400" s="72"/>
      <c r="AR400" s="71">
        <v>566</v>
      </c>
      <c r="AS400" s="71">
        <v>193</v>
      </c>
      <c r="AT400" s="71">
        <v>0</v>
      </c>
      <c r="AU400" s="71">
        <v>1</v>
      </c>
      <c r="AV400" s="71">
        <v>0</v>
      </c>
      <c r="AW400" s="71">
        <v>0</v>
      </c>
      <c r="AX400" s="71"/>
      <c r="AY400" s="72"/>
      <c r="AZ400" s="71">
        <v>2632.8</v>
      </c>
      <c r="BA400" s="71">
        <v>8700.9000000000015</v>
      </c>
      <c r="BB400" s="71">
        <v>0</v>
      </c>
      <c r="BC400" s="71">
        <v>30</v>
      </c>
      <c r="BD400" s="71">
        <v>0</v>
      </c>
      <c r="BE400" s="71">
        <v>0</v>
      </c>
      <c r="BF400" s="71"/>
      <c r="BG400" s="72"/>
      <c r="BH400" s="71">
        <v>0</v>
      </c>
      <c r="BI400" s="71">
        <v>0</v>
      </c>
      <c r="BJ400" s="71">
        <v>8.3119999999999994</v>
      </c>
      <c r="BK400" s="71">
        <v>0</v>
      </c>
      <c r="BL400" s="71">
        <v>3.1509999999999998</v>
      </c>
      <c r="BM400" s="71">
        <v>0</v>
      </c>
      <c r="BN400" s="72"/>
      <c r="BO400" s="71">
        <v>0</v>
      </c>
      <c r="BP400" s="71">
        <v>0</v>
      </c>
      <c r="BQ400" s="71">
        <v>2</v>
      </c>
      <c r="BR400" s="71">
        <v>0</v>
      </c>
      <c r="BS400" s="71">
        <v>2</v>
      </c>
      <c r="BT400" s="71">
        <v>0</v>
      </c>
      <c r="BU400"/>
      <c r="BV400" s="70">
        <v>11.462999999999999</v>
      </c>
      <c r="BW400" s="70">
        <v>0</v>
      </c>
      <c r="BX400" s="70">
        <v>0</v>
      </c>
      <c r="BY400" s="70">
        <v>0</v>
      </c>
      <c r="BZ400" s="70">
        <v>0</v>
      </c>
      <c r="CA400" s="70">
        <v>0</v>
      </c>
      <c r="CB400" s="70">
        <v>0</v>
      </c>
      <c r="CC400" s="70">
        <v>0</v>
      </c>
      <c r="CD400" s="70">
        <v>0</v>
      </c>
    </row>
    <row r="401" spans="1:82">
      <c r="A401" s="70" t="s">
        <v>2119</v>
      </c>
      <c r="B401" s="70">
        <v>423</v>
      </c>
      <c r="C401" s="70">
        <v>15</v>
      </c>
      <c r="D401" s="70">
        <v>25</v>
      </c>
      <c r="E401" s="70">
        <v>2018</v>
      </c>
      <c r="F401" s="70" t="s">
        <v>183</v>
      </c>
      <c r="G401" s="70" t="s">
        <v>2104</v>
      </c>
      <c r="H401" s="70" t="s">
        <v>2105</v>
      </c>
      <c r="I401" s="148"/>
      <c r="J401" s="71">
        <v>14.805903280328613</v>
      </c>
      <c r="K401" s="71">
        <v>1.9452736730103954</v>
      </c>
      <c r="L401" s="71">
        <v>2.5559631754664189</v>
      </c>
      <c r="M401" s="71">
        <v>35.323245695470156</v>
      </c>
      <c r="N401" s="71">
        <v>48.853683385832937</v>
      </c>
      <c r="O401" s="71">
        <v>37.47013139071899</v>
      </c>
      <c r="P401" s="71">
        <v>23.540934454381233</v>
      </c>
      <c r="Q401" s="71">
        <v>2.3931335067695598</v>
      </c>
      <c r="R401" s="71">
        <v>0</v>
      </c>
      <c r="S401" s="71">
        <v>2.52816741</v>
      </c>
      <c r="T401" s="72"/>
      <c r="U401" s="71">
        <v>2805679</v>
      </c>
      <c r="V401" s="71">
        <v>984</v>
      </c>
      <c r="W401" s="71">
        <v>54</v>
      </c>
      <c r="X401" s="71">
        <v>9066</v>
      </c>
      <c r="Y401" s="71">
        <v>16205</v>
      </c>
      <c r="Z401" s="71">
        <v>22832</v>
      </c>
      <c r="AA401" s="71">
        <v>4925</v>
      </c>
      <c r="AB401" s="71">
        <v>37758</v>
      </c>
      <c r="AC401" s="71">
        <v>0</v>
      </c>
      <c r="AD401" s="71">
        <v>2.52816741</v>
      </c>
      <c r="AE401" s="72"/>
      <c r="AF401" s="71">
        <v>18418495.065541469</v>
      </c>
      <c r="AG401" s="71">
        <v>1406698.1470882581</v>
      </c>
      <c r="AH401" s="71">
        <v>356559.14100787841</v>
      </c>
      <c r="AI401" s="71">
        <v>56062322.204661757</v>
      </c>
      <c r="AJ401" s="71">
        <v>80884197.661220282</v>
      </c>
      <c r="AK401" s="71">
        <v>0</v>
      </c>
      <c r="AL401" s="71">
        <v>0</v>
      </c>
      <c r="AM401" s="71">
        <v>5197430.6382504366</v>
      </c>
      <c r="AN401" s="71">
        <v>0</v>
      </c>
      <c r="AO401" s="71">
        <v>0</v>
      </c>
      <c r="AP401" s="71">
        <v>162325702.85777009</v>
      </c>
      <c r="AQ401" s="72"/>
      <c r="AR401" s="71">
        <v>618</v>
      </c>
      <c r="AS401" s="71">
        <v>216</v>
      </c>
      <c r="AT401" s="71">
        <v>0</v>
      </c>
      <c r="AU401" s="71">
        <v>1</v>
      </c>
      <c r="AV401" s="71">
        <v>0</v>
      </c>
      <c r="AW401" s="71">
        <v>0</v>
      </c>
      <c r="AX401" s="71"/>
      <c r="AY401" s="72"/>
      <c r="AZ401" s="71">
        <v>2898</v>
      </c>
      <c r="BA401" s="71">
        <v>10933</v>
      </c>
      <c r="BB401" s="71">
        <v>0</v>
      </c>
      <c r="BC401" s="71">
        <v>30</v>
      </c>
      <c r="BD401" s="71">
        <v>0</v>
      </c>
      <c r="BE401" s="71">
        <v>0</v>
      </c>
      <c r="BF401" s="71"/>
      <c r="BG401" s="72"/>
      <c r="BH401" s="71">
        <v>0</v>
      </c>
      <c r="BI401" s="71">
        <v>0</v>
      </c>
      <c r="BJ401" s="71">
        <v>8.0399999999999991</v>
      </c>
      <c r="BK401" s="71">
        <v>0</v>
      </c>
      <c r="BL401" s="71">
        <v>1.4870000000000001</v>
      </c>
      <c r="BM401" s="71">
        <v>0</v>
      </c>
      <c r="BN401" s="72"/>
      <c r="BO401" s="71">
        <v>0</v>
      </c>
      <c r="BP401" s="71">
        <v>0</v>
      </c>
      <c r="BQ401" s="71">
        <v>2</v>
      </c>
      <c r="BR401" s="71">
        <v>0</v>
      </c>
      <c r="BS401" s="71">
        <v>1</v>
      </c>
      <c r="BT401" s="71">
        <v>0</v>
      </c>
      <c r="BU401"/>
      <c r="BV401" s="70">
        <v>9.5269999999999992</v>
      </c>
      <c r="BW401" s="70">
        <v>0</v>
      </c>
      <c r="BX401" s="70">
        <v>0</v>
      </c>
      <c r="BY401" s="70">
        <v>0</v>
      </c>
      <c r="BZ401" s="70">
        <v>0</v>
      </c>
      <c r="CA401" s="70">
        <v>0</v>
      </c>
      <c r="CB401" s="70">
        <v>0</v>
      </c>
      <c r="CC401" s="70">
        <v>0</v>
      </c>
      <c r="CD401" s="70">
        <v>0</v>
      </c>
    </row>
    <row r="402" spans="1:82">
      <c r="A402" s="70" t="s">
        <v>2120</v>
      </c>
      <c r="B402" s="70">
        <v>424</v>
      </c>
      <c r="C402" s="70">
        <v>16</v>
      </c>
      <c r="D402" s="70">
        <v>25</v>
      </c>
      <c r="E402" s="70">
        <v>2019</v>
      </c>
      <c r="F402" s="70" t="s">
        <v>158</v>
      </c>
      <c r="G402" s="70" t="s">
        <v>2104</v>
      </c>
      <c r="H402" s="70" t="s">
        <v>2105</v>
      </c>
      <c r="I402" s="148"/>
      <c r="J402" s="71">
        <v>13.137186035760392</v>
      </c>
      <c r="K402" s="71">
        <v>1.7644405533318526</v>
      </c>
      <c r="L402" s="71">
        <v>2.5782087501591882</v>
      </c>
      <c r="M402" s="71">
        <v>32.525650525444995</v>
      </c>
      <c r="N402" s="71">
        <v>43.243873572918552</v>
      </c>
      <c r="O402" s="71">
        <v>36.371505726092749</v>
      </c>
      <c r="P402" s="71">
        <v>23.390985428180496</v>
      </c>
      <c r="Q402" s="71">
        <v>2.32888197537005</v>
      </c>
      <c r="R402" s="71">
        <v>0</v>
      </c>
      <c r="S402" s="71">
        <v>2.3640519086000005</v>
      </c>
      <c r="T402" s="72"/>
      <c r="U402" s="71">
        <v>2580470</v>
      </c>
      <c r="V402" s="71">
        <v>984</v>
      </c>
      <c r="W402" s="71">
        <v>54</v>
      </c>
      <c r="X402" s="71">
        <v>9066</v>
      </c>
      <c r="Y402" s="71">
        <v>16387</v>
      </c>
      <c r="Z402" s="71">
        <v>22771</v>
      </c>
      <c r="AA402" s="71">
        <v>4857</v>
      </c>
      <c r="AB402" s="71">
        <v>37739</v>
      </c>
      <c r="AC402" s="71">
        <v>0</v>
      </c>
      <c r="AD402" s="71">
        <v>2.3640519086</v>
      </c>
      <c r="AE402" s="72"/>
      <c r="AF402" s="71">
        <v>16366598.301478591</v>
      </c>
      <c r="AG402" s="71">
        <v>1357887.072948542</v>
      </c>
      <c r="AH402" s="71">
        <v>387780.13745644462</v>
      </c>
      <c r="AI402" s="71">
        <v>54713520.246168278</v>
      </c>
      <c r="AJ402" s="71">
        <v>76326412.54062514</v>
      </c>
      <c r="AK402" s="71">
        <v>0</v>
      </c>
      <c r="AL402" s="71">
        <v>0</v>
      </c>
      <c r="AM402" s="71">
        <v>5139767.7009601062</v>
      </c>
      <c r="AN402" s="71">
        <v>0</v>
      </c>
      <c r="AO402" s="71">
        <v>0</v>
      </c>
      <c r="AP402" s="71">
        <v>154291965.9996371</v>
      </c>
      <c r="AQ402" s="72"/>
      <c r="AR402" s="71">
        <v>724</v>
      </c>
      <c r="AS402" s="71">
        <v>232</v>
      </c>
      <c r="AT402" s="71">
        <v>0</v>
      </c>
      <c r="AU402" s="71">
        <v>1</v>
      </c>
      <c r="AV402" s="71">
        <v>0</v>
      </c>
      <c r="AW402" s="71">
        <v>0</v>
      </c>
      <c r="AX402" s="71"/>
      <c r="AY402" s="72"/>
      <c r="AZ402" s="71">
        <v>3426.5000000000009</v>
      </c>
      <c r="BA402" s="71">
        <v>11235.7</v>
      </c>
      <c r="BB402" s="71">
        <v>0</v>
      </c>
      <c r="BC402" s="71">
        <v>30</v>
      </c>
      <c r="BD402" s="71">
        <v>0</v>
      </c>
      <c r="BE402" s="71">
        <v>0</v>
      </c>
      <c r="BF402" s="71"/>
      <c r="BG402" s="72"/>
      <c r="BH402" s="71">
        <v>0</v>
      </c>
      <c r="BI402" s="71">
        <v>0</v>
      </c>
      <c r="BJ402" s="71">
        <v>7.6420000000000003</v>
      </c>
      <c r="BK402" s="71">
        <v>0</v>
      </c>
      <c r="BL402" s="71">
        <v>1.361</v>
      </c>
      <c r="BM402" s="71">
        <v>0</v>
      </c>
      <c r="BN402" s="72"/>
      <c r="BO402" s="71">
        <v>0</v>
      </c>
      <c r="BP402" s="71">
        <v>0</v>
      </c>
      <c r="BQ402" s="71">
        <v>2</v>
      </c>
      <c r="BR402" s="71">
        <v>0</v>
      </c>
      <c r="BS402" s="71">
        <v>1</v>
      </c>
      <c r="BT402" s="71">
        <v>0</v>
      </c>
      <c r="BU402"/>
      <c r="BV402" s="70">
        <v>9.0030000000000001</v>
      </c>
      <c r="BW402" s="70">
        <v>0</v>
      </c>
      <c r="BX402" s="70">
        <v>0</v>
      </c>
      <c r="BY402" s="70">
        <v>0</v>
      </c>
      <c r="BZ402" s="70">
        <v>0</v>
      </c>
      <c r="CA402" s="70">
        <v>0</v>
      </c>
      <c r="CB402" s="70">
        <v>0</v>
      </c>
      <c r="CC402" s="70">
        <v>0</v>
      </c>
      <c r="CD402" s="70">
        <v>0</v>
      </c>
    </row>
    <row r="403" spans="1:82">
      <c r="A403" s="70" t="s">
        <v>2121</v>
      </c>
      <c r="B403" s="70">
        <v>425</v>
      </c>
      <c r="C403" s="70">
        <v>17</v>
      </c>
      <c r="D403" s="70">
        <v>25</v>
      </c>
      <c r="E403" s="70">
        <v>2020</v>
      </c>
      <c r="F403" s="70" t="s">
        <v>159</v>
      </c>
      <c r="G403" s="70" t="s">
        <v>2104</v>
      </c>
      <c r="H403" s="70" t="s">
        <v>2105</v>
      </c>
      <c r="I403" s="148"/>
      <c r="J403" s="71">
        <v>9.4850668508246674</v>
      </c>
      <c r="K403" s="71">
        <v>1.935298036663254</v>
      </c>
      <c r="L403" s="71">
        <v>1.5787331591393119</v>
      </c>
      <c r="M403" s="71">
        <v>27.064015410897422</v>
      </c>
      <c r="N403" s="71">
        <v>44.763199482375278</v>
      </c>
      <c r="O403" s="71">
        <v>32.254225394195643</v>
      </c>
      <c r="P403" s="71">
        <v>22.401064066780904</v>
      </c>
      <c r="Q403" s="71">
        <v>2.2133855563954499</v>
      </c>
      <c r="R403" s="71">
        <v>0</v>
      </c>
      <c r="S403" s="71">
        <v>2.8550547888</v>
      </c>
      <c r="T403" s="72"/>
      <c r="U403" s="71">
        <v>2012008</v>
      </c>
      <c r="V403" s="71">
        <v>949</v>
      </c>
      <c r="W403" s="71">
        <v>32</v>
      </c>
      <c r="X403" s="71">
        <v>8184</v>
      </c>
      <c r="Y403" s="71">
        <v>16570</v>
      </c>
      <c r="Z403" s="71">
        <v>23048</v>
      </c>
      <c r="AA403" s="71">
        <v>4944</v>
      </c>
      <c r="AB403" s="71">
        <v>37540</v>
      </c>
      <c r="AC403" s="71">
        <v>0</v>
      </c>
      <c r="AD403" s="71">
        <v>2.8550547888</v>
      </c>
      <c r="AE403" s="72"/>
      <c r="AF403" s="71">
        <v>12462223.134359181</v>
      </c>
      <c r="AG403" s="71">
        <v>1413068.9645667141</v>
      </c>
      <c r="AH403" s="71">
        <v>233843.12471478156</v>
      </c>
      <c r="AI403" s="71">
        <v>46649970.377656423</v>
      </c>
      <c r="AJ403" s="71">
        <v>81655726.736382768</v>
      </c>
      <c r="AK403" s="71"/>
      <c r="AL403" s="71"/>
      <c r="AM403" s="71">
        <v>4899387.078099017</v>
      </c>
      <c r="AN403" s="71"/>
      <c r="AO403" s="71"/>
      <c r="AP403" s="71">
        <v>147314219.41577888</v>
      </c>
      <c r="AQ403" s="72"/>
      <c r="AR403" s="71">
        <v>799</v>
      </c>
      <c r="AS403" s="71">
        <v>241</v>
      </c>
      <c r="AT403" s="71">
        <v>0</v>
      </c>
      <c r="AU403" s="71">
        <v>1</v>
      </c>
      <c r="AV403" s="71">
        <v>0</v>
      </c>
      <c r="AW403" s="71">
        <v>0</v>
      </c>
      <c r="AX403" s="71"/>
      <c r="AY403" s="72"/>
      <c r="AZ403" s="71">
        <v>3785.7000000000048</v>
      </c>
      <c r="BA403" s="71">
        <v>12628.899999999991</v>
      </c>
      <c r="BB403" s="71">
        <v>0</v>
      </c>
      <c r="BC403" s="71">
        <v>30</v>
      </c>
      <c r="BD403" s="71">
        <v>0</v>
      </c>
      <c r="BE403" s="71">
        <v>0</v>
      </c>
      <c r="BF403" s="71"/>
      <c r="BG403" s="72"/>
      <c r="BH403" s="71">
        <v>0</v>
      </c>
      <c r="BI403" s="71">
        <v>0</v>
      </c>
      <c r="BJ403" s="71">
        <v>6.7119999999999997</v>
      </c>
      <c r="BK403" s="71">
        <v>0</v>
      </c>
      <c r="BL403" s="71">
        <v>1.1859999999999999</v>
      </c>
      <c r="BM403" s="71">
        <v>0</v>
      </c>
      <c r="BN403" s="72"/>
      <c r="BO403" s="71">
        <v>0</v>
      </c>
      <c r="BP403" s="71">
        <v>0</v>
      </c>
      <c r="BQ403" s="71">
        <v>2</v>
      </c>
      <c r="BR403" s="71">
        <v>0</v>
      </c>
      <c r="BS403" s="71">
        <v>1</v>
      </c>
      <c r="BT403" s="71">
        <v>0</v>
      </c>
      <c r="BU403"/>
      <c r="BV403" s="70">
        <v>7.8979999999999997</v>
      </c>
      <c r="BW403" s="70">
        <v>0</v>
      </c>
      <c r="BX403" s="70">
        <v>0</v>
      </c>
      <c r="BY403" s="70">
        <v>0</v>
      </c>
      <c r="BZ403" s="70">
        <v>0</v>
      </c>
      <c r="CA403" s="70">
        <v>0</v>
      </c>
      <c r="CB403" s="70">
        <v>0</v>
      </c>
      <c r="CC403" s="70">
        <v>0</v>
      </c>
      <c r="CD403" s="70">
        <v>0</v>
      </c>
    </row>
    <row r="404" spans="1:82">
      <c r="A404" s="70" t="s">
        <v>2122</v>
      </c>
      <c r="B404" s="70">
        <v>425</v>
      </c>
      <c r="C404" s="70">
        <v>18</v>
      </c>
      <c r="D404" s="70">
        <v>25</v>
      </c>
      <c r="E404" s="70">
        <v>2021</v>
      </c>
      <c r="F404" s="70" t="s">
        <v>160</v>
      </c>
      <c r="G404" s="70" t="s">
        <v>2104</v>
      </c>
      <c r="H404" s="70" t="s">
        <v>2105</v>
      </c>
      <c r="I404" s="148"/>
      <c r="J404" s="71">
        <v>13.606859796037238</v>
      </c>
      <c r="K404" s="71">
        <v>2.1005655160172574</v>
      </c>
      <c r="L404" s="71">
        <v>1.4231829685446977</v>
      </c>
      <c r="M404" s="71">
        <v>30.978052424886002</v>
      </c>
      <c r="N404" s="71">
        <v>45.066906995459433</v>
      </c>
      <c r="O404" s="71">
        <v>30.93256865088922</v>
      </c>
      <c r="P404" s="71">
        <v>23.237696118041359</v>
      </c>
      <c r="Q404" s="71">
        <v>2.1766713637764101</v>
      </c>
      <c r="R404" s="71">
        <v>0</v>
      </c>
      <c r="S404" s="71">
        <v>2.7178806595499991</v>
      </c>
      <c r="T404" s="72"/>
      <c r="U404" s="71">
        <v>2867674</v>
      </c>
      <c r="V404" s="71">
        <v>949</v>
      </c>
      <c r="W404" s="71">
        <v>32</v>
      </c>
      <c r="X404" s="71">
        <v>8184</v>
      </c>
      <c r="Y404" s="71">
        <v>16624</v>
      </c>
      <c r="Z404" s="71">
        <v>22759</v>
      </c>
      <c r="AA404" s="71">
        <v>5001</v>
      </c>
      <c r="AB404" s="71">
        <v>37280</v>
      </c>
      <c r="AC404" s="71">
        <v>0</v>
      </c>
      <c r="AD404" s="71">
        <v>2.7178806595499991</v>
      </c>
      <c r="AE404" s="72"/>
      <c r="AF404" s="71">
        <v>17456833.938386399</v>
      </c>
      <c r="AG404" s="71">
        <v>1500389.3751812906</v>
      </c>
      <c r="AH404" s="71">
        <v>219744.7189931568</v>
      </c>
      <c r="AI404" s="71">
        <v>51132014.596950941</v>
      </c>
      <c r="AJ404" s="71">
        <v>79659088.369361922</v>
      </c>
      <c r="AK404" s="71">
        <v>0</v>
      </c>
      <c r="AL404" s="71">
        <v>0</v>
      </c>
      <c r="AM404" s="71">
        <v>4893517.7374748932</v>
      </c>
      <c r="AN404" s="71">
        <v>0</v>
      </c>
      <c r="AO404" s="71">
        <v>0</v>
      </c>
      <c r="AP404" s="71">
        <v>154861588.7363486</v>
      </c>
      <c r="AQ404" s="72"/>
      <c r="AR404" s="71">
        <v>869</v>
      </c>
      <c r="AS404" s="71">
        <v>246</v>
      </c>
      <c r="AT404" s="71">
        <v>0</v>
      </c>
      <c r="AU404" s="71">
        <v>1</v>
      </c>
      <c r="AV404" s="71">
        <v>0</v>
      </c>
      <c r="AW404" s="71">
        <v>0</v>
      </c>
      <c r="AX404" s="71"/>
      <c r="AY404" s="72"/>
      <c r="AZ404" s="71">
        <v>4180.6000000000058</v>
      </c>
      <c r="BA404" s="71">
        <v>12876.79999999999</v>
      </c>
      <c r="BB404" s="71">
        <v>0</v>
      </c>
      <c r="BC404" s="71">
        <v>30</v>
      </c>
      <c r="BD404" s="71">
        <v>0</v>
      </c>
      <c r="BE404" s="71">
        <v>0</v>
      </c>
      <c r="BF404" s="71"/>
      <c r="BG404" s="72"/>
      <c r="BH404" s="71">
        <v>0</v>
      </c>
      <c r="BI404" s="71">
        <v>0</v>
      </c>
      <c r="BJ404" s="71">
        <v>6.5339999999999998</v>
      </c>
      <c r="BK404" s="71">
        <v>0</v>
      </c>
      <c r="BL404" s="71">
        <v>0</v>
      </c>
      <c r="BM404" s="71">
        <v>0</v>
      </c>
      <c r="BN404" s="72"/>
      <c r="BO404" s="71">
        <v>0</v>
      </c>
      <c r="BP404" s="71">
        <v>0</v>
      </c>
      <c r="BQ404" s="71">
        <v>2</v>
      </c>
      <c r="BR404" s="71">
        <v>0</v>
      </c>
      <c r="BS404" s="71">
        <v>0</v>
      </c>
      <c r="BT404" s="71">
        <v>0</v>
      </c>
      <c r="BU404"/>
      <c r="BV404" s="70">
        <v>6.5339999999999998</v>
      </c>
      <c r="BW404" s="70">
        <v>0</v>
      </c>
      <c r="BX404" s="70">
        <v>0</v>
      </c>
      <c r="BY404" s="70">
        <v>0</v>
      </c>
      <c r="BZ404" s="70">
        <v>0</v>
      </c>
      <c r="CA404" s="70">
        <v>0</v>
      </c>
      <c r="CB404" s="70">
        <v>0</v>
      </c>
      <c r="CC404" s="70">
        <v>0</v>
      </c>
      <c r="CD404" s="70">
        <v>0</v>
      </c>
    </row>
    <row r="405" spans="1:82">
      <c r="A405" s="70" t="s">
        <v>2123</v>
      </c>
      <c r="B405" s="70">
        <v>425</v>
      </c>
      <c r="C405" s="70">
        <v>19</v>
      </c>
      <c r="D405" s="70">
        <v>25</v>
      </c>
      <c r="E405" s="70">
        <v>2022</v>
      </c>
      <c r="F405" s="70" t="s">
        <v>161</v>
      </c>
      <c r="G405" s="70" t="s">
        <v>2104</v>
      </c>
      <c r="H405" s="70" t="s">
        <v>2105</v>
      </c>
      <c r="I405" s="148"/>
      <c r="J405" s="71">
        <v>12.207290458292483</v>
      </c>
      <c r="K405" s="71">
        <v>1.925249611151546</v>
      </c>
      <c r="L405" s="71">
        <v>1.3187567969103535</v>
      </c>
      <c r="M405" s="71">
        <v>29.556027667499837</v>
      </c>
      <c r="N405" s="71">
        <v>48.994620322216562</v>
      </c>
      <c r="O405" s="71">
        <v>32.761464574718019</v>
      </c>
      <c r="P405" s="71">
        <v>22.939115290679453</v>
      </c>
      <c r="Q405" s="71">
        <v>2.1806567061474151</v>
      </c>
      <c r="R405" s="71">
        <v>0</v>
      </c>
      <c r="S405" s="71">
        <v>2.3618048760000012</v>
      </c>
      <c r="T405" s="72"/>
      <c r="U405" s="71">
        <v>3110672</v>
      </c>
      <c r="V405" s="71">
        <v>949</v>
      </c>
      <c r="W405" s="71">
        <v>32</v>
      </c>
      <c r="X405" s="71">
        <v>8184</v>
      </c>
      <c r="Y405" s="71">
        <v>16781</v>
      </c>
      <c r="Z405" s="71">
        <v>22902</v>
      </c>
      <c r="AA405" s="71">
        <v>5012</v>
      </c>
      <c r="AB405" s="71">
        <v>37042</v>
      </c>
      <c r="AC405" s="71">
        <v>0</v>
      </c>
      <c r="AD405" s="71">
        <v>2.3618048760000012</v>
      </c>
      <c r="AE405" s="72"/>
      <c r="AF405" s="71">
        <v>15791795.388099778</v>
      </c>
      <c r="AG405" s="71">
        <v>1460022.8954066597</v>
      </c>
      <c r="AH405" s="71">
        <v>248295.95088336919</v>
      </c>
      <c r="AI405" s="71">
        <v>47653910.816494472</v>
      </c>
      <c r="AJ405" s="71">
        <v>90926179.932731837</v>
      </c>
      <c r="AK405" s="71">
        <v>0</v>
      </c>
      <c r="AL405" s="71">
        <v>0</v>
      </c>
      <c r="AM405" s="71">
        <v>4783133.239428374</v>
      </c>
      <c r="AN405" s="71">
        <v>0</v>
      </c>
      <c r="AO405" s="71">
        <v>0</v>
      </c>
      <c r="AP405" s="71">
        <v>160863338.22304448</v>
      </c>
      <c r="AQ405" s="72"/>
      <c r="AR405" s="71">
        <v>946</v>
      </c>
      <c r="AS405" s="71">
        <v>250</v>
      </c>
      <c r="AT405" s="71">
        <v>0</v>
      </c>
      <c r="AU405" s="71">
        <v>1</v>
      </c>
      <c r="AV405" s="71">
        <v>0</v>
      </c>
      <c r="AW405" s="71">
        <v>0</v>
      </c>
      <c r="AX405" s="71"/>
      <c r="AY405" s="72"/>
      <c r="AZ405" s="71">
        <v>4644.4000000000042</v>
      </c>
      <c r="BA405" s="71">
        <v>13089.299999999994</v>
      </c>
      <c r="BB405" s="71">
        <v>0</v>
      </c>
      <c r="BC405" s="71">
        <v>30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2124</v>
      </c>
      <c r="B406" s="70">
        <v>425</v>
      </c>
      <c r="C406" s="70">
        <v>20</v>
      </c>
      <c r="D406" s="70">
        <v>25</v>
      </c>
      <c r="E406" s="70">
        <v>2023</v>
      </c>
      <c r="F406" s="70" t="s">
        <v>1539</v>
      </c>
      <c r="G406" s="1064" t="s">
        <v>2104</v>
      </c>
      <c r="H406" s="70" t="s">
        <v>2105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1004</v>
      </c>
      <c r="AS406" s="71">
        <v>250</v>
      </c>
      <c r="AT406" s="71">
        <v>0</v>
      </c>
      <c r="AU406" s="71">
        <v>1</v>
      </c>
      <c r="AV406" s="71">
        <v>0</v>
      </c>
      <c r="AW406" s="71">
        <v>0</v>
      </c>
      <c r="AX406" s="71"/>
      <c r="AY406" s="72"/>
      <c r="AZ406" s="71">
        <v>4987.5999999999985</v>
      </c>
      <c r="BA406" s="71">
        <v>13089.299999999994</v>
      </c>
      <c r="BB406" s="71">
        <v>0</v>
      </c>
      <c r="BC406" s="71">
        <v>30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2125</v>
      </c>
      <c r="B407" s="70">
        <v>425</v>
      </c>
      <c r="C407" s="70">
        <v>21</v>
      </c>
      <c r="D407" s="70">
        <v>25</v>
      </c>
      <c r="E407" s="70">
        <v>2024</v>
      </c>
      <c r="F407" s="70" t="s">
        <v>1554</v>
      </c>
      <c r="G407" s="1064" t="s">
        <v>2104</v>
      </c>
      <c r="H407" s="70" t="s">
        <v>2105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2126</v>
      </c>
      <c r="B408" s="70">
        <v>18</v>
      </c>
      <c r="C408" s="70">
        <v>1</v>
      </c>
      <c r="D408" s="70">
        <v>2</v>
      </c>
      <c r="E408" s="70">
        <v>1990</v>
      </c>
      <c r="F408" s="70" t="s">
        <v>787</v>
      </c>
      <c r="G408" s="70" t="s">
        <v>2127</v>
      </c>
      <c r="H408" s="70" t="s">
        <v>2128</v>
      </c>
      <c r="I408" s="148"/>
      <c r="J408" s="71">
        <v>6.3395069422057091</v>
      </c>
      <c r="K408" s="71">
        <v>1.108309313894458</v>
      </c>
      <c r="L408" s="71">
        <v>3.8853989567861471</v>
      </c>
      <c r="M408" s="71">
        <v>8.311565303652813</v>
      </c>
      <c r="N408" s="71">
        <v>10.842801239536939</v>
      </c>
      <c r="O408" s="71">
        <v>12.231599724846751</v>
      </c>
      <c r="P408" s="71">
        <v>11.83224357495661</v>
      </c>
      <c r="Q408" s="71">
        <v>1.0789815199770301</v>
      </c>
      <c r="R408" s="71">
        <v>0</v>
      </c>
      <c r="S408" s="71">
        <v>1.438741765975269</v>
      </c>
      <c r="T408" s="72"/>
      <c r="U408" s="71">
        <v>1084984</v>
      </c>
      <c r="V408" s="71">
        <v>437</v>
      </c>
      <c r="W408" s="71">
        <v>41</v>
      </c>
      <c r="X408" s="71">
        <v>3439</v>
      </c>
      <c r="Y408" s="71">
        <v>4831</v>
      </c>
      <c r="Z408" s="71">
        <v>5031</v>
      </c>
      <c r="AA408" s="71">
        <v>2873</v>
      </c>
      <c r="AB408" s="71">
        <v>17519</v>
      </c>
      <c r="AC408" s="71">
        <v>0</v>
      </c>
      <c r="AD408" s="71">
        <v>1.438741765975269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2129</v>
      </c>
      <c r="B409" s="70">
        <v>19</v>
      </c>
      <c r="C409" s="70">
        <v>2</v>
      </c>
      <c r="D409" s="70">
        <v>2</v>
      </c>
      <c r="E409" s="70">
        <v>2005</v>
      </c>
      <c r="F409" s="70" t="s">
        <v>789</v>
      </c>
      <c r="G409" s="70" t="s">
        <v>2127</v>
      </c>
      <c r="H409" s="70" t="s">
        <v>2128</v>
      </c>
      <c r="I409" s="148"/>
      <c r="J409" s="71">
        <v>2.9427268189708191</v>
      </c>
      <c r="K409" s="71">
        <v>1.257087220024633</v>
      </c>
      <c r="L409" s="71">
        <v>0.8837779177569236</v>
      </c>
      <c r="M409" s="71">
        <v>22.194113954109049</v>
      </c>
      <c r="N409" s="71">
        <v>35.597255670071412</v>
      </c>
      <c r="O409" s="71">
        <v>29.86557521132405</v>
      </c>
      <c r="P409" s="71">
        <v>14.12048713056009</v>
      </c>
      <c r="Q409" s="71">
        <v>2.06477006581289</v>
      </c>
      <c r="R409" s="71">
        <v>0</v>
      </c>
      <c r="S409" s="71">
        <v>1.7682838800187339</v>
      </c>
      <c r="T409" s="72"/>
      <c r="U409" s="71">
        <v>398951</v>
      </c>
      <c r="V409" s="71">
        <v>556</v>
      </c>
      <c r="W409" s="71">
        <v>8</v>
      </c>
      <c r="X409" s="71">
        <v>4723</v>
      </c>
      <c r="Y409" s="71">
        <v>11948</v>
      </c>
      <c r="Z409" s="71">
        <v>14215</v>
      </c>
      <c r="AA409" s="71">
        <v>2808</v>
      </c>
      <c r="AB409" s="71">
        <v>35047</v>
      </c>
      <c r="AC409" s="71">
        <v>0</v>
      </c>
      <c r="AD409" s="71">
        <v>1.7682838800187339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2130</v>
      </c>
      <c r="B410" s="70">
        <v>20</v>
      </c>
      <c r="C410" s="70">
        <v>3</v>
      </c>
      <c r="D410" s="70">
        <v>2</v>
      </c>
      <c r="E410" s="70">
        <v>2006</v>
      </c>
      <c r="F410" s="70" t="s">
        <v>790</v>
      </c>
      <c r="G410" s="70" t="s">
        <v>2127</v>
      </c>
      <c r="H410" s="70" t="s">
        <v>2128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2131</v>
      </c>
      <c r="B411" s="70">
        <v>21</v>
      </c>
      <c r="C411" s="70">
        <v>4</v>
      </c>
      <c r="D411" s="70">
        <v>2</v>
      </c>
      <c r="E411" s="70">
        <v>2007</v>
      </c>
      <c r="F411" s="70" t="s">
        <v>791</v>
      </c>
      <c r="G411" s="70" t="s">
        <v>2127</v>
      </c>
      <c r="H411" s="70" t="s">
        <v>2128</v>
      </c>
      <c r="I411" s="148"/>
      <c r="J411" s="71">
        <v>1.7172922615048971</v>
      </c>
      <c r="K411" s="71">
        <v>1.245073710247826</v>
      </c>
      <c r="L411" s="71">
        <v>1.292828566366143</v>
      </c>
      <c r="M411" s="71">
        <v>30.008231964297821</v>
      </c>
      <c r="N411" s="71">
        <v>36.563637432092989</v>
      </c>
      <c r="O411" s="71">
        <v>30.459308018339399</v>
      </c>
      <c r="P411" s="71">
        <v>13.83351232074051</v>
      </c>
      <c r="Q411" s="71">
        <v>2.21345381465163</v>
      </c>
      <c r="R411" s="71">
        <v>0</v>
      </c>
      <c r="S411" s="71">
        <v>2.6698149049054831</v>
      </c>
      <c r="T411" s="72"/>
      <c r="U411" s="71">
        <v>304218</v>
      </c>
      <c r="V411" s="71">
        <v>569</v>
      </c>
      <c r="W411" s="71">
        <v>17</v>
      </c>
      <c r="X411" s="71">
        <v>7797</v>
      </c>
      <c r="Y411" s="71">
        <v>12497</v>
      </c>
      <c r="Z411" s="71">
        <v>15071</v>
      </c>
      <c r="AA411" s="71">
        <v>2709</v>
      </c>
      <c r="AB411" s="71">
        <v>35584</v>
      </c>
      <c r="AC411" s="71">
        <v>0</v>
      </c>
      <c r="AD411" s="71">
        <v>2.6698149049054831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2132</v>
      </c>
      <c r="B412" s="70">
        <v>22</v>
      </c>
      <c r="C412" s="70">
        <v>5</v>
      </c>
      <c r="D412" s="70">
        <v>2</v>
      </c>
      <c r="E412" s="70">
        <v>2008</v>
      </c>
      <c r="F412" s="70" t="s">
        <v>792</v>
      </c>
      <c r="G412" s="70" t="s">
        <v>2127</v>
      </c>
      <c r="H412" s="70" t="s">
        <v>2128</v>
      </c>
      <c r="I412" s="148"/>
      <c r="J412" s="71">
        <v>6.4066776030112056</v>
      </c>
      <c r="K412" s="71">
        <v>0.94028748295973419</v>
      </c>
      <c r="L412" s="71">
        <v>1.1119274964315971</v>
      </c>
      <c r="M412" s="71">
        <v>31.563208848749991</v>
      </c>
      <c r="N412" s="71">
        <v>34.976336945711623</v>
      </c>
      <c r="O412" s="71">
        <v>29.852140036473411</v>
      </c>
      <c r="P412" s="71">
        <v>13.205665170262369</v>
      </c>
      <c r="Q412" s="71">
        <v>2.18761146226421</v>
      </c>
      <c r="R412" s="71">
        <v>0</v>
      </c>
      <c r="S412" s="71">
        <v>2.9664239543775039</v>
      </c>
      <c r="T412" s="72"/>
      <c r="U412" s="71">
        <v>1310976</v>
      </c>
      <c r="V412" s="71">
        <v>569</v>
      </c>
      <c r="W412" s="71">
        <v>17</v>
      </c>
      <c r="X412" s="71">
        <v>7797</v>
      </c>
      <c r="Y412" s="71">
        <v>12760</v>
      </c>
      <c r="Z412" s="71">
        <v>15289</v>
      </c>
      <c r="AA412" s="71">
        <v>2589</v>
      </c>
      <c r="AB412" s="71">
        <v>35747</v>
      </c>
      <c r="AC412" s="71">
        <v>0</v>
      </c>
      <c r="AD412" s="71">
        <v>2.9664239543775039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2133</v>
      </c>
      <c r="B413" s="70">
        <v>23</v>
      </c>
      <c r="C413" s="70">
        <v>6</v>
      </c>
      <c r="D413" s="70">
        <v>2</v>
      </c>
      <c r="E413" s="70">
        <v>2009</v>
      </c>
      <c r="F413" s="70" t="s">
        <v>176</v>
      </c>
      <c r="G413" s="70" t="s">
        <v>2127</v>
      </c>
      <c r="H413" s="70" t="s">
        <v>2128</v>
      </c>
      <c r="I413" s="148"/>
      <c r="J413" s="71">
        <v>5.4675315937997189</v>
      </c>
      <c r="K413" s="71">
        <v>0.70108922062759116</v>
      </c>
      <c r="L413" s="71">
        <v>0.4536694705105766</v>
      </c>
      <c r="M413" s="71">
        <v>26.832792275326842</v>
      </c>
      <c r="N413" s="71">
        <v>34.674172673595002</v>
      </c>
      <c r="O413" s="71">
        <v>30.918387431428471</v>
      </c>
      <c r="P413" s="71">
        <v>12.768934177433961</v>
      </c>
      <c r="Q413" s="71">
        <v>2.1091984253415799</v>
      </c>
      <c r="R413" s="71">
        <v>0</v>
      </c>
      <c r="S413" s="71">
        <v>2.1708635795587421</v>
      </c>
      <c r="T413" s="72"/>
      <c r="U413" s="71">
        <v>1013411</v>
      </c>
      <c r="V413" s="71">
        <v>458</v>
      </c>
      <c r="W413" s="71">
        <v>10</v>
      </c>
      <c r="X413" s="71">
        <v>8411</v>
      </c>
      <c r="Y413" s="71">
        <v>13089</v>
      </c>
      <c r="Z413" s="71">
        <v>15630</v>
      </c>
      <c r="AA413" s="71">
        <v>2570</v>
      </c>
      <c r="AB413" s="71">
        <v>36180</v>
      </c>
      <c r="AC413" s="71">
        <v>0</v>
      </c>
      <c r="AD413" s="71">
        <v>2.1708635795587421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2.27</v>
      </c>
      <c r="BK413" s="71">
        <v>0</v>
      </c>
      <c r="BL413" s="71">
        <v>6.5129999999999999</v>
      </c>
      <c r="BM413" s="71">
        <v>0</v>
      </c>
      <c r="BN413" s="72"/>
      <c r="BO413" s="71">
        <v>0</v>
      </c>
      <c r="BP413" s="71">
        <v>0</v>
      </c>
      <c r="BQ413" s="71">
        <v>1</v>
      </c>
      <c r="BR413" s="71">
        <v>0</v>
      </c>
      <c r="BS413" s="71">
        <v>2</v>
      </c>
      <c r="BT413" s="71">
        <v>0</v>
      </c>
      <c r="BU413"/>
      <c r="BV413" s="70">
        <v>8.7829999999999995</v>
      </c>
      <c r="BW413" s="70">
        <v>0</v>
      </c>
      <c r="BX413" s="70">
        <v>0</v>
      </c>
      <c r="BY413" s="70">
        <v>0</v>
      </c>
      <c r="BZ413" s="70">
        <v>0</v>
      </c>
      <c r="CA413" s="70">
        <v>0</v>
      </c>
      <c r="CB413" s="70">
        <v>0</v>
      </c>
      <c r="CC413" s="70">
        <v>0</v>
      </c>
      <c r="CD413" s="70">
        <v>0</v>
      </c>
    </row>
    <row r="414" spans="1:82">
      <c r="A414" s="70" t="s">
        <v>2134</v>
      </c>
      <c r="B414" s="70">
        <v>24</v>
      </c>
      <c r="C414" s="70">
        <v>7</v>
      </c>
      <c r="D414" s="70">
        <v>2</v>
      </c>
      <c r="E414" s="70">
        <v>2010</v>
      </c>
      <c r="F414" s="70" t="s">
        <v>177</v>
      </c>
      <c r="G414" s="70" t="s">
        <v>2127</v>
      </c>
      <c r="H414" s="70" t="s">
        <v>2128</v>
      </c>
      <c r="I414" s="148"/>
      <c r="J414" s="71">
        <v>6.0685644418763722</v>
      </c>
      <c r="K414" s="71">
        <v>0.7586302416475631</v>
      </c>
      <c r="L414" s="71">
        <v>0.41745962147955401</v>
      </c>
      <c r="M414" s="71">
        <v>29.476745039938741</v>
      </c>
      <c r="N414" s="71">
        <v>35.796731770672487</v>
      </c>
      <c r="O414" s="71">
        <v>31.263690986574129</v>
      </c>
      <c r="P414" s="71">
        <v>12.943117878209961</v>
      </c>
      <c r="Q414" s="71">
        <v>2.2228124691211502</v>
      </c>
      <c r="R414" s="71">
        <v>0</v>
      </c>
      <c r="S414" s="71">
        <v>2.4579578759825891</v>
      </c>
      <c r="T414" s="72"/>
      <c r="U414" s="71">
        <v>978526</v>
      </c>
      <c r="V414" s="71">
        <v>458</v>
      </c>
      <c r="W414" s="71">
        <v>10</v>
      </c>
      <c r="X414" s="71">
        <v>8411</v>
      </c>
      <c r="Y414" s="71">
        <v>13352</v>
      </c>
      <c r="Z414" s="71">
        <v>15878</v>
      </c>
      <c r="AA414" s="71">
        <v>2540</v>
      </c>
      <c r="AB414" s="71">
        <v>36536</v>
      </c>
      <c r="AC414" s="71">
        <v>0</v>
      </c>
      <c r="AD414" s="71">
        <v>2.4579578759825891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1.982</v>
      </c>
      <c r="BK414" s="71">
        <v>0</v>
      </c>
      <c r="BL414" s="71">
        <v>6.1210000000000004</v>
      </c>
      <c r="BM414" s="71">
        <v>0</v>
      </c>
      <c r="BN414" s="72"/>
      <c r="BO414" s="71">
        <v>0</v>
      </c>
      <c r="BP414" s="71">
        <v>0</v>
      </c>
      <c r="BQ414" s="71">
        <v>1</v>
      </c>
      <c r="BR414" s="71">
        <v>0</v>
      </c>
      <c r="BS414" s="71">
        <v>2</v>
      </c>
      <c r="BT414" s="71">
        <v>0</v>
      </c>
      <c r="BU414"/>
      <c r="BV414" s="70">
        <v>8.1029999999999998</v>
      </c>
      <c r="BW414" s="70">
        <v>0</v>
      </c>
      <c r="BX414" s="70">
        <v>0</v>
      </c>
      <c r="BY414" s="70">
        <v>0</v>
      </c>
      <c r="BZ414" s="70">
        <v>0</v>
      </c>
      <c r="CA414" s="70">
        <v>0</v>
      </c>
      <c r="CB414" s="70">
        <v>0</v>
      </c>
      <c r="CC414" s="70">
        <v>0</v>
      </c>
      <c r="CD414" s="70">
        <v>0</v>
      </c>
    </row>
    <row r="415" spans="1:82">
      <c r="A415" s="70" t="s">
        <v>2135</v>
      </c>
      <c r="B415" s="70">
        <v>25</v>
      </c>
      <c r="C415" s="70">
        <v>8</v>
      </c>
      <c r="D415" s="70">
        <v>2</v>
      </c>
      <c r="E415" s="70">
        <v>2011</v>
      </c>
      <c r="F415" s="70" t="s">
        <v>178</v>
      </c>
      <c r="G415" s="70" t="s">
        <v>2127</v>
      </c>
      <c r="H415" s="70" t="s">
        <v>2128</v>
      </c>
      <c r="I415" s="148"/>
      <c r="J415" s="71">
        <v>4.8820081618648379</v>
      </c>
      <c r="K415" s="71">
        <v>1.06494407306274</v>
      </c>
      <c r="L415" s="71">
        <v>0.43072874351092982</v>
      </c>
      <c r="M415" s="71">
        <v>38.906366525130657</v>
      </c>
      <c r="N415" s="71">
        <v>42.913447532509998</v>
      </c>
      <c r="O415" s="71">
        <v>31.096128170996842</v>
      </c>
      <c r="P415" s="71">
        <v>12.663103352036369</v>
      </c>
      <c r="Q415" s="71">
        <v>2.5732517688560601</v>
      </c>
      <c r="R415" s="71">
        <v>0</v>
      </c>
      <c r="S415" s="71">
        <v>1.387445469128554</v>
      </c>
      <c r="T415" s="72"/>
      <c r="U415" s="71">
        <v>753537</v>
      </c>
      <c r="V415" s="71">
        <v>458</v>
      </c>
      <c r="W415" s="71">
        <v>10</v>
      </c>
      <c r="X415" s="71">
        <v>8411</v>
      </c>
      <c r="Y415" s="71">
        <v>13549</v>
      </c>
      <c r="Z415" s="71">
        <v>16136</v>
      </c>
      <c r="AA415" s="71">
        <v>2559</v>
      </c>
      <c r="AB415" s="71">
        <v>36668</v>
      </c>
      <c r="AC415" s="71">
        <v>0</v>
      </c>
      <c r="AD415" s="71">
        <v>1.387445469128554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2.0379999999999998</v>
      </c>
      <c r="BK415" s="71">
        <v>0</v>
      </c>
      <c r="BL415" s="71">
        <v>10.042000000000002</v>
      </c>
      <c r="BM415" s="71">
        <v>0</v>
      </c>
      <c r="BN415" s="72"/>
      <c r="BO415" s="71">
        <v>0</v>
      </c>
      <c r="BP415" s="71">
        <v>0</v>
      </c>
      <c r="BQ415" s="71">
        <v>1</v>
      </c>
      <c r="BR415" s="71">
        <v>0</v>
      </c>
      <c r="BS415" s="71">
        <v>4</v>
      </c>
      <c r="BT415" s="71">
        <v>0</v>
      </c>
      <c r="BU415"/>
      <c r="BV415" s="70">
        <v>12.08</v>
      </c>
      <c r="BW415" s="70">
        <v>0</v>
      </c>
      <c r="BX415" s="70">
        <v>0</v>
      </c>
      <c r="BY415" s="70">
        <v>0</v>
      </c>
      <c r="BZ415" s="70">
        <v>0</v>
      </c>
      <c r="CA415" s="70">
        <v>0</v>
      </c>
      <c r="CB415" s="70">
        <v>0</v>
      </c>
      <c r="CC415" s="70">
        <v>0</v>
      </c>
      <c r="CD415" s="70">
        <v>0</v>
      </c>
    </row>
    <row r="416" spans="1:82">
      <c r="A416" s="70" t="s">
        <v>2136</v>
      </c>
      <c r="B416" s="70">
        <v>26</v>
      </c>
      <c r="C416" s="70">
        <v>9</v>
      </c>
      <c r="D416" s="70">
        <v>2</v>
      </c>
      <c r="E416" s="70">
        <v>2012</v>
      </c>
      <c r="F416" s="70" t="s">
        <v>179</v>
      </c>
      <c r="G416" s="70" t="s">
        <v>2127</v>
      </c>
      <c r="H416" s="70" t="s">
        <v>2128</v>
      </c>
      <c r="I416" s="148"/>
      <c r="J416" s="71">
        <v>8.5205568461125569</v>
      </c>
      <c r="K416" s="71">
        <v>1.0245271241866349</v>
      </c>
      <c r="L416" s="71">
        <v>0.42240382721889502</v>
      </c>
      <c r="M416" s="71">
        <v>43.061092139021497</v>
      </c>
      <c r="N416" s="71">
        <v>50.398212450826122</v>
      </c>
      <c r="O416" s="71">
        <v>31.396337306169233</v>
      </c>
      <c r="P416" s="71">
        <v>12.720220296906366</v>
      </c>
      <c r="Q416" s="71">
        <v>2.8184312405964902</v>
      </c>
      <c r="R416" s="71">
        <v>0</v>
      </c>
      <c r="S416" s="71">
        <v>1.720426174863813</v>
      </c>
      <c r="T416" s="72"/>
      <c r="U416" s="71">
        <v>1201634</v>
      </c>
      <c r="V416" s="71">
        <v>458</v>
      </c>
      <c r="W416" s="71">
        <v>10</v>
      </c>
      <c r="X416" s="71">
        <v>8411</v>
      </c>
      <c r="Y416" s="71">
        <v>13820</v>
      </c>
      <c r="Z416" s="71">
        <v>16421</v>
      </c>
      <c r="AA416" s="71">
        <v>2556</v>
      </c>
      <c r="AB416" s="71">
        <v>36965</v>
      </c>
      <c r="AC416" s="71">
        <v>0</v>
      </c>
      <c r="AD416" s="71">
        <v>1.720426174863813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2.86</v>
      </c>
      <c r="BK416" s="71">
        <v>0</v>
      </c>
      <c r="BL416" s="71">
        <v>7.26</v>
      </c>
      <c r="BM416" s="71">
        <v>0</v>
      </c>
      <c r="BN416" s="72"/>
      <c r="BO416" s="71">
        <v>0</v>
      </c>
      <c r="BP416" s="71">
        <v>0</v>
      </c>
      <c r="BQ416" s="71">
        <v>1</v>
      </c>
      <c r="BR416" s="71">
        <v>0</v>
      </c>
      <c r="BS416" s="71">
        <v>3</v>
      </c>
      <c r="BT416" s="71">
        <v>0</v>
      </c>
      <c r="BU416"/>
      <c r="BV416" s="70">
        <v>10.119999999999999</v>
      </c>
      <c r="BW416" s="70">
        <v>0</v>
      </c>
      <c r="BX416" s="70">
        <v>0</v>
      </c>
      <c r="BY416" s="70">
        <v>0</v>
      </c>
      <c r="BZ416" s="70">
        <v>0</v>
      </c>
      <c r="CA416" s="70">
        <v>0</v>
      </c>
      <c r="CB416" s="70">
        <v>0</v>
      </c>
      <c r="CC416" s="70">
        <v>0</v>
      </c>
      <c r="CD416" s="70">
        <v>0</v>
      </c>
    </row>
    <row r="417" spans="1:82">
      <c r="A417" s="70" t="s">
        <v>2137</v>
      </c>
      <c r="B417" s="70">
        <v>27</v>
      </c>
      <c r="C417" s="70">
        <v>10</v>
      </c>
      <c r="D417" s="70">
        <v>2</v>
      </c>
      <c r="E417" s="70">
        <v>2013</v>
      </c>
      <c r="F417" s="70" t="s">
        <v>180</v>
      </c>
      <c r="G417" s="70" t="s">
        <v>2127</v>
      </c>
      <c r="H417" s="70" t="s">
        <v>2128</v>
      </c>
      <c r="I417" s="148"/>
      <c r="J417" s="71">
        <v>12.613650336921969</v>
      </c>
      <c r="K417" s="71">
        <v>0.92647431014758641</v>
      </c>
      <c r="L417" s="71">
        <v>0.41546412168648328</v>
      </c>
      <c r="M417" s="71">
        <v>41.037638899134869</v>
      </c>
      <c r="N417" s="71">
        <v>49.492483778608452</v>
      </c>
      <c r="O417" s="71">
        <v>30.499210664552042</v>
      </c>
      <c r="P417" s="71">
        <v>12.808113090591117</v>
      </c>
      <c r="Q417" s="71">
        <v>2.8843319250460802</v>
      </c>
      <c r="R417" s="71">
        <v>0</v>
      </c>
      <c r="S417" s="71">
        <v>3.4008408661438572</v>
      </c>
      <c r="T417" s="72"/>
      <c r="U417" s="71">
        <v>1661514</v>
      </c>
      <c r="V417" s="71">
        <v>458</v>
      </c>
      <c r="W417" s="71">
        <v>10</v>
      </c>
      <c r="X417" s="71">
        <v>8411</v>
      </c>
      <c r="Y417" s="71">
        <v>14011</v>
      </c>
      <c r="Z417" s="71">
        <v>16664</v>
      </c>
      <c r="AA417" s="71">
        <v>2564</v>
      </c>
      <c r="AB417" s="71">
        <v>37287</v>
      </c>
      <c r="AC417" s="71">
        <v>0</v>
      </c>
      <c r="AD417" s="71">
        <v>3.4008408661438572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2.85</v>
      </c>
      <c r="BK417" s="71">
        <v>0</v>
      </c>
      <c r="BL417" s="71">
        <v>7.9420000000000002</v>
      </c>
      <c r="BM417" s="71">
        <v>0</v>
      </c>
      <c r="BN417" s="72"/>
      <c r="BO417" s="71">
        <v>0</v>
      </c>
      <c r="BP417" s="71">
        <v>0</v>
      </c>
      <c r="BQ417" s="71">
        <v>1</v>
      </c>
      <c r="BR417" s="71">
        <v>0</v>
      </c>
      <c r="BS417" s="71">
        <v>3</v>
      </c>
      <c r="BT417" s="71">
        <v>0</v>
      </c>
      <c r="BU417"/>
      <c r="BV417" s="70">
        <v>10.792</v>
      </c>
      <c r="BW417" s="70">
        <v>0</v>
      </c>
      <c r="BX417" s="70">
        <v>0</v>
      </c>
      <c r="BY417" s="70">
        <v>0</v>
      </c>
      <c r="BZ417" s="70">
        <v>0</v>
      </c>
      <c r="CA417" s="70">
        <v>0</v>
      </c>
      <c r="CB417" s="70">
        <v>0</v>
      </c>
      <c r="CC417" s="70">
        <v>0</v>
      </c>
      <c r="CD417" s="70">
        <v>0</v>
      </c>
    </row>
    <row r="418" spans="1:82">
      <c r="A418" s="70" t="s">
        <v>2138</v>
      </c>
      <c r="B418" s="70">
        <v>28</v>
      </c>
      <c r="C418" s="70">
        <v>11</v>
      </c>
      <c r="D418" s="70">
        <v>2</v>
      </c>
      <c r="E418" s="70">
        <v>2014</v>
      </c>
      <c r="F418" s="70" t="s">
        <v>181</v>
      </c>
      <c r="G418" s="70" t="s">
        <v>2127</v>
      </c>
      <c r="H418" s="70" t="s">
        <v>2128</v>
      </c>
      <c r="I418" s="148"/>
      <c r="J418" s="71">
        <v>12.32732830595498</v>
      </c>
      <c r="K418" s="71">
        <v>1.02238562810825</v>
      </c>
      <c r="L418" s="71">
        <v>0.87901860843252377</v>
      </c>
      <c r="M418" s="71">
        <v>45.960480272611221</v>
      </c>
      <c r="N418" s="71">
        <v>47.753203129158862</v>
      </c>
      <c r="O418" s="71">
        <v>29.423711563952899</v>
      </c>
      <c r="P418" s="71">
        <v>12.914858338733888</v>
      </c>
      <c r="Q418" s="71">
        <v>2.7789225981824099</v>
      </c>
      <c r="R418" s="71">
        <v>0</v>
      </c>
      <c r="S418" s="71">
        <v>2.1373161883615088</v>
      </c>
      <c r="T418" s="72"/>
      <c r="U418" s="71">
        <v>1768728</v>
      </c>
      <c r="V418" s="71">
        <v>404</v>
      </c>
      <c r="W418" s="71">
        <v>27</v>
      </c>
      <c r="X418" s="71">
        <v>9407</v>
      </c>
      <c r="Y418" s="71">
        <v>14269</v>
      </c>
      <c r="Z418" s="71">
        <v>16932</v>
      </c>
      <c r="AA418" s="71">
        <v>2572</v>
      </c>
      <c r="AB418" s="71">
        <v>37443</v>
      </c>
      <c r="AC418" s="71">
        <v>0</v>
      </c>
      <c r="AD418" s="71">
        <v>2.1373161883615088</v>
      </c>
      <c r="AE418" s="72"/>
      <c r="AF418" s="71"/>
      <c r="AG418" s="71"/>
      <c r="AH418" s="71"/>
      <c r="AI418" s="71"/>
      <c r="AJ418" s="71"/>
      <c r="AK418" s="71"/>
      <c r="AL418" s="71"/>
      <c r="AM418" s="71"/>
      <c r="AN418" s="71"/>
      <c r="AO418" s="71"/>
      <c r="AP418" s="71"/>
      <c r="AQ418" s="72"/>
      <c r="AR418" s="71">
        <v>1245</v>
      </c>
      <c r="AS418" s="71">
        <v>63</v>
      </c>
      <c r="AT418" s="71">
        <v>0</v>
      </c>
      <c r="AU418" s="71">
        <v>0</v>
      </c>
      <c r="AV418" s="71">
        <v>0</v>
      </c>
      <c r="AW418" s="71">
        <v>0</v>
      </c>
      <c r="AX418" s="71"/>
      <c r="AY418" s="72"/>
      <c r="AZ418" s="71">
        <v>4693.3</v>
      </c>
      <c r="BA418" s="71">
        <v>4356.4000000000005</v>
      </c>
      <c r="BB418" s="71">
        <v>0</v>
      </c>
      <c r="BC418" s="71">
        <v>0</v>
      </c>
      <c r="BD418" s="71">
        <v>0</v>
      </c>
      <c r="BE418" s="71">
        <v>0</v>
      </c>
      <c r="BF418" s="71"/>
      <c r="BG418" s="72"/>
      <c r="BH418" s="71">
        <v>0</v>
      </c>
      <c r="BI418" s="71">
        <v>0</v>
      </c>
      <c r="BJ418" s="71">
        <v>2.9769999999999999</v>
      </c>
      <c r="BK418" s="71">
        <v>0</v>
      </c>
      <c r="BL418" s="71">
        <v>13.326000000000001</v>
      </c>
      <c r="BM418" s="71">
        <v>0</v>
      </c>
      <c r="BN418" s="72"/>
      <c r="BO418" s="71">
        <v>0</v>
      </c>
      <c r="BP418" s="71">
        <v>0</v>
      </c>
      <c r="BQ418" s="71">
        <v>1</v>
      </c>
      <c r="BR418" s="71">
        <v>0</v>
      </c>
      <c r="BS418" s="71">
        <v>4</v>
      </c>
      <c r="BT418" s="71">
        <v>0</v>
      </c>
      <c r="BU418"/>
      <c r="BV418" s="70">
        <v>16.303000000000001</v>
      </c>
      <c r="BW418" s="70">
        <v>0</v>
      </c>
      <c r="BX418" s="70">
        <v>0</v>
      </c>
      <c r="BY418" s="70">
        <v>0</v>
      </c>
      <c r="BZ418" s="70">
        <v>0</v>
      </c>
      <c r="CA418" s="70">
        <v>0</v>
      </c>
      <c r="CB418" s="70">
        <v>0</v>
      </c>
      <c r="CC418" s="70">
        <v>0</v>
      </c>
      <c r="CD418" s="70">
        <v>0</v>
      </c>
    </row>
    <row r="419" spans="1:82">
      <c r="A419" s="70" t="s">
        <v>2139</v>
      </c>
      <c r="B419" s="70">
        <v>29</v>
      </c>
      <c r="C419" s="70">
        <v>12</v>
      </c>
      <c r="D419" s="70">
        <v>2</v>
      </c>
      <c r="E419" s="70">
        <v>2015</v>
      </c>
      <c r="F419" s="70" t="s">
        <v>182</v>
      </c>
      <c r="G419" s="70" t="s">
        <v>2127</v>
      </c>
      <c r="H419" s="70" t="s">
        <v>2128</v>
      </c>
      <c r="I419" s="148"/>
      <c r="J419" s="71">
        <v>16.227480100732642</v>
      </c>
      <c r="K419" s="71">
        <v>0.97182765390967585</v>
      </c>
      <c r="L419" s="71">
        <v>1.0148310422774089</v>
      </c>
      <c r="M419" s="71">
        <v>41.853080065022027</v>
      </c>
      <c r="N419" s="71">
        <v>45.86694444456181</v>
      </c>
      <c r="O419" s="71">
        <v>29.520180723906407</v>
      </c>
      <c r="P419" s="71">
        <v>12.879834165698558</v>
      </c>
      <c r="Q419" s="71">
        <v>2.73157485120803</v>
      </c>
      <c r="R419" s="71">
        <v>0</v>
      </c>
      <c r="S419" s="71">
        <v>2.0604001272277879</v>
      </c>
      <c r="T419" s="72"/>
      <c r="U419" s="71">
        <v>2817114</v>
      </c>
      <c r="V419" s="71">
        <v>404</v>
      </c>
      <c r="W419" s="71">
        <v>27</v>
      </c>
      <c r="X419" s="71">
        <v>9407</v>
      </c>
      <c r="Y419" s="71">
        <v>14492</v>
      </c>
      <c r="Z419" s="71">
        <v>17151</v>
      </c>
      <c r="AA419" s="71">
        <v>2563</v>
      </c>
      <c r="AB419" s="71">
        <v>37597</v>
      </c>
      <c r="AC419" s="71">
        <v>0</v>
      </c>
      <c r="AD419" s="71">
        <v>2.0604001272277879</v>
      </c>
      <c r="AE419" s="72"/>
      <c r="AF419" s="71">
        <v>18032521.18557629</v>
      </c>
      <c r="AG419" s="71">
        <v>752792.92267829878</v>
      </c>
      <c r="AH419" s="71">
        <v>160842.8570405007</v>
      </c>
      <c r="AI419" s="71">
        <v>58149998.799088061</v>
      </c>
      <c r="AJ419" s="71">
        <v>69373595.965323955</v>
      </c>
      <c r="AK419" s="71">
        <v>0</v>
      </c>
      <c r="AL419" s="71">
        <v>0</v>
      </c>
      <c r="AM419" s="71">
        <v>5152511.1365167182</v>
      </c>
      <c r="AN419" s="71">
        <v>0</v>
      </c>
      <c r="AO419" s="71">
        <v>0</v>
      </c>
      <c r="AP419" s="71">
        <v>151622262.86622384</v>
      </c>
      <c r="AQ419" s="72"/>
      <c r="AR419" s="71">
        <v>1400</v>
      </c>
      <c r="AS419" s="71">
        <v>83</v>
      </c>
      <c r="AT419" s="71">
        <v>0</v>
      </c>
      <c r="AU419" s="71">
        <v>0</v>
      </c>
      <c r="AV419" s="71">
        <v>0</v>
      </c>
      <c r="AW419" s="71">
        <v>0</v>
      </c>
      <c r="AX419" s="71"/>
      <c r="AY419" s="72"/>
      <c r="AZ419" s="71">
        <v>5296.7000000000007</v>
      </c>
      <c r="BA419" s="71">
        <v>5975.8</v>
      </c>
      <c r="BB419" s="71">
        <v>0</v>
      </c>
      <c r="BC419" s="71">
        <v>0</v>
      </c>
      <c r="BD419" s="71">
        <v>0</v>
      </c>
      <c r="BE419" s="71">
        <v>0</v>
      </c>
      <c r="BF419" s="71"/>
      <c r="BG419" s="72"/>
      <c r="BH419" s="71">
        <v>0</v>
      </c>
      <c r="BI419" s="71">
        <v>0</v>
      </c>
      <c r="BJ419" s="71">
        <v>6.7759999999999998</v>
      </c>
      <c r="BK419" s="71">
        <v>0</v>
      </c>
      <c r="BL419" s="71">
        <v>12.929</v>
      </c>
      <c r="BM419" s="71">
        <v>0</v>
      </c>
      <c r="BN419" s="72"/>
      <c r="BO419" s="71">
        <v>0</v>
      </c>
      <c r="BP419" s="71">
        <v>0</v>
      </c>
      <c r="BQ419" s="71">
        <v>2</v>
      </c>
      <c r="BR419" s="71">
        <v>0</v>
      </c>
      <c r="BS419" s="71">
        <v>4</v>
      </c>
      <c r="BT419" s="71">
        <v>0</v>
      </c>
      <c r="BU419"/>
      <c r="BV419" s="70">
        <v>19.704999999999998</v>
      </c>
      <c r="BW419" s="70">
        <v>0</v>
      </c>
      <c r="BX419" s="70">
        <v>0</v>
      </c>
      <c r="BY419" s="70">
        <v>0</v>
      </c>
      <c r="BZ419" s="70">
        <v>0</v>
      </c>
      <c r="CA419" s="70">
        <v>0</v>
      </c>
      <c r="CB419" s="70">
        <v>0</v>
      </c>
      <c r="CC419" s="70">
        <v>0</v>
      </c>
      <c r="CD419" s="70">
        <v>0</v>
      </c>
    </row>
    <row r="420" spans="1:82">
      <c r="A420" s="70" t="s">
        <v>2140</v>
      </c>
      <c r="B420" s="70">
        <v>30</v>
      </c>
      <c r="C420" s="70">
        <v>13</v>
      </c>
      <c r="D420" s="70">
        <v>2</v>
      </c>
      <c r="E420" s="70">
        <v>2016</v>
      </c>
      <c r="F420" s="70" t="s">
        <v>155</v>
      </c>
      <c r="G420" s="70" t="s">
        <v>2127</v>
      </c>
      <c r="H420" s="70" t="s">
        <v>2128</v>
      </c>
      <c r="I420" s="148"/>
      <c r="J420" s="71">
        <v>20.288202065072138</v>
      </c>
      <c r="K420" s="71">
        <v>0.89480061429165703</v>
      </c>
      <c r="L420" s="71">
        <v>1.2237268118510356</v>
      </c>
      <c r="M420" s="71">
        <v>40.902967835277344</v>
      </c>
      <c r="N420" s="71">
        <v>45.619418285916304</v>
      </c>
      <c r="O420" s="71">
        <v>29.603778808167014</v>
      </c>
      <c r="P420" s="71">
        <v>12.598665975019442</v>
      </c>
      <c r="Q420" s="71">
        <v>2.652656437983651</v>
      </c>
      <c r="R420" s="71">
        <v>0</v>
      </c>
      <c r="S420" s="71">
        <v>1.5937475917045529</v>
      </c>
      <c r="T420" s="72"/>
      <c r="U420" s="71">
        <v>3759298</v>
      </c>
      <c r="V420" s="71">
        <v>404</v>
      </c>
      <c r="W420" s="71">
        <v>27</v>
      </c>
      <c r="X420" s="71">
        <v>9407</v>
      </c>
      <c r="Y420" s="71">
        <v>14626</v>
      </c>
      <c r="Z420" s="71">
        <v>17411</v>
      </c>
      <c r="AA420" s="71">
        <v>2593</v>
      </c>
      <c r="AB420" s="71">
        <v>37556</v>
      </c>
      <c r="AC420" s="71">
        <v>0</v>
      </c>
      <c r="AD420" s="71">
        <v>1.5937475917045529</v>
      </c>
      <c r="AE420" s="72"/>
      <c r="AF420" s="71">
        <v>22395144.652497929</v>
      </c>
      <c r="AG420" s="71">
        <v>668925.85947285907</v>
      </c>
      <c r="AH420" s="71">
        <v>151040.23224389259</v>
      </c>
      <c r="AI420" s="71">
        <v>61486740.857440203</v>
      </c>
      <c r="AJ420" s="71">
        <v>65246761.349274836</v>
      </c>
      <c r="AK420" s="71">
        <v>0</v>
      </c>
      <c r="AL420" s="71">
        <v>0</v>
      </c>
      <c r="AM420" s="71">
        <v>5150890.8887815652</v>
      </c>
      <c r="AN420" s="71">
        <v>0</v>
      </c>
      <c r="AO420" s="71">
        <v>0</v>
      </c>
      <c r="AP420" s="71">
        <v>155099503.83971131</v>
      </c>
      <c r="AQ420" s="72"/>
      <c r="AR420" s="71">
        <v>1527</v>
      </c>
      <c r="AS420" s="71">
        <v>101</v>
      </c>
      <c r="AT420" s="71">
        <v>0</v>
      </c>
      <c r="AU420" s="71">
        <v>0</v>
      </c>
      <c r="AV420" s="71">
        <v>0</v>
      </c>
      <c r="AW420" s="71">
        <v>0</v>
      </c>
      <c r="AX420" s="71"/>
      <c r="AY420" s="72"/>
      <c r="AZ420" s="71">
        <v>5803.7</v>
      </c>
      <c r="BA420" s="71">
        <v>6225.7</v>
      </c>
      <c r="BB420" s="71">
        <v>0</v>
      </c>
      <c r="BC420" s="71">
        <v>0</v>
      </c>
      <c r="BD420" s="71">
        <v>0</v>
      </c>
      <c r="BE420" s="71">
        <v>0</v>
      </c>
      <c r="BF420" s="71"/>
      <c r="BG420" s="72"/>
      <c r="BH420" s="71">
        <v>0</v>
      </c>
      <c r="BI420" s="71">
        <v>0</v>
      </c>
      <c r="BJ420" s="71">
        <v>9.6959999999999997</v>
      </c>
      <c r="BK420" s="71">
        <v>0</v>
      </c>
      <c r="BL420" s="71">
        <v>9.7309999999999999</v>
      </c>
      <c r="BM420" s="71">
        <v>0</v>
      </c>
      <c r="BN420" s="72"/>
      <c r="BO420" s="71">
        <v>0</v>
      </c>
      <c r="BP420" s="71">
        <v>0</v>
      </c>
      <c r="BQ420" s="71">
        <v>3</v>
      </c>
      <c r="BR420" s="71">
        <v>0</v>
      </c>
      <c r="BS420" s="71">
        <v>3</v>
      </c>
      <c r="BT420" s="71">
        <v>0</v>
      </c>
      <c r="BU420"/>
      <c r="BV420" s="70">
        <v>19.427</v>
      </c>
      <c r="BW420" s="70">
        <v>0</v>
      </c>
      <c r="BX420" s="70">
        <v>0</v>
      </c>
      <c r="BY420" s="70">
        <v>0</v>
      </c>
      <c r="BZ420" s="70">
        <v>0</v>
      </c>
      <c r="CA420" s="70">
        <v>0</v>
      </c>
      <c r="CB420" s="70">
        <v>0</v>
      </c>
      <c r="CC420" s="70">
        <v>0</v>
      </c>
      <c r="CD420" s="70">
        <v>0</v>
      </c>
    </row>
    <row r="421" spans="1:82">
      <c r="A421" s="70" t="s">
        <v>2141</v>
      </c>
      <c r="B421" s="70">
        <v>31</v>
      </c>
      <c r="C421" s="70">
        <v>14</v>
      </c>
      <c r="D421" s="70">
        <v>2</v>
      </c>
      <c r="E421" s="70">
        <v>2017</v>
      </c>
      <c r="F421" s="70" t="s">
        <v>156</v>
      </c>
      <c r="G421" s="70" t="s">
        <v>2127</v>
      </c>
      <c r="H421" s="70" t="s">
        <v>2128</v>
      </c>
      <c r="I421" s="148"/>
      <c r="J421" s="71">
        <v>18.607659732870665</v>
      </c>
      <c r="K421" s="71">
        <v>0.9122905458248447</v>
      </c>
      <c r="L421" s="71">
        <v>1.0821109513296421</v>
      </c>
      <c r="M421" s="71">
        <v>35.739109205254529</v>
      </c>
      <c r="N421" s="71">
        <v>41.718755700791959</v>
      </c>
      <c r="O421" s="71">
        <v>29.425119228767414</v>
      </c>
      <c r="P421" s="71">
        <v>12.47057848823278</v>
      </c>
      <c r="Q421" s="71">
        <v>2.5652461237418098</v>
      </c>
      <c r="R421" s="71">
        <v>0</v>
      </c>
      <c r="S421" s="71">
        <v>2.7062373874757957</v>
      </c>
      <c r="T421" s="72"/>
      <c r="U421" s="71">
        <v>3732148</v>
      </c>
      <c r="V421" s="71">
        <v>404</v>
      </c>
      <c r="W421" s="71">
        <v>27</v>
      </c>
      <c r="X421" s="71">
        <v>9407</v>
      </c>
      <c r="Y421" s="71">
        <v>14765</v>
      </c>
      <c r="Z421" s="71">
        <v>17593</v>
      </c>
      <c r="AA421" s="71">
        <v>2583</v>
      </c>
      <c r="AB421" s="71">
        <v>37557</v>
      </c>
      <c r="AC421" s="71">
        <v>0</v>
      </c>
      <c r="AD421" s="71">
        <v>2.7062373874757961</v>
      </c>
      <c r="AE421" s="72"/>
      <c r="AF421" s="71">
        <v>22461857.525227498</v>
      </c>
      <c r="AG421" s="71">
        <v>733956.20620122354</v>
      </c>
      <c r="AH421" s="71">
        <v>182158.1662781976</v>
      </c>
      <c r="AI421" s="71">
        <v>61836083.439190269</v>
      </c>
      <c r="AJ421" s="71">
        <v>66129010.299124159</v>
      </c>
      <c r="AK421" s="71">
        <v>0</v>
      </c>
      <c r="AL421" s="71">
        <v>0</v>
      </c>
      <c r="AM421" s="71">
        <v>5159087.9938625908</v>
      </c>
      <c r="AN421" s="71">
        <v>0</v>
      </c>
      <c r="AO421" s="71">
        <v>0</v>
      </c>
      <c r="AP421" s="71">
        <v>156502153.62988394</v>
      </c>
      <c r="AQ421" s="72"/>
      <c r="AR421" s="71">
        <v>1596</v>
      </c>
      <c r="AS421" s="71">
        <v>111</v>
      </c>
      <c r="AT421" s="71">
        <v>0</v>
      </c>
      <c r="AU421" s="71">
        <v>0</v>
      </c>
      <c r="AV421" s="71">
        <v>0</v>
      </c>
      <c r="AW421" s="71">
        <v>0</v>
      </c>
      <c r="AX421" s="71"/>
      <c r="AY421" s="72"/>
      <c r="AZ421" s="71">
        <v>6070.8</v>
      </c>
      <c r="BA421" s="71">
        <v>6445.7</v>
      </c>
      <c r="BB421" s="71">
        <v>0</v>
      </c>
      <c r="BC421" s="71">
        <v>0</v>
      </c>
      <c r="BD421" s="71">
        <v>0</v>
      </c>
      <c r="BE421" s="71">
        <v>0</v>
      </c>
      <c r="BF421" s="71"/>
      <c r="BG421" s="72"/>
      <c r="BH421" s="71">
        <v>0</v>
      </c>
      <c r="BI421" s="71">
        <v>0</v>
      </c>
      <c r="BJ421" s="71">
        <v>8.9420000000000002</v>
      </c>
      <c r="BK421" s="71">
        <v>0</v>
      </c>
      <c r="BL421" s="71">
        <v>10.367999999999999</v>
      </c>
      <c r="BM421" s="71">
        <v>0</v>
      </c>
      <c r="BN421" s="72"/>
      <c r="BO421" s="71">
        <v>0</v>
      </c>
      <c r="BP421" s="71">
        <v>0</v>
      </c>
      <c r="BQ421" s="71">
        <v>4</v>
      </c>
      <c r="BR421" s="71">
        <v>0</v>
      </c>
      <c r="BS421" s="71">
        <v>3</v>
      </c>
      <c r="BT421" s="71">
        <v>0</v>
      </c>
      <c r="BU421"/>
      <c r="BV421" s="70">
        <v>19.265000000000001</v>
      </c>
      <c r="BW421" s="70">
        <v>0</v>
      </c>
      <c r="BX421" s="70">
        <v>0</v>
      </c>
      <c r="BY421" s="70">
        <v>0</v>
      </c>
      <c r="BZ421" s="70">
        <v>0</v>
      </c>
      <c r="CA421" s="70">
        <v>0</v>
      </c>
      <c r="CB421" s="70">
        <v>0</v>
      </c>
      <c r="CC421" s="70">
        <v>4.4999999999999998E-2</v>
      </c>
      <c r="CD421" s="70">
        <v>0</v>
      </c>
    </row>
    <row r="422" spans="1:82">
      <c r="A422" s="70" t="s">
        <v>2142</v>
      </c>
      <c r="B422" s="70">
        <v>32</v>
      </c>
      <c r="C422" s="70">
        <v>15</v>
      </c>
      <c r="D422" s="70">
        <v>2</v>
      </c>
      <c r="E422" s="70">
        <v>2018</v>
      </c>
      <c r="F422" s="70" t="s">
        <v>183</v>
      </c>
      <c r="G422" s="70" t="s">
        <v>2127</v>
      </c>
      <c r="H422" s="70" t="s">
        <v>2128</v>
      </c>
      <c r="I422" s="148"/>
      <c r="J422" s="71">
        <v>16.878564338613575</v>
      </c>
      <c r="K422" s="71">
        <v>0.77545094177412099</v>
      </c>
      <c r="L422" s="71">
        <v>0.97232451723458402</v>
      </c>
      <c r="M422" s="71">
        <v>31.822951348216744</v>
      </c>
      <c r="N422" s="71">
        <v>32.9398542527004</v>
      </c>
      <c r="O422" s="71">
        <v>29.098760497934411</v>
      </c>
      <c r="P422" s="71">
        <v>12.499399715371965</v>
      </c>
      <c r="Q422" s="71">
        <v>2.3746263034225401</v>
      </c>
      <c r="R422" s="71">
        <v>0</v>
      </c>
      <c r="S422" s="71">
        <v>4.6723032335932242</v>
      </c>
      <c r="T422" s="72"/>
      <c r="U422" s="71">
        <v>3940549</v>
      </c>
      <c r="V422" s="71">
        <v>404</v>
      </c>
      <c r="W422" s="71">
        <v>27</v>
      </c>
      <c r="X422" s="71">
        <v>9407</v>
      </c>
      <c r="Y422" s="71">
        <v>14913</v>
      </c>
      <c r="Z422" s="71">
        <v>17731</v>
      </c>
      <c r="AA422" s="71">
        <v>2615</v>
      </c>
      <c r="AB422" s="71">
        <v>37466</v>
      </c>
      <c r="AC422" s="71">
        <v>0</v>
      </c>
      <c r="AD422" s="71">
        <v>4.6723032335932242</v>
      </c>
      <c r="AE422" s="72"/>
      <c r="AF422" s="71">
        <v>23298546.01323346</v>
      </c>
      <c r="AG422" s="71">
        <v>613779.48587013467</v>
      </c>
      <c r="AH422" s="71">
        <v>172227.5630089223</v>
      </c>
      <c r="AI422" s="71">
        <v>61709451.066294879</v>
      </c>
      <c r="AJ422" s="71">
        <v>59315258.333718002</v>
      </c>
      <c r="AK422" s="71">
        <v>0</v>
      </c>
      <c r="AL422" s="71">
        <v>0</v>
      </c>
      <c r="AM422" s="71">
        <v>5157236.5139226345</v>
      </c>
      <c r="AN422" s="71">
        <v>0</v>
      </c>
      <c r="AO422" s="71">
        <v>0</v>
      </c>
      <c r="AP422" s="71">
        <v>150266498.97604802</v>
      </c>
      <c r="AQ422" s="72"/>
      <c r="AR422" s="71">
        <v>1661</v>
      </c>
      <c r="AS422" s="71">
        <v>121</v>
      </c>
      <c r="AT422" s="71">
        <v>0</v>
      </c>
      <c r="AU422" s="71">
        <v>0</v>
      </c>
      <c r="AV422" s="71">
        <v>0</v>
      </c>
      <c r="AW422" s="71">
        <v>0</v>
      </c>
      <c r="AX422" s="71"/>
      <c r="AY422" s="72"/>
      <c r="AZ422" s="71">
        <v>6385</v>
      </c>
      <c r="BA422" s="71">
        <v>7967.8</v>
      </c>
      <c r="BB422" s="71">
        <v>0</v>
      </c>
      <c r="BC422" s="71">
        <v>0</v>
      </c>
      <c r="BD422" s="71">
        <v>0</v>
      </c>
      <c r="BE422" s="71">
        <v>0</v>
      </c>
      <c r="BF422" s="71"/>
      <c r="BG422" s="72"/>
      <c r="BH422" s="71">
        <v>0</v>
      </c>
      <c r="BI422" s="71">
        <v>0</v>
      </c>
      <c r="BJ422" s="71">
        <v>8.2840000000000007</v>
      </c>
      <c r="BK422" s="71">
        <v>0</v>
      </c>
      <c r="BL422" s="71">
        <v>6.6390000000000002</v>
      </c>
      <c r="BM422" s="71">
        <v>0</v>
      </c>
      <c r="BN422" s="72"/>
      <c r="BO422" s="71">
        <v>0</v>
      </c>
      <c r="BP422" s="71">
        <v>0</v>
      </c>
      <c r="BQ422" s="71">
        <v>3</v>
      </c>
      <c r="BR422" s="71">
        <v>0</v>
      </c>
      <c r="BS422" s="71">
        <v>2</v>
      </c>
      <c r="BT422" s="71">
        <v>0</v>
      </c>
      <c r="BU422"/>
      <c r="BV422" s="70">
        <v>14.923</v>
      </c>
      <c r="BW422" s="70">
        <v>0</v>
      </c>
      <c r="BX422" s="70">
        <v>0</v>
      </c>
      <c r="BY422" s="70">
        <v>0</v>
      </c>
      <c r="BZ422" s="70">
        <v>0</v>
      </c>
      <c r="CA422" s="70">
        <v>0</v>
      </c>
      <c r="CB422" s="70">
        <v>0</v>
      </c>
      <c r="CC422" s="70">
        <v>0</v>
      </c>
      <c r="CD422" s="70">
        <v>0</v>
      </c>
    </row>
    <row r="423" spans="1:82">
      <c r="A423" s="70" t="s">
        <v>2143</v>
      </c>
      <c r="B423" s="70">
        <v>33</v>
      </c>
      <c r="C423" s="70">
        <v>16</v>
      </c>
      <c r="D423" s="70">
        <v>2</v>
      </c>
      <c r="E423" s="70">
        <v>2019</v>
      </c>
      <c r="F423" s="70" t="s">
        <v>158</v>
      </c>
      <c r="G423" s="70" t="s">
        <v>2127</v>
      </c>
      <c r="H423" s="70" t="s">
        <v>2128</v>
      </c>
      <c r="I423" s="148"/>
      <c r="J423" s="71">
        <v>18.885914281364766</v>
      </c>
      <c r="K423" s="71">
        <v>0.74162451359477444</v>
      </c>
      <c r="L423" s="71">
        <v>0.98096219940991469</v>
      </c>
      <c r="M423" s="71">
        <v>29.437826308200304</v>
      </c>
      <c r="N423" s="71">
        <v>32.582875185926582</v>
      </c>
      <c r="O423" s="71">
        <v>28.541672997213624</v>
      </c>
      <c r="P423" s="71">
        <v>12.805565215880572</v>
      </c>
      <c r="Q423" s="71">
        <v>2.3029636831615798</v>
      </c>
      <c r="R423" s="71">
        <v>0</v>
      </c>
      <c r="S423" s="71">
        <v>6.7452993155136838</v>
      </c>
      <c r="T423" s="72"/>
      <c r="U423" s="71">
        <v>4558892</v>
      </c>
      <c r="V423" s="71">
        <v>404</v>
      </c>
      <c r="W423" s="71">
        <v>27</v>
      </c>
      <c r="X423" s="71">
        <v>9407</v>
      </c>
      <c r="Y423" s="71">
        <v>15070</v>
      </c>
      <c r="Z423" s="71">
        <v>17869</v>
      </c>
      <c r="AA423" s="71">
        <v>2659</v>
      </c>
      <c r="AB423" s="71">
        <v>37319</v>
      </c>
      <c r="AC423" s="71">
        <v>0</v>
      </c>
      <c r="AD423" s="71">
        <v>6.7452993155136838</v>
      </c>
      <c r="AE423" s="72"/>
      <c r="AF423" s="71">
        <v>26446289.893697921</v>
      </c>
      <c r="AG423" s="71">
        <v>644983.61289423949</v>
      </c>
      <c r="AH423" s="71">
        <v>182531.97630545159</v>
      </c>
      <c r="AI423" s="71">
        <v>59601789.001815438</v>
      </c>
      <c r="AJ423" s="71">
        <v>57781447.053396158</v>
      </c>
      <c r="AK423" s="71">
        <v>0</v>
      </c>
      <c r="AL423" s="71">
        <v>0</v>
      </c>
      <c r="AM423" s="71">
        <v>5082566.8627184127</v>
      </c>
      <c r="AN423" s="71">
        <v>0</v>
      </c>
      <c r="AO423" s="71">
        <v>0</v>
      </c>
      <c r="AP423" s="71">
        <v>149739608.40082762</v>
      </c>
      <c r="AQ423" s="72"/>
      <c r="AR423" s="71">
        <v>1700</v>
      </c>
      <c r="AS423" s="71">
        <v>129</v>
      </c>
      <c r="AT423" s="71">
        <v>0</v>
      </c>
      <c r="AU423" s="71">
        <v>0</v>
      </c>
      <c r="AV423" s="71">
        <v>0</v>
      </c>
      <c r="AW423" s="71">
        <v>0</v>
      </c>
      <c r="AX423" s="71"/>
      <c r="AY423" s="72"/>
      <c r="AZ423" s="71">
        <v>6555.5000000000018</v>
      </c>
      <c r="BA423" s="71">
        <v>8183.8</v>
      </c>
      <c r="BB423" s="71">
        <v>0</v>
      </c>
      <c r="BC423" s="71">
        <v>0</v>
      </c>
      <c r="BD423" s="71">
        <v>0</v>
      </c>
      <c r="BE423" s="71">
        <v>0</v>
      </c>
      <c r="BF423" s="71"/>
      <c r="BG423" s="72"/>
      <c r="BH423" s="71">
        <v>0</v>
      </c>
      <c r="BI423" s="71">
        <v>0</v>
      </c>
      <c r="BJ423" s="71">
        <v>6.6340000000000003</v>
      </c>
      <c r="BK423" s="71">
        <v>0</v>
      </c>
      <c r="BL423" s="71">
        <v>13.17</v>
      </c>
      <c r="BM423" s="71">
        <v>0</v>
      </c>
      <c r="BN423" s="72"/>
      <c r="BO423" s="71">
        <v>0</v>
      </c>
      <c r="BP423" s="71">
        <v>0</v>
      </c>
      <c r="BQ423" s="71">
        <v>3</v>
      </c>
      <c r="BR423" s="71">
        <v>0</v>
      </c>
      <c r="BS423" s="71">
        <v>3</v>
      </c>
      <c r="BT423" s="71">
        <v>0</v>
      </c>
      <c r="BU423"/>
      <c r="BV423" s="70">
        <v>19.803999999999998</v>
      </c>
      <c r="BW423" s="70">
        <v>0</v>
      </c>
      <c r="BX423" s="70">
        <v>0</v>
      </c>
      <c r="BY423" s="70">
        <v>0</v>
      </c>
      <c r="BZ423" s="70">
        <v>0</v>
      </c>
      <c r="CA423" s="70">
        <v>0</v>
      </c>
      <c r="CB423" s="70">
        <v>0</v>
      </c>
      <c r="CC423" s="70">
        <v>0</v>
      </c>
      <c r="CD423" s="70">
        <v>0</v>
      </c>
    </row>
    <row r="424" spans="1:82">
      <c r="A424" s="70" t="s">
        <v>2144</v>
      </c>
      <c r="B424" s="70">
        <v>34</v>
      </c>
      <c r="C424" s="70">
        <v>17</v>
      </c>
      <c r="D424" s="70">
        <v>2</v>
      </c>
      <c r="E424" s="70">
        <v>2020</v>
      </c>
      <c r="F424" s="70" t="s">
        <v>159</v>
      </c>
      <c r="G424" s="70" t="s">
        <v>2127</v>
      </c>
      <c r="H424" s="70" t="s">
        <v>2128</v>
      </c>
      <c r="I424" s="148"/>
      <c r="J424" s="71">
        <v>19.050387476395152</v>
      </c>
      <c r="K424" s="71">
        <v>0.84270715336810387</v>
      </c>
      <c r="L424" s="71">
        <v>0.54007220303104553</v>
      </c>
      <c r="M424" s="71">
        <v>33.34077915550774</v>
      </c>
      <c r="N424" s="71">
        <v>37.26162936881078</v>
      </c>
      <c r="O424" s="71">
        <v>25.213657537626815</v>
      </c>
      <c r="P424" s="71">
        <v>12.170157379323122</v>
      </c>
      <c r="Q424" s="71">
        <v>2.1892706205252899</v>
      </c>
      <c r="R424" s="71">
        <v>0</v>
      </c>
      <c r="S424" s="71">
        <v>4.8205109095366847</v>
      </c>
      <c r="T424" s="72"/>
      <c r="U424" s="71">
        <v>4510240</v>
      </c>
      <c r="V424" s="71">
        <v>435</v>
      </c>
      <c r="W424" s="71">
        <v>18</v>
      </c>
      <c r="X424" s="71">
        <v>10096</v>
      </c>
      <c r="Y424" s="71">
        <v>15158</v>
      </c>
      <c r="Z424" s="71">
        <v>18017</v>
      </c>
      <c r="AA424" s="71">
        <v>2686</v>
      </c>
      <c r="AB424" s="71">
        <v>37131</v>
      </c>
      <c r="AC424" s="71">
        <v>0</v>
      </c>
      <c r="AD424" s="71">
        <v>4.8205109095366847</v>
      </c>
      <c r="AE424" s="72"/>
      <c r="AF424" s="71">
        <v>26581729.70180162</v>
      </c>
      <c r="AG424" s="71">
        <v>648835.32847647241</v>
      </c>
      <c r="AH424" s="71">
        <v>98043.324175296686</v>
      </c>
      <c r="AI424" s="71">
        <v>65355534.085871153</v>
      </c>
      <c r="AJ424" s="71">
        <v>71037253.67010504</v>
      </c>
      <c r="AK424" s="71"/>
      <c r="AL424" s="71"/>
      <c r="AM424" s="71">
        <v>4846008.0340142408</v>
      </c>
      <c r="AN424" s="71"/>
      <c r="AO424" s="71"/>
      <c r="AP424" s="71">
        <v>168567404.14444384</v>
      </c>
      <c r="AQ424" s="72"/>
      <c r="AR424" s="71">
        <v>1764</v>
      </c>
      <c r="AS424" s="71">
        <v>133</v>
      </c>
      <c r="AT424" s="71">
        <v>0</v>
      </c>
      <c r="AU424" s="71">
        <v>0</v>
      </c>
      <c r="AV424" s="71">
        <v>0</v>
      </c>
      <c r="AW424" s="71">
        <v>0</v>
      </c>
      <c r="AX424" s="71"/>
      <c r="AY424" s="72"/>
      <c r="AZ424" s="71">
        <v>6861.1999999999907</v>
      </c>
      <c r="BA424" s="71">
        <v>8359.8000000000011</v>
      </c>
      <c r="BB424" s="71">
        <v>0</v>
      </c>
      <c r="BC424" s="71">
        <v>0</v>
      </c>
      <c r="BD424" s="71">
        <v>0</v>
      </c>
      <c r="BE424" s="71">
        <v>0</v>
      </c>
      <c r="BF424" s="71"/>
      <c r="BG424" s="72"/>
      <c r="BH424" s="71">
        <v>0</v>
      </c>
      <c r="BI424" s="71">
        <v>0</v>
      </c>
      <c r="BJ424" s="71">
        <v>5.9589999999999996</v>
      </c>
      <c r="BK424" s="71">
        <v>0</v>
      </c>
      <c r="BL424" s="71">
        <v>14.248999999999999</v>
      </c>
      <c r="BM424" s="71">
        <v>0</v>
      </c>
      <c r="BN424" s="72"/>
      <c r="BO424" s="71">
        <v>0</v>
      </c>
      <c r="BP424" s="71">
        <v>0</v>
      </c>
      <c r="BQ424" s="71">
        <v>3</v>
      </c>
      <c r="BR424" s="71">
        <v>0</v>
      </c>
      <c r="BS424" s="71">
        <v>3</v>
      </c>
      <c r="BT424" s="71">
        <v>0</v>
      </c>
      <c r="BU424"/>
      <c r="BV424" s="70">
        <v>20.207999999999998</v>
      </c>
      <c r="BW424" s="70">
        <v>0</v>
      </c>
      <c r="BX424" s="70">
        <v>0</v>
      </c>
      <c r="BY424" s="70">
        <v>0</v>
      </c>
      <c r="BZ424" s="70">
        <v>0</v>
      </c>
      <c r="CA424" s="70">
        <v>0</v>
      </c>
      <c r="CB424" s="70">
        <v>0</v>
      </c>
      <c r="CC424" s="70">
        <v>0</v>
      </c>
      <c r="CD424" s="70">
        <v>0</v>
      </c>
    </row>
    <row r="425" spans="1:82">
      <c r="A425" s="70" t="s">
        <v>2145</v>
      </c>
      <c r="B425" s="70">
        <v>34</v>
      </c>
      <c r="C425" s="70">
        <v>18</v>
      </c>
      <c r="D425" s="70">
        <v>2</v>
      </c>
      <c r="E425" s="70">
        <v>2021</v>
      </c>
      <c r="F425" s="70" t="s">
        <v>160</v>
      </c>
      <c r="G425" s="1064" t="s">
        <v>2127</v>
      </c>
      <c r="H425" s="70" t="s">
        <v>2128</v>
      </c>
      <c r="I425" s="148"/>
      <c r="J425" s="71">
        <v>15.049826230102614</v>
      </c>
      <c r="K425" s="71">
        <v>0.94963839462279886</v>
      </c>
      <c r="L425" s="71">
        <v>0.54587782740610358</v>
      </c>
      <c r="M425" s="71">
        <v>31.331158081937179</v>
      </c>
      <c r="N425" s="71">
        <v>33.300348136425484</v>
      </c>
      <c r="O425" s="71">
        <v>24.552785828828757</v>
      </c>
      <c r="P425" s="71">
        <v>12.685245031444293</v>
      </c>
      <c r="Q425" s="71">
        <v>2.158688134698</v>
      </c>
      <c r="R425" s="71">
        <v>0</v>
      </c>
      <c r="S425" s="71">
        <v>3.853319293936381</v>
      </c>
      <c r="T425" s="72"/>
      <c r="U425" s="71">
        <v>4415825</v>
      </c>
      <c r="V425" s="71">
        <v>435</v>
      </c>
      <c r="W425" s="71">
        <v>18</v>
      </c>
      <c r="X425" s="71">
        <v>10096</v>
      </c>
      <c r="Y425" s="71">
        <v>15282</v>
      </c>
      <c r="Z425" s="71">
        <v>18065</v>
      </c>
      <c r="AA425" s="71">
        <v>2730</v>
      </c>
      <c r="AB425" s="71">
        <v>36972</v>
      </c>
      <c r="AC425" s="71">
        <v>0</v>
      </c>
      <c r="AD425" s="71">
        <v>3.853319293936381</v>
      </c>
      <c r="AE425" s="72"/>
      <c r="AF425" s="71">
        <v>23123787.458545014</v>
      </c>
      <c r="AG425" s="71">
        <v>734024.30183966458</v>
      </c>
      <c r="AH425" s="71">
        <v>100674.24162839448</v>
      </c>
      <c r="AI425" s="71">
        <v>70139482.148309439</v>
      </c>
      <c r="AJ425" s="71">
        <v>66876257.338193998</v>
      </c>
      <c r="AK425" s="71">
        <v>0</v>
      </c>
      <c r="AL425" s="71">
        <v>0</v>
      </c>
      <c r="AM425" s="71">
        <v>4853088.4600300891</v>
      </c>
      <c r="AN425" s="71">
        <v>0</v>
      </c>
      <c r="AO425" s="71">
        <v>0</v>
      </c>
      <c r="AP425" s="71">
        <v>165827313.94854659</v>
      </c>
      <c r="AQ425" s="72"/>
      <c r="AR425" s="71">
        <v>1831</v>
      </c>
      <c r="AS425" s="71">
        <v>136</v>
      </c>
      <c r="AT425" s="71">
        <v>0</v>
      </c>
      <c r="AU425" s="71">
        <v>0</v>
      </c>
      <c r="AV425" s="71">
        <v>0</v>
      </c>
      <c r="AW425" s="71">
        <v>0</v>
      </c>
      <c r="AX425" s="71"/>
      <c r="AY425" s="72"/>
      <c r="AZ425" s="71">
        <v>7225.5999999999858</v>
      </c>
      <c r="BA425" s="71">
        <v>8935.1999999999989</v>
      </c>
      <c r="BB425" s="71">
        <v>0</v>
      </c>
      <c r="BC425" s="71">
        <v>0</v>
      </c>
      <c r="BD425" s="71">
        <v>0</v>
      </c>
      <c r="BE425" s="71">
        <v>0</v>
      </c>
      <c r="BF425" s="71"/>
      <c r="BG425" s="72"/>
      <c r="BH425" s="71">
        <v>0</v>
      </c>
      <c r="BI425" s="71">
        <v>0</v>
      </c>
      <c r="BJ425" s="71">
        <v>6.5190000000000001</v>
      </c>
      <c r="BK425" s="71">
        <v>0</v>
      </c>
      <c r="BL425" s="71">
        <v>17.867000000000001</v>
      </c>
      <c r="BM425" s="71">
        <v>0</v>
      </c>
      <c r="BN425" s="72"/>
      <c r="BO425" s="71">
        <v>0</v>
      </c>
      <c r="BP425" s="71">
        <v>0</v>
      </c>
      <c r="BQ425" s="71">
        <v>3</v>
      </c>
      <c r="BR425" s="71">
        <v>0</v>
      </c>
      <c r="BS425" s="71">
        <v>3</v>
      </c>
      <c r="BT425" s="71">
        <v>0</v>
      </c>
      <c r="BU425"/>
      <c r="BV425" s="70">
        <v>24.385999999999999</v>
      </c>
      <c r="BW425" s="70">
        <v>0</v>
      </c>
      <c r="BX425" s="70">
        <v>0</v>
      </c>
      <c r="BY425" s="70">
        <v>0</v>
      </c>
      <c r="BZ425" s="70">
        <v>0</v>
      </c>
      <c r="CA425" s="70">
        <v>0</v>
      </c>
      <c r="CB425" s="70">
        <v>0</v>
      </c>
      <c r="CC425" s="70">
        <v>0</v>
      </c>
      <c r="CD425" s="70">
        <v>0</v>
      </c>
    </row>
    <row r="426" spans="1:82">
      <c r="A426" s="70" t="s">
        <v>2146</v>
      </c>
      <c r="B426" s="70">
        <v>34</v>
      </c>
      <c r="C426" s="70">
        <v>19</v>
      </c>
      <c r="D426" s="70">
        <v>2</v>
      </c>
      <c r="E426" s="70">
        <v>2022</v>
      </c>
      <c r="F426" s="70" t="s">
        <v>161</v>
      </c>
      <c r="G426" s="1064" t="s">
        <v>2127</v>
      </c>
      <c r="H426" s="70" t="s">
        <v>2128</v>
      </c>
      <c r="I426" s="148"/>
      <c r="J426" s="71">
        <v>12.449608837450354</v>
      </c>
      <c r="K426" s="71">
        <v>0.89132782165114766</v>
      </c>
      <c r="L426" s="71">
        <v>0.4083425380619265</v>
      </c>
      <c r="M426" s="71">
        <v>36.10723492917284</v>
      </c>
      <c r="N426" s="71">
        <v>36.363347057952907</v>
      </c>
      <c r="O426" s="71">
        <v>26.039513564474369</v>
      </c>
      <c r="P426" s="71">
        <v>12.838032400310428</v>
      </c>
      <c r="Q426" s="71">
        <v>2.16582150583563</v>
      </c>
      <c r="R426" s="71">
        <v>0</v>
      </c>
      <c r="S426" s="71">
        <v>4.3282679574413523</v>
      </c>
      <c r="T426" s="72"/>
      <c r="U426" s="71">
        <v>3705617</v>
      </c>
      <c r="V426" s="71">
        <v>435</v>
      </c>
      <c r="W426" s="71">
        <v>18</v>
      </c>
      <c r="X426" s="71">
        <v>10096</v>
      </c>
      <c r="Y426" s="71">
        <v>15413</v>
      </c>
      <c r="Z426" s="71">
        <v>18203</v>
      </c>
      <c r="AA426" s="71">
        <v>2805</v>
      </c>
      <c r="AB426" s="71">
        <v>36790</v>
      </c>
      <c r="AC426" s="71">
        <v>0</v>
      </c>
      <c r="AD426" s="71">
        <v>4.3282679574413523</v>
      </c>
      <c r="AE426" s="72"/>
      <c r="AF426" s="71">
        <v>17488994.018049426</v>
      </c>
      <c r="AG426" s="71">
        <v>732235.81073624699</v>
      </c>
      <c r="AH426" s="71">
        <v>88371.354712575892</v>
      </c>
      <c r="AI426" s="71">
        <v>69983628.191955775</v>
      </c>
      <c r="AJ426" s="71">
        <v>67850552.809881762</v>
      </c>
      <c r="AK426" s="71">
        <v>0</v>
      </c>
      <c r="AL426" s="71">
        <v>0</v>
      </c>
      <c r="AM426" s="71">
        <v>4750593.1612377819</v>
      </c>
      <c r="AN426" s="71">
        <v>0</v>
      </c>
      <c r="AO426" s="71">
        <v>0</v>
      </c>
      <c r="AP426" s="71">
        <v>160894375.34657356</v>
      </c>
      <c r="AQ426" s="72"/>
      <c r="AR426" s="71">
        <v>1906</v>
      </c>
      <c r="AS426" s="71">
        <v>137</v>
      </c>
      <c r="AT426" s="71">
        <v>0</v>
      </c>
      <c r="AU426" s="71">
        <v>0</v>
      </c>
      <c r="AV426" s="71">
        <v>0</v>
      </c>
      <c r="AW426" s="71">
        <v>0</v>
      </c>
      <c r="AX426" s="71"/>
      <c r="AY426" s="72"/>
      <c r="AZ426" s="71">
        <v>7600</v>
      </c>
      <c r="BA426" s="71">
        <v>9015.1999999999989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2147</v>
      </c>
      <c r="B427" s="70">
        <v>34</v>
      </c>
      <c r="C427" s="70">
        <v>20</v>
      </c>
      <c r="D427" s="70">
        <v>2</v>
      </c>
      <c r="E427" s="70">
        <v>2023</v>
      </c>
      <c r="F427" s="70" t="s">
        <v>1539</v>
      </c>
      <c r="G427" s="70" t="s">
        <v>2127</v>
      </c>
      <c r="H427" s="70" t="s">
        <v>2128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1979</v>
      </c>
      <c r="AS427" s="71">
        <v>137</v>
      </c>
      <c r="AT427" s="71">
        <v>0</v>
      </c>
      <c r="AU427" s="71">
        <v>0</v>
      </c>
      <c r="AV427" s="71">
        <v>0</v>
      </c>
      <c r="AW427" s="71">
        <v>0</v>
      </c>
      <c r="AX427" s="71"/>
      <c r="AY427" s="72"/>
      <c r="AZ427" s="71">
        <v>8019.5000000000182</v>
      </c>
      <c r="BA427" s="71">
        <v>9015.1999999999989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2148</v>
      </c>
      <c r="B428" s="70">
        <v>34</v>
      </c>
      <c r="C428" s="70">
        <v>21</v>
      </c>
      <c r="D428" s="70">
        <v>2</v>
      </c>
      <c r="E428" s="70">
        <v>2024</v>
      </c>
      <c r="F428" s="70" t="s">
        <v>1554</v>
      </c>
      <c r="G428" s="70" t="s">
        <v>2127</v>
      </c>
      <c r="H428" s="70" t="s">
        <v>2128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2149</v>
      </c>
      <c r="B429" s="70">
        <v>52</v>
      </c>
      <c r="C429" s="70">
        <v>1</v>
      </c>
      <c r="D429" s="70">
        <v>4</v>
      </c>
      <c r="E429" s="70">
        <v>1990</v>
      </c>
      <c r="F429" s="70" t="s">
        <v>787</v>
      </c>
      <c r="G429" s="70" t="s">
        <v>2150</v>
      </c>
      <c r="H429" s="70" t="s">
        <v>2151</v>
      </c>
      <c r="I429" s="148"/>
      <c r="J429" s="71">
        <v>496.19080810810539</v>
      </c>
      <c r="K429" s="71">
        <v>4.8463569740786827</v>
      </c>
      <c r="L429" s="71">
        <v>15.719377526269479</v>
      </c>
      <c r="M429" s="71">
        <v>21.79003588928849</v>
      </c>
      <c r="N429" s="71">
        <v>41.596376209811417</v>
      </c>
      <c r="O429" s="71">
        <v>29.218717052913579</v>
      </c>
      <c r="P429" s="71">
        <v>41.616714697158571</v>
      </c>
      <c r="Q429" s="71">
        <v>2.3975451001578798</v>
      </c>
      <c r="R429" s="71">
        <v>2.9791838208771071</v>
      </c>
      <c r="S429" s="71">
        <v>2.391485214725551</v>
      </c>
      <c r="T429" s="72"/>
      <c r="U429" s="71">
        <v>8949823</v>
      </c>
      <c r="V429" s="71">
        <v>1081</v>
      </c>
      <c r="W429" s="71">
        <v>171</v>
      </c>
      <c r="X429" s="71">
        <v>6685</v>
      </c>
      <c r="Y429" s="71">
        <v>11172</v>
      </c>
      <c r="Z429" s="71">
        <v>12018</v>
      </c>
      <c r="AA429" s="71">
        <v>10105</v>
      </c>
      <c r="AB429" s="71">
        <v>38928</v>
      </c>
      <c r="AC429" s="71">
        <v>516000</v>
      </c>
      <c r="AD429" s="71">
        <v>2.391485214725551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2152</v>
      </c>
      <c r="B430" s="70">
        <v>53</v>
      </c>
      <c r="C430" s="70">
        <v>2</v>
      </c>
      <c r="D430" s="70">
        <v>4</v>
      </c>
      <c r="E430" s="70">
        <v>2005</v>
      </c>
      <c r="F430" s="70" t="s">
        <v>789</v>
      </c>
      <c r="G430" s="70" t="s">
        <v>2150</v>
      </c>
      <c r="H430" s="70" t="s">
        <v>2151</v>
      </c>
      <c r="I430" s="148"/>
      <c r="J430" s="71">
        <v>499.55830815263101</v>
      </c>
      <c r="K430" s="71">
        <v>2.9280945555989129</v>
      </c>
      <c r="L430" s="71">
        <v>26.62151617447584</v>
      </c>
      <c r="M430" s="71">
        <v>46.937249528819542</v>
      </c>
      <c r="N430" s="71">
        <v>74.326970289221094</v>
      </c>
      <c r="O430" s="71">
        <v>46.001179687086882</v>
      </c>
      <c r="P430" s="71">
        <v>41.873681031400963</v>
      </c>
      <c r="Q430" s="71">
        <v>2.3542161049414498</v>
      </c>
      <c r="R430" s="71">
        <v>0.50602475369301836</v>
      </c>
      <c r="S430" s="71">
        <v>3.08039168</v>
      </c>
      <c r="T430" s="72"/>
      <c r="U430" s="71">
        <v>10188472</v>
      </c>
      <c r="V430" s="71">
        <v>819</v>
      </c>
      <c r="W430" s="71">
        <v>327</v>
      </c>
      <c r="X430" s="71">
        <v>6862</v>
      </c>
      <c r="Y430" s="71">
        <v>13736</v>
      </c>
      <c r="Z430" s="71">
        <v>21895</v>
      </c>
      <c r="AA430" s="71">
        <v>8327</v>
      </c>
      <c r="AB430" s="71">
        <v>39960</v>
      </c>
      <c r="AC430" s="71">
        <v>89480</v>
      </c>
      <c r="AD430" s="71">
        <v>3.08039168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2153</v>
      </c>
      <c r="B431" s="70">
        <v>54</v>
      </c>
      <c r="C431" s="70">
        <v>3</v>
      </c>
      <c r="D431" s="70">
        <v>4</v>
      </c>
      <c r="E431" s="70">
        <v>2006</v>
      </c>
      <c r="F431" s="70" t="s">
        <v>790</v>
      </c>
      <c r="G431" s="70" t="s">
        <v>2150</v>
      </c>
      <c r="H431" s="70" t="s">
        <v>2151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2154</v>
      </c>
      <c r="B432" s="70">
        <v>55</v>
      </c>
      <c r="C432" s="70">
        <v>4</v>
      </c>
      <c r="D432" s="70">
        <v>4</v>
      </c>
      <c r="E432" s="70">
        <v>2007</v>
      </c>
      <c r="F432" s="70" t="s">
        <v>791</v>
      </c>
      <c r="G432" s="70" t="s">
        <v>2150</v>
      </c>
      <c r="H432" s="70" t="s">
        <v>2151</v>
      </c>
      <c r="I432" s="148"/>
      <c r="J432" s="71">
        <v>568.02066047349376</v>
      </c>
      <c r="K432" s="71">
        <v>2.7506183894931362</v>
      </c>
      <c r="L432" s="71">
        <v>17.472088103774752</v>
      </c>
      <c r="M432" s="71">
        <v>53.9457570997399</v>
      </c>
      <c r="N432" s="71">
        <v>67.982885194846659</v>
      </c>
      <c r="O432" s="71">
        <v>44.572329575771818</v>
      </c>
      <c r="P432" s="71">
        <v>41.367767925551441</v>
      </c>
      <c r="Q432" s="71">
        <v>2.4644454440951802</v>
      </c>
      <c r="R432" s="71">
        <v>0.82622614983117648</v>
      </c>
      <c r="S432" s="71">
        <v>2.9993640274</v>
      </c>
      <c r="T432" s="72"/>
      <c r="U432" s="71">
        <v>12576840</v>
      </c>
      <c r="V432" s="71">
        <v>800</v>
      </c>
      <c r="W432" s="71">
        <v>338</v>
      </c>
      <c r="X432" s="71">
        <v>8821</v>
      </c>
      <c r="Y432" s="71">
        <v>14048</v>
      </c>
      <c r="Z432" s="71">
        <v>22054</v>
      </c>
      <c r="AA432" s="71">
        <v>8101</v>
      </c>
      <c r="AB432" s="71">
        <v>39619</v>
      </c>
      <c r="AC432" s="71">
        <v>150293</v>
      </c>
      <c r="AD432" s="71">
        <v>2.9993640274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2155</v>
      </c>
      <c r="B433" s="70">
        <v>56</v>
      </c>
      <c r="C433" s="70">
        <v>5</v>
      </c>
      <c r="D433" s="70">
        <v>4</v>
      </c>
      <c r="E433" s="70">
        <v>2008</v>
      </c>
      <c r="F433" s="70" t="s">
        <v>792</v>
      </c>
      <c r="G433" s="70" t="s">
        <v>2150</v>
      </c>
      <c r="H433" s="70" t="s">
        <v>2151</v>
      </c>
      <c r="I433" s="148"/>
      <c r="J433" s="71">
        <v>465.37186925394292</v>
      </c>
      <c r="K433" s="71">
        <v>2.087460377921214</v>
      </c>
      <c r="L433" s="71">
        <v>15.745517805983511</v>
      </c>
      <c r="M433" s="71">
        <v>54.980540401614419</v>
      </c>
      <c r="N433" s="71">
        <v>69.05538123771791</v>
      </c>
      <c r="O433" s="71">
        <v>43.515903263318918</v>
      </c>
      <c r="P433" s="71">
        <v>40.468809370746087</v>
      </c>
      <c r="Q433" s="71">
        <v>2.4038818879682302</v>
      </c>
      <c r="R433" s="71">
        <v>0.52419381901571371</v>
      </c>
      <c r="S433" s="71">
        <v>2.61172641888</v>
      </c>
      <c r="T433" s="72"/>
      <c r="U433" s="71">
        <v>11825194</v>
      </c>
      <c r="V433" s="71">
        <v>800</v>
      </c>
      <c r="W433" s="71">
        <v>338</v>
      </c>
      <c r="X433" s="71">
        <v>8821</v>
      </c>
      <c r="Y433" s="71">
        <v>14133</v>
      </c>
      <c r="Z433" s="71">
        <v>22287</v>
      </c>
      <c r="AA433" s="71">
        <v>7934</v>
      </c>
      <c r="AB433" s="71">
        <v>39281</v>
      </c>
      <c r="AC433" s="71">
        <v>99013</v>
      </c>
      <c r="AD433" s="71">
        <v>2.61172641888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2156</v>
      </c>
      <c r="B434" s="70">
        <v>57</v>
      </c>
      <c r="C434" s="70">
        <v>6</v>
      </c>
      <c r="D434" s="70">
        <v>4</v>
      </c>
      <c r="E434" s="70">
        <v>2009</v>
      </c>
      <c r="F434" s="70" t="s">
        <v>176</v>
      </c>
      <c r="G434" s="70" t="s">
        <v>2150</v>
      </c>
      <c r="H434" s="70" t="s">
        <v>2151</v>
      </c>
      <c r="I434" s="148"/>
      <c r="J434" s="71">
        <v>492.22365806250832</v>
      </c>
      <c r="K434" s="71">
        <v>2.481620172619635</v>
      </c>
      <c r="L434" s="71">
        <v>12.909422991160859</v>
      </c>
      <c r="M434" s="71">
        <v>54.446501750206743</v>
      </c>
      <c r="N434" s="71">
        <v>64.285770224123283</v>
      </c>
      <c r="O434" s="71">
        <v>44.676377488087773</v>
      </c>
      <c r="P434" s="71">
        <v>38.793711306383017</v>
      </c>
      <c r="Q434" s="71">
        <v>2.27896033287599</v>
      </c>
      <c r="R434" s="71">
        <v>0.29222297751153797</v>
      </c>
      <c r="S434" s="71">
        <v>1.8920902257400001</v>
      </c>
      <c r="T434" s="72"/>
      <c r="U434" s="71">
        <v>10624189</v>
      </c>
      <c r="V434" s="71">
        <v>975</v>
      </c>
      <c r="W434" s="71">
        <v>403</v>
      </c>
      <c r="X434" s="71">
        <v>9889</v>
      </c>
      <c r="Y434" s="71">
        <v>14289</v>
      </c>
      <c r="Z434" s="71">
        <v>22585</v>
      </c>
      <c r="AA434" s="71">
        <v>7808</v>
      </c>
      <c r="AB434" s="71">
        <v>39092</v>
      </c>
      <c r="AC434" s="71">
        <v>53849</v>
      </c>
      <c r="AD434" s="71">
        <v>1.8920902257400001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74.227999999999994</v>
      </c>
      <c r="BK434" s="71">
        <v>0</v>
      </c>
      <c r="BL434" s="71">
        <v>0</v>
      </c>
      <c r="BM434" s="71">
        <v>0</v>
      </c>
      <c r="BN434" s="72"/>
      <c r="BO434" s="71">
        <v>0</v>
      </c>
      <c r="BP434" s="71">
        <v>0</v>
      </c>
      <c r="BQ434" s="71">
        <v>5</v>
      </c>
      <c r="BR434" s="71">
        <v>0</v>
      </c>
      <c r="BS434" s="71">
        <v>0</v>
      </c>
      <c r="BT434" s="71">
        <v>0</v>
      </c>
      <c r="BU434"/>
      <c r="BV434" s="70">
        <v>74.227999999999994</v>
      </c>
      <c r="BW434" s="70">
        <v>0</v>
      </c>
      <c r="BX434" s="70">
        <v>0</v>
      </c>
      <c r="BY434" s="70">
        <v>0</v>
      </c>
      <c r="BZ434" s="70">
        <v>0</v>
      </c>
      <c r="CA434" s="70">
        <v>0</v>
      </c>
      <c r="CB434" s="70">
        <v>0</v>
      </c>
      <c r="CC434" s="70">
        <v>0</v>
      </c>
      <c r="CD434" s="70">
        <v>0</v>
      </c>
    </row>
    <row r="435" spans="1:82">
      <c r="A435" s="70" t="s">
        <v>2157</v>
      </c>
      <c r="B435" s="70">
        <v>58</v>
      </c>
      <c r="C435" s="70">
        <v>7</v>
      </c>
      <c r="D435" s="70">
        <v>4</v>
      </c>
      <c r="E435" s="70">
        <v>2010</v>
      </c>
      <c r="F435" s="70" t="s">
        <v>177</v>
      </c>
      <c r="G435" s="70" t="s">
        <v>2150</v>
      </c>
      <c r="H435" s="70" t="s">
        <v>2151</v>
      </c>
      <c r="I435" s="148"/>
      <c r="J435" s="71">
        <v>509.23515265682568</v>
      </c>
      <c r="K435" s="71">
        <v>2.7109304281707121</v>
      </c>
      <c r="L435" s="71">
        <v>12.230506404411321</v>
      </c>
      <c r="M435" s="71">
        <v>61.542721957424888</v>
      </c>
      <c r="N435" s="71">
        <v>69.992816659262616</v>
      </c>
      <c r="O435" s="71">
        <v>44.763115687666968</v>
      </c>
      <c r="P435" s="71">
        <v>39.797539617645583</v>
      </c>
      <c r="Q435" s="71">
        <v>2.37071199595588</v>
      </c>
      <c r="R435" s="71">
        <v>0.34880318514189312</v>
      </c>
      <c r="S435" s="71">
        <v>3.6492306830000012</v>
      </c>
      <c r="T435" s="72"/>
      <c r="U435" s="71">
        <v>11454087</v>
      </c>
      <c r="V435" s="71">
        <v>975</v>
      </c>
      <c r="W435" s="71">
        <v>403</v>
      </c>
      <c r="X435" s="71">
        <v>9889</v>
      </c>
      <c r="Y435" s="71">
        <v>14456</v>
      </c>
      <c r="Z435" s="71">
        <v>22734</v>
      </c>
      <c r="AA435" s="71">
        <v>7810</v>
      </c>
      <c r="AB435" s="71">
        <v>38967</v>
      </c>
      <c r="AC435" s="71">
        <v>60911</v>
      </c>
      <c r="AD435" s="71">
        <v>3.6492306830000012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74.753</v>
      </c>
      <c r="BK435" s="71">
        <v>0</v>
      </c>
      <c r="BL435" s="71">
        <v>0</v>
      </c>
      <c r="BM435" s="71">
        <v>0</v>
      </c>
      <c r="BN435" s="72"/>
      <c r="BO435" s="71">
        <v>0</v>
      </c>
      <c r="BP435" s="71">
        <v>0</v>
      </c>
      <c r="BQ435" s="71">
        <v>5</v>
      </c>
      <c r="BR435" s="71">
        <v>0</v>
      </c>
      <c r="BS435" s="71">
        <v>0</v>
      </c>
      <c r="BT435" s="71">
        <v>0</v>
      </c>
      <c r="BU435"/>
      <c r="BV435" s="70">
        <v>74.753</v>
      </c>
      <c r="BW435" s="70">
        <v>0</v>
      </c>
      <c r="BX435" s="70">
        <v>0</v>
      </c>
      <c r="BY435" s="70">
        <v>0</v>
      </c>
      <c r="BZ435" s="70">
        <v>0</v>
      </c>
      <c r="CA435" s="70">
        <v>0</v>
      </c>
      <c r="CB435" s="70">
        <v>0</v>
      </c>
      <c r="CC435" s="70">
        <v>0</v>
      </c>
      <c r="CD435" s="70">
        <v>0</v>
      </c>
    </row>
    <row r="436" spans="1:82">
      <c r="A436" s="70" t="s">
        <v>2158</v>
      </c>
      <c r="B436" s="70">
        <v>59</v>
      </c>
      <c r="C436" s="70">
        <v>8</v>
      </c>
      <c r="D436" s="70">
        <v>4</v>
      </c>
      <c r="E436" s="70">
        <v>2011</v>
      </c>
      <c r="F436" s="70" t="s">
        <v>178</v>
      </c>
      <c r="G436" s="70" t="s">
        <v>2150</v>
      </c>
      <c r="H436" s="70" t="s">
        <v>2151</v>
      </c>
      <c r="I436" s="148"/>
      <c r="J436" s="71">
        <v>423.02730177887031</v>
      </c>
      <c r="K436" s="71">
        <v>3.2223653248094259</v>
      </c>
      <c r="L436" s="71">
        <v>16.4094956159452</v>
      </c>
      <c r="M436" s="71">
        <v>58.518514500212042</v>
      </c>
      <c r="N436" s="71">
        <v>62.100790355262468</v>
      </c>
      <c r="O436" s="71">
        <v>44.370181891982611</v>
      </c>
      <c r="P436" s="71">
        <v>38.236732943018765</v>
      </c>
      <c r="Q436" s="71">
        <v>2.7271500215314601</v>
      </c>
      <c r="R436" s="71">
        <v>0.33254607372675682</v>
      </c>
      <c r="S436" s="71">
        <v>3.1775619380000002</v>
      </c>
      <c r="T436" s="72"/>
      <c r="U436" s="71">
        <v>9552233</v>
      </c>
      <c r="V436" s="71">
        <v>975</v>
      </c>
      <c r="W436" s="71">
        <v>403</v>
      </c>
      <c r="X436" s="71">
        <v>9889</v>
      </c>
      <c r="Y436" s="71">
        <v>14600</v>
      </c>
      <c r="Z436" s="71">
        <v>23024</v>
      </c>
      <c r="AA436" s="71">
        <v>7727</v>
      </c>
      <c r="AB436" s="71">
        <v>38861</v>
      </c>
      <c r="AC436" s="71">
        <v>57976</v>
      </c>
      <c r="AD436" s="71">
        <v>3.1775619380000002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92.516000000000005</v>
      </c>
      <c r="BK436" s="71">
        <v>0</v>
      </c>
      <c r="BL436" s="71">
        <v>9.4049999999999994</v>
      </c>
      <c r="BM436" s="71">
        <v>0</v>
      </c>
      <c r="BN436" s="72"/>
      <c r="BO436" s="71">
        <v>0</v>
      </c>
      <c r="BP436" s="71">
        <v>0</v>
      </c>
      <c r="BQ436" s="71">
        <v>6</v>
      </c>
      <c r="BR436" s="71">
        <v>0</v>
      </c>
      <c r="BS436" s="71">
        <v>2</v>
      </c>
      <c r="BT436" s="71">
        <v>0</v>
      </c>
      <c r="BU436"/>
      <c r="BV436" s="70">
        <v>101.92100000000001</v>
      </c>
      <c r="BW436" s="70">
        <v>0</v>
      </c>
      <c r="BX436" s="70">
        <v>0</v>
      </c>
      <c r="BY436" s="70">
        <v>0</v>
      </c>
      <c r="BZ436" s="70">
        <v>0</v>
      </c>
      <c r="CA436" s="70">
        <v>0</v>
      </c>
      <c r="CB436" s="70">
        <v>0</v>
      </c>
      <c r="CC436" s="70">
        <v>0</v>
      </c>
      <c r="CD436" s="70">
        <v>0</v>
      </c>
    </row>
    <row r="437" spans="1:82">
      <c r="A437" s="70" t="s">
        <v>2159</v>
      </c>
      <c r="B437" s="70">
        <v>60</v>
      </c>
      <c r="C437" s="70">
        <v>9</v>
      </c>
      <c r="D437" s="70">
        <v>4</v>
      </c>
      <c r="E437" s="70">
        <v>2012</v>
      </c>
      <c r="F437" s="70" t="s">
        <v>179</v>
      </c>
      <c r="G437" s="70" t="s">
        <v>2150</v>
      </c>
      <c r="H437" s="70" t="s">
        <v>2151</v>
      </c>
      <c r="I437" s="148"/>
      <c r="J437" s="71">
        <v>577.82268843360271</v>
      </c>
      <c r="K437" s="71">
        <v>2.914628276895352</v>
      </c>
      <c r="L437" s="71">
        <v>16.283446789308009</v>
      </c>
      <c r="M437" s="71">
        <v>56.531251917443541</v>
      </c>
      <c r="N437" s="71">
        <v>70.414038085324222</v>
      </c>
      <c r="O437" s="71">
        <v>44.600350791121713</v>
      </c>
      <c r="P437" s="71">
        <v>38.240286682875009</v>
      </c>
      <c r="Q437" s="71">
        <v>2.9706943864769499</v>
      </c>
      <c r="R437" s="71">
        <v>0.37860914823192993</v>
      </c>
      <c r="S437" s="71">
        <v>2.9013262179999999</v>
      </c>
      <c r="T437" s="72"/>
      <c r="U437" s="71">
        <v>12958772</v>
      </c>
      <c r="V437" s="71">
        <v>975</v>
      </c>
      <c r="W437" s="71">
        <v>403</v>
      </c>
      <c r="X437" s="71">
        <v>9889</v>
      </c>
      <c r="Y437" s="71">
        <v>14955</v>
      </c>
      <c r="Z437" s="71">
        <v>23327</v>
      </c>
      <c r="AA437" s="71">
        <v>7684</v>
      </c>
      <c r="AB437" s="71">
        <v>38962</v>
      </c>
      <c r="AC437" s="71">
        <v>64297</v>
      </c>
      <c r="AD437" s="71">
        <v>2.9013262179999999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88.971000000000004</v>
      </c>
      <c r="BK437" s="71">
        <v>0</v>
      </c>
      <c r="BL437" s="71">
        <v>9.2530000000000001</v>
      </c>
      <c r="BM437" s="71">
        <v>0</v>
      </c>
      <c r="BN437" s="72"/>
      <c r="BO437" s="71">
        <v>0</v>
      </c>
      <c r="BP437" s="71">
        <v>0</v>
      </c>
      <c r="BQ437" s="71">
        <v>6</v>
      </c>
      <c r="BR437" s="71">
        <v>0</v>
      </c>
      <c r="BS437" s="71">
        <v>2</v>
      </c>
      <c r="BT437" s="71">
        <v>0</v>
      </c>
      <c r="BU437"/>
      <c r="BV437" s="70">
        <v>98.224000000000004</v>
      </c>
      <c r="BW437" s="70">
        <v>0</v>
      </c>
      <c r="BX437" s="70">
        <v>0</v>
      </c>
      <c r="BY437" s="70">
        <v>0</v>
      </c>
      <c r="BZ437" s="70">
        <v>0</v>
      </c>
      <c r="CA437" s="70">
        <v>0</v>
      </c>
      <c r="CB437" s="70">
        <v>0</v>
      </c>
      <c r="CC437" s="70">
        <v>0</v>
      </c>
      <c r="CD437" s="70">
        <v>0</v>
      </c>
    </row>
    <row r="438" spans="1:82">
      <c r="A438" s="70" t="s">
        <v>2160</v>
      </c>
      <c r="B438" s="70">
        <v>61</v>
      </c>
      <c r="C438" s="70">
        <v>10</v>
      </c>
      <c r="D438" s="70">
        <v>4</v>
      </c>
      <c r="E438" s="70">
        <v>2013</v>
      </c>
      <c r="F438" s="70" t="s">
        <v>180</v>
      </c>
      <c r="G438" s="70" t="s">
        <v>2150</v>
      </c>
      <c r="H438" s="70" t="s">
        <v>2151</v>
      </c>
      <c r="I438" s="148"/>
      <c r="J438" s="71">
        <v>710.95166071038079</v>
      </c>
      <c r="K438" s="71">
        <v>2.443500855503415</v>
      </c>
      <c r="L438" s="71">
        <v>15.123213694885409</v>
      </c>
      <c r="M438" s="71">
        <v>55.870374359188219</v>
      </c>
      <c r="N438" s="71">
        <v>71.022590922086181</v>
      </c>
      <c r="O438" s="71">
        <v>43.42074374734954</v>
      </c>
      <c r="P438" s="71">
        <v>37.789928053947655</v>
      </c>
      <c r="Q438" s="71">
        <v>2.9978115542477499</v>
      </c>
      <c r="R438" s="71">
        <v>0.33418227194989331</v>
      </c>
      <c r="S438" s="71">
        <v>3.7310987496800001</v>
      </c>
      <c r="T438" s="72"/>
      <c r="U438" s="71">
        <v>15253543</v>
      </c>
      <c r="V438" s="71">
        <v>975</v>
      </c>
      <c r="W438" s="71">
        <v>403</v>
      </c>
      <c r="X438" s="71">
        <v>9889</v>
      </c>
      <c r="Y438" s="71">
        <v>15025</v>
      </c>
      <c r="Z438" s="71">
        <v>23724</v>
      </c>
      <c r="AA438" s="71">
        <v>7565</v>
      </c>
      <c r="AB438" s="71">
        <v>38754</v>
      </c>
      <c r="AC438" s="71">
        <v>55398</v>
      </c>
      <c r="AD438" s="71">
        <v>3.7310987496800001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105.122</v>
      </c>
      <c r="BK438" s="71">
        <v>0</v>
      </c>
      <c r="BL438" s="71">
        <v>9.4019999999999992</v>
      </c>
      <c r="BM438" s="71">
        <v>0</v>
      </c>
      <c r="BN438" s="72"/>
      <c r="BO438" s="71">
        <v>0</v>
      </c>
      <c r="BP438" s="71">
        <v>0</v>
      </c>
      <c r="BQ438" s="71">
        <v>6</v>
      </c>
      <c r="BR438" s="71">
        <v>0</v>
      </c>
      <c r="BS438" s="71">
        <v>2</v>
      </c>
      <c r="BT438" s="71">
        <v>0</v>
      </c>
      <c r="BU438"/>
      <c r="BV438" s="70">
        <v>114.524</v>
      </c>
      <c r="BW438" s="70">
        <v>0</v>
      </c>
      <c r="BX438" s="70">
        <v>0</v>
      </c>
      <c r="BY438" s="70">
        <v>0</v>
      </c>
      <c r="BZ438" s="70">
        <v>0</v>
      </c>
      <c r="CA438" s="70">
        <v>0</v>
      </c>
      <c r="CB438" s="70">
        <v>0</v>
      </c>
      <c r="CC438" s="70">
        <v>0</v>
      </c>
      <c r="CD438" s="70">
        <v>0</v>
      </c>
    </row>
    <row r="439" spans="1:82">
      <c r="A439" s="70" t="s">
        <v>2161</v>
      </c>
      <c r="B439" s="70">
        <v>62</v>
      </c>
      <c r="C439" s="70">
        <v>11</v>
      </c>
      <c r="D439" s="70">
        <v>4</v>
      </c>
      <c r="E439" s="70">
        <v>2014</v>
      </c>
      <c r="F439" s="70" t="s">
        <v>181</v>
      </c>
      <c r="G439" s="70" t="s">
        <v>2150</v>
      </c>
      <c r="H439" s="70" t="s">
        <v>2151</v>
      </c>
      <c r="I439" s="148"/>
      <c r="J439" s="71">
        <v>712.53986522443392</v>
      </c>
      <c r="K439" s="71">
        <v>2.1449845823916021</v>
      </c>
      <c r="L439" s="71">
        <v>16.146777265469019</v>
      </c>
      <c r="M439" s="71">
        <v>56.470842936872543</v>
      </c>
      <c r="N439" s="71">
        <v>65.945278039150466</v>
      </c>
      <c r="O439" s="71">
        <v>41.219610104947009</v>
      </c>
      <c r="P439" s="71">
        <v>37.243197627678562</v>
      </c>
      <c r="Q439" s="71">
        <v>2.8591516217284698</v>
      </c>
      <c r="R439" s="71">
        <v>0.40520031703019987</v>
      </c>
      <c r="S439" s="71">
        <v>3.8444360422599999</v>
      </c>
      <c r="T439" s="72"/>
      <c r="U439" s="71">
        <v>16322935</v>
      </c>
      <c r="V439" s="71">
        <v>744</v>
      </c>
      <c r="W439" s="71">
        <v>438</v>
      </c>
      <c r="X439" s="71">
        <v>9863</v>
      </c>
      <c r="Y439" s="71">
        <v>15180</v>
      </c>
      <c r="Z439" s="71">
        <v>23720</v>
      </c>
      <c r="AA439" s="71">
        <v>7417</v>
      </c>
      <c r="AB439" s="71">
        <v>38524</v>
      </c>
      <c r="AC439" s="71">
        <v>67382</v>
      </c>
      <c r="AD439" s="71">
        <v>3.8444360422599999</v>
      </c>
      <c r="AE439" s="72"/>
      <c r="AF439" s="71"/>
      <c r="AG439" s="71"/>
      <c r="AH439" s="71"/>
      <c r="AI439" s="71"/>
      <c r="AJ439" s="71"/>
      <c r="AK439" s="71"/>
      <c r="AL439" s="71"/>
      <c r="AM439" s="71"/>
      <c r="AN439" s="71"/>
      <c r="AO439" s="71"/>
      <c r="AP439" s="71"/>
      <c r="AQ439" s="72"/>
      <c r="AR439" s="71">
        <v>1187</v>
      </c>
      <c r="AS439" s="71">
        <v>254</v>
      </c>
      <c r="AT439" s="71">
        <v>0</v>
      </c>
      <c r="AU439" s="71">
        <v>0</v>
      </c>
      <c r="AV439" s="71">
        <v>0</v>
      </c>
      <c r="AW439" s="71">
        <v>0</v>
      </c>
      <c r="AX439" s="71"/>
      <c r="AY439" s="72"/>
      <c r="AZ439" s="71">
        <v>4996.4269999999997</v>
      </c>
      <c r="BA439" s="71">
        <v>12601.54</v>
      </c>
      <c r="BB439" s="71">
        <v>0</v>
      </c>
      <c r="BC439" s="71">
        <v>0</v>
      </c>
      <c r="BD439" s="71">
        <v>0</v>
      </c>
      <c r="BE439" s="71">
        <v>0</v>
      </c>
      <c r="BF439" s="71"/>
      <c r="BG439" s="72"/>
      <c r="BH439" s="71">
        <v>0</v>
      </c>
      <c r="BI439" s="71">
        <v>0</v>
      </c>
      <c r="BJ439" s="71">
        <v>96.019000000000005</v>
      </c>
      <c r="BK439" s="71">
        <v>0</v>
      </c>
      <c r="BL439" s="71">
        <v>12.141</v>
      </c>
      <c r="BM439" s="71">
        <v>0</v>
      </c>
      <c r="BN439" s="72"/>
      <c r="BO439" s="71">
        <v>0</v>
      </c>
      <c r="BP439" s="71">
        <v>0</v>
      </c>
      <c r="BQ439" s="71">
        <v>6</v>
      </c>
      <c r="BR439" s="71">
        <v>0</v>
      </c>
      <c r="BS439" s="71">
        <v>3</v>
      </c>
      <c r="BT439" s="71">
        <v>0</v>
      </c>
      <c r="BU439"/>
      <c r="BV439" s="70">
        <v>105.032</v>
      </c>
      <c r="BW439" s="70">
        <v>0</v>
      </c>
      <c r="BX439" s="70">
        <v>3.1280000000000001</v>
      </c>
      <c r="BY439" s="70">
        <v>0</v>
      </c>
      <c r="BZ439" s="70">
        <v>0</v>
      </c>
      <c r="CA439" s="70">
        <v>0</v>
      </c>
      <c r="CB439" s="70">
        <v>0</v>
      </c>
      <c r="CC439" s="70">
        <v>0</v>
      </c>
      <c r="CD439" s="70">
        <v>0</v>
      </c>
    </row>
    <row r="440" spans="1:82">
      <c r="A440" s="70" t="s">
        <v>2162</v>
      </c>
      <c r="B440" s="70">
        <v>63</v>
      </c>
      <c r="C440" s="70">
        <v>12</v>
      </c>
      <c r="D440" s="70">
        <v>4</v>
      </c>
      <c r="E440" s="70">
        <v>2015</v>
      </c>
      <c r="F440" s="70" t="s">
        <v>182</v>
      </c>
      <c r="G440" s="70" t="s">
        <v>2150</v>
      </c>
      <c r="H440" s="70" t="s">
        <v>2151</v>
      </c>
      <c r="I440" s="148"/>
      <c r="J440" s="71">
        <v>824.79990279361812</v>
      </c>
      <c r="K440" s="71">
        <v>1.9404464862145221</v>
      </c>
      <c r="L440" s="71">
        <v>24.58722514802821</v>
      </c>
      <c r="M440" s="71">
        <v>51.3750941893895</v>
      </c>
      <c r="N440" s="71">
        <v>70.463816827845122</v>
      </c>
      <c r="O440" s="71">
        <v>41.110694221357619</v>
      </c>
      <c r="P440" s="71">
        <v>37.172116006114805</v>
      </c>
      <c r="Q440" s="71">
        <v>2.7791632632499801</v>
      </c>
      <c r="R440" s="71">
        <v>0.19801246528576474</v>
      </c>
      <c r="S440" s="71">
        <v>3.9078412934400011</v>
      </c>
      <c r="T440" s="72"/>
      <c r="U440" s="71">
        <v>18491485</v>
      </c>
      <c r="V440" s="71">
        <v>744</v>
      </c>
      <c r="W440" s="71">
        <v>438</v>
      </c>
      <c r="X440" s="71">
        <v>9863</v>
      </c>
      <c r="Y440" s="71">
        <v>15294</v>
      </c>
      <c r="Z440" s="71">
        <v>23885</v>
      </c>
      <c r="AA440" s="71">
        <v>7397</v>
      </c>
      <c r="AB440" s="71">
        <v>38252</v>
      </c>
      <c r="AC440" s="71">
        <v>33847</v>
      </c>
      <c r="AD440" s="71">
        <v>3.9078412934400011</v>
      </c>
      <c r="AE440" s="72"/>
      <c r="AF440" s="71">
        <v>234215266.74865949</v>
      </c>
      <c r="AG440" s="71">
        <v>1391223.794314398</v>
      </c>
      <c r="AH440" s="71">
        <v>4941198.3040149221</v>
      </c>
      <c r="AI440" s="71">
        <v>59464993.329572909</v>
      </c>
      <c r="AJ440" s="71">
        <v>86601502.199843258</v>
      </c>
      <c r="AK440" s="71">
        <v>0</v>
      </c>
      <c r="AL440" s="71">
        <v>0</v>
      </c>
      <c r="AM440" s="71">
        <v>5242276.1388950571</v>
      </c>
      <c r="AN440" s="71">
        <v>0</v>
      </c>
      <c r="AO440" s="71">
        <v>0</v>
      </c>
      <c r="AP440" s="71">
        <v>391856460.51530004</v>
      </c>
      <c r="AQ440" s="72"/>
      <c r="AR440" s="71">
        <v>1269</v>
      </c>
      <c r="AS440" s="71">
        <v>342</v>
      </c>
      <c r="AT440" s="71">
        <v>0</v>
      </c>
      <c r="AU440" s="71">
        <v>0</v>
      </c>
      <c r="AV440" s="71">
        <v>0</v>
      </c>
      <c r="AW440" s="71">
        <v>0</v>
      </c>
      <c r="AX440" s="71"/>
      <c r="AY440" s="72"/>
      <c r="AZ440" s="71">
        <v>5439.759</v>
      </c>
      <c r="BA440" s="71">
        <v>16895.240000000002</v>
      </c>
      <c r="BB440" s="71">
        <v>0</v>
      </c>
      <c r="BC440" s="71">
        <v>0</v>
      </c>
      <c r="BD440" s="71">
        <v>0</v>
      </c>
      <c r="BE440" s="71">
        <v>0</v>
      </c>
      <c r="BF440" s="71"/>
      <c r="BG440" s="72"/>
      <c r="BH440" s="71">
        <v>0</v>
      </c>
      <c r="BI440" s="71">
        <v>0</v>
      </c>
      <c r="BJ440" s="71">
        <v>99.981999999999999</v>
      </c>
      <c r="BK440" s="71">
        <v>0</v>
      </c>
      <c r="BL440" s="71">
        <v>8.4339999999999993</v>
      </c>
      <c r="BM440" s="71">
        <v>0</v>
      </c>
      <c r="BN440" s="72"/>
      <c r="BO440" s="71">
        <v>0</v>
      </c>
      <c r="BP440" s="71">
        <v>0</v>
      </c>
      <c r="BQ440" s="71">
        <v>6</v>
      </c>
      <c r="BR440" s="71">
        <v>0</v>
      </c>
      <c r="BS440" s="71">
        <v>2</v>
      </c>
      <c r="BT440" s="71">
        <v>0</v>
      </c>
      <c r="BU440"/>
      <c r="BV440" s="70">
        <v>108.416</v>
      </c>
      <c r="BW440" s="70">
        <v>0</v>
      </c>
      <c r="BX440" s="70">
        <v>0</v>
      </c>
      <c r="BY440" s="70">
        <v>0</v>
      </c>
      <c r="BZ440" s="70">
        <v>0</v>
      </c>
      <c r="CA440" s="70">
        <v>0</v>
      </c>
      <c r="CB440" s="70">
        <v>0</v>
      </c>
      <c r="CC440" s="70">
        <v>0</v>
      </c>
      <c r="CD440" s="70">
        <v>0</v>
      </c>
    </row>
    <row r="441" spans="1:82">
      <c r="A441" s="70" t="s">
        <v>2163</v>
      </c>
      <c r="B441" s="70">
        <v>64</v>
      </c>
      <c r="C441" s="70">
        <v>13</v>
      </c>
      <c r="D441" s="70">
        <v>4</v>
      </c>
      <c r="E441" s="70">
        <v>2016</v>
      </c>
      <c r="F441" s="70" t="s">
        <v>155</v>
      </c>
      <c r="G441" s="70" t="s">
        <v>2150</v>
      </c>
      <c r="H441" s="70" t="s">
        <v>2151</v>
      </c>
      <c r="I441" s="148"/>
      <c r="J441" s="71">
        <v>878.05065459646505</v>
      </c>
      <c r="K441" s="71">
        <v>1.9249059477612307</v>
      </c>
      <c r="L441" s="71">
        <v>19.212543434858286</v>
      </c>
      <c r="M441" s="71">
        <v>51.327148289008726</v>
      </c>
      <c r="N441" s="71">
        <v>61.338963306136783</v>
      </c>
      <c r="O441" s="71">
        <v>40.851208411063155</v>
      </c>
      <c r="P441" s="71">
        <v>35.823356819829684</v>
      </c>
      <c r="Q441" s="71">
        <v>2.6822512576533484</v>
      </c>
      <c r="R441" s="71">
        <v>0.20069618139014675</v>
      </c>
      <c r="S441" s="71">
        <v>3.5217086924800007</v>
      </c>
      <c r="T441" s="72"/>
      <c r="U441" s="71">
        <v>18918675</v>
      </c>
      <c r="V441" s="71">
        <v>744</v>
      </c>
      <c r="W441" s="71">
        <v>438</v>
      </c>
      <c r="X441" s="71">
        <v>9863</v>
      </c>
      <c r="Y441" s="71">
        <v>15370</v>
      </c>
      <c r="Z441" s="71">
        <v>24026</v>
      </c>
      <c r="AA441" s="71">
        <v>7373</v>
      </c>
      <c r="AB441" s="71">
        <v>37975</v>
      </c>
      <c r="AC441" s="71">
        <v>34276.932232579959</v>
      </c>
      <c r="AD441" s="71">
        <v>3.5217086924800012</v>
      </c>
      <c r="AE441" s="72"/>
      <c r="AF441" s="71">
        <v>257278804.2804842</v>
      </c>
      <c r="AG441" s="71">
        <v>1368640.787405215</v>
      </c>
      <c r="AH441" s="71">
        <v>3061946.87411041</v>
      </c>
      <c r="AI441" s="71">
        <v>61306963.210797533</v>
      </c>
      <c r="AJ441" s="71">
        <v>74509758.864921838</v>
      </c>
      <c r="AK441" s="71">
        <v>0</v>
      </c>
      <c r="AL441" s="71">
        <v>0</v>
      </c>
      <c r="AM441" s="71">
        <v>5208357.6925519211</v>
      </c>
      <c r="AN441" s="71">
        <v>0</v>
      </c>
      <c r="AO441" s="71">
        <v>0</v>
      </c>
      <c r="AP441" s="71">
        <v>402734471.71027106</v>
      </c>
      <c r="AQ441" s="72"/>
      <c r="AR441" s="71">
        <v>1349</v>
      </c>
      <c r="AS441" s="71">
        <v>383</v>
      </c>
      <c r="AT441" s="71">
        <v>0</v>
      </c>
      <c r="AU441" s="71">
        <v>0</v>
      </c>
      <c r="AV441" s="71">
        <v>0</v>
      </c>
      <c r="AW441" s="71">
        <v>0</v>
      </c>
      <c r="AX441" s="71"/>
      <c r="AY441" s="72"/>
      <c r="AZ441" s="71">
        <v>5844.9790000000003</v>
      </c>
      <c r="BA441" s="71">
        <v>19163.939999999999</v>
      </c>
      <c r="BB441" s="71">
        <v>0</v>
      </c>
      <c r="BC441" s="71">
        <v>0</v>
      </c>
      <c r="BD441" s="71">
        <v>0</v>
      </c>
      <c r="BE441" s="71">
        <v>0</v>
      </c>
      <c r="BF441" s="71"/>
      <c r="BG441" s="72"/>
      <c r="BH441" s="71">
        <v>0</v>
      </c>
      <c r="BI441" s="71">
        <v>0</v>
      </c>
      <c r="BJ441" s="71">
        <v>121.621</v>
      </c>
      <c r="BK441" s="71">
        <v>0</v>
      </c>
      <c r="BL441" s="71">
        <v>8.5570000000000004</v>
      </c>
      <c r="BM441" s="71">
        <v>0</v>
      </c>
      <c r="BN441" s="72"/>
      <c r="BO441" s="71">
        <v>0</v>
      </c>
      <c r="BP441" s="71">
        <v>0</v>
      </c>
      <c r="BQ441" s="71">
        <v>7</v>
      </c>
      <c r="BR441" s="71">
        <v>0</v>
      </c>
      <c r="BS441" s="71">
        <v>2</v>
      </c>
      <c r="BT441" s="71">
        <v>0</v>
      </c>
      <c r="BU441"/>
      <c r="BV441" s="70">
        <v>119.962</v>
      </c>
      <c r="BW441" s="70">
        <v>0</v>
      </c>
      <c r="BX441" s="70">
        <v>0</v>
      </c>
      <c r="BY441" s="70">
        <v>0</v>
      </c>
      <c r="BZ441" s="70">
        <v>0</v>
      </c>
      <c r="CA441" s="70">
        <v>0</v>
      </c>
      <c r="CB441" s="70">
        <v>10.215999999999999</v>
      </c>
      <c r="CC441" s="70">
        <v>0</v>
      </c>
      <c r="CD441" s="70">
        <v>0</v>
      </c>
    </row>
    <row r="442" spans="1:82">
      <c r="A442" s="70" t="s">
        <v>2164</v>
      </c>
      <c r="B442" s="70">
        <v>65</v>
      </c>
      <c r="C442" s="70">
        <v>14</v>
      </c>
      <c r="D442" s="70">
        <v>4</v>
      </c>
      <c r="E442" s="70">
        <v>2017</v>
      </c>
      <c r="F442" s="70" t="s">
        <v>156</v>
      </c>
      <c r="G442" s="70" t="s">
        <v>2150</v>
      </c>
      <c r="H442" s="70" t="s">
        <v>2151</v>
      </c>
      <c r="I442" s="148"/>
      <c r="J442" s="71">
        <v>809.15709642470858</v>
      </c>
      <c r="K442" s="71">
        <v>2.0023256395741473</v>
      </c>
      <c r="L442" s="71">
        <v>18.195116508353117</v>
      </c>
      <c r="M442" s="71">
        <v>48.55505063835691</v>
      </c>
      <c r="N442" s="71">
        <v>61.862695317470227</v>
      </c>
      <c r="O442" s="71">
        <v>40.271586471338701</v>
      </c>
      <c r="P442" s="71">
        <v>35.19088137852448</v>
      </c>
      <c r="Q442" s="71">
        <v>2.5778138284777699</v>
      </c>
      <c r="R442" s="71">
        <v>0.1106849920801691</v>
      </c>
      <c r="S442" s="71">
        <v>4.1520884049999998</v>
      </c>
      <c r="T442" s="72"/>
      <c r="U442" s="71">
        <v>19164764</v>
      </c>
      <c r="V442" s="71">
        <v>744</v>
      </c>
      <c r="W442" s="71">
        <v>438</v>
      </c>
      <c r="X442" s="71">
        <v>9863</v>
      </c>
      <c r="Y442" s="71">
        <v>15473</v>
      </c>
      <c r="Z442" s="71">
        <v>24078</v>
      </c>
      <c r="AA442" s="71">
        <v>7289</v>
      </c>
      <c r="AB442" s="71">
        <v>37741</v>
      </c>
      <c r="AC442" s="71">
        <v>19279</v>
      </c>
      <c r="AD442" s="71">
        <v>4.1520884049999998</v>
      </c>
      <c r="AE442" s="72"/>
      <c r="AF442" s="71">
        <v>252896617.77267179</v>
      </c>
      <c r="AG442" s="71">
        <v>1404339.6109747449</v>
      </c>
      <c r="AH442" s="71">
        <v>3865132.106512391</v>
      </c>
      <c r="AI442" s="71">
        <v>60321150.018884487</v>
      </c>
      <c r="AJ442" s="71">
        <v>79341534.81321384</v>
      </c>
      <c r="AK442" s="71">
        <v>0</v>
      </c>
      <c r="AL442" s="71">
        <v>0</v>
      </c>
      <c r="AM442" s="71">
        <v>5184363.5001828689</v>
      </c>
      <c r="AN442" s="71">
        <v>0</v>
      </c>
      <c r="AO442" s="71">
        <v>0</v>
      </c>
      <c r="AP442" s="71">
        <v>403013137.82244009</v>
      </c>
      <c r="AQ442" s="72"/>
      <c r="AR442" s="71">
        <v>1400</v>
      </c>
      <c r="AS442" s="71">
        <v>433</v>
      </c>
      <c r="AT442" s="71">
        <v>0</v>
      </c>
      <c r="AU442" s="71">
        <v>0</v>
      </c>
      <c r="AV442" s="71">
        <v>0</v>
      </c>
      <c r="AW442" s="71">
        <v>0</v>
      </c>
      <c r="AX442" s="71"/>
      <c r="AY442" s="72"/>
      <c r="AZ442" s="71">
        <v>6097.0159999999996</v>
      </c>
      <c r="BA442" s="71">
        <v>22716.54</v>
      </c>
      <c r="BB442" s="71">
        <v>0</v>
      </c>
      <c r="BC442" s="71">
        <v>0</v>
      </c>
      <c r="BD442" s="71">
        <v>0</v>
      </c>
      <c r="BE442" s="71">
        <v>0</v>
      </c>
      <c r="BF442" s="71"/>
      <c r="BG442" s="72"/>
      <c r="BH442" s="71">
        <v>0</v>
      </c>
      <c r="BI442" s="71">
        <v>0</v>
      </c>
      <c r="BJ442" s="71">
        <v>144.33199999999999</v>
      </c>
      <c r="BK442" s="71">
        <v>0</v>
      </c>
      <c r="BL442" s="71">
        <v>12.33</v>
      </c>
      <c r="BM442" s="71">
        <v>0</v>
      </c>
      <c r="BN442" s="72"/>
      <c r="BO442" s="71">
        <v>0</v>
      </c>
      <c r="BP442" s="71">
        <v>0</v>
      </c>
      <c r="BQ442" s="71">
        <v>7</v>
      </c>
      <c r="BR442" s="71">
        <v>0</v>
      </c>
      <c r="BS442" s="71">
        <v>3</v>
      </c>
      <c r="BT442" s="71">
        <v>0</v>
      </c>
      <c r="BU442"/>
      <c r="BV442" s="70">
        <v>129.29599999999999</v>
      </c>
      <c r="BW442" s="70">
        <v>0</v>
      </c>
      <c r="BX442" s="70">
        <v>3.5289999999999999</v>
      </c>
      <c r="BY442" s="70">
        <v>0</v>
      </c>
      <c r="BZ442" s="70">
        <v>0</v>
      </c>
      <c r="CA442" s="70">
        <v>0</v>
      </c>
      <c r="CB442" s="70">
        <v>23.837</v>
      </c>
      <c r="CC442" s="70">
        <v>0</v>
      </c>
      <c r="CD442" s="70">
        <v>0</v>
      </c>
    </row>
    <row r="443" spans="1:82">
      <c r="A443" s="70" t="s">
        <v>2165</v>
      </c>
      <c r="B443" s="70">
        <v>66</v>
      </c>
      <c r="C443" s="70">
        <v>15</v>
      </c>
      <c r="D443" s="70">
        <v>4</v>
      </c>
      <c r="E443" s="70">
        <v>2018</v>
      </c>
      <c r="F443" s="70" t="s">
        <v>183</v>
      </c>
      <c r="G443" s="70" t="s">
        <v>2150</v>
      </c>
      <c r="H443" s="70" t="s">
        <v>2151</v>
      </c>
      <c r="I443" s="148"/>
      <c r="J443" s="71">
        <v>817.20639545055553</v>
      </c>
      <c r="K443" s="71">
        <v>1.858011997434478</v>
      </c>
      <c r="L443" s="71">
        <v>16.576100787904945</v>
      </c>
      <c r="M443" s="71">
        <v>45.149185637327093</v>
      </c>
      <c r="N443" s="71">
        <v>49.739787663587656</v>
      </c>
      <c r="O443" s="71">
        <v>39.536305857297272</v>
      </c>
      <c r="P443" s="71">
        <v>34.845362877652633</v>
      </c>
      <c r="Q443" s="71">
        <v>2.3711403575866301</v>
      </c>
      <c r="R443" s="71">
        <v>0.12173166249085564</v>
      </c>
      <c r="S443" s="71">
        <v>4.0763913497999997</v>
      </c>
      <c r="T443" s="72"/>
      <c r="U443" s="71">
        <v>22239377</v>
      </c>
      <c r="V443" s="71">
        <v>744</v>
      </c>
      <c r="W443" s="71">
        <v>438</v>
      </c>
      <c r="X443" s="71">
        <v>9863</v>
      </c>
      <c r="Y443" s="71">
        <v>15522</v>
      </c>
      <c r="Z443" s="71">
        <v>24091</v>
      </c>
      <c r="AA443" s="71">
        <v>7290</v>
      </c>
      <c r="AB443" s="71">
        <v>37411</v>
      </c>
      <c r="AC443" s="71">
        <v>21120</v>
      </c>
      <c r="AD443" s="71">
        <v>4.0763913497999997</v>
      </c>
      <c r="AE443" s="72"/>
      <c r="AF443" s="71">
        <v>271437085.64879167</v>
      </c>
      <c r="AG443" s="71">
        <v>1297582.212010734</v>
      </c>
      <c r="AH443" s="71">
        <v>3621402.4530139738</v>
      </c>
      <c r="AI443" s="71">
        <v>58250725.818603307</v>
      </c>
      <c r="AJ443" s="71">
        <v>65324835.800909653</v>
      </c>
      <c r="AK443" s="71">
        <v>0</v>
      </c>
      <c r="AL443" s="71">
        <v>0</v>
      </c>
      <c r="AM443" s="71">
        <v>5149665.702833496</v>
      </c>
      <c r="AN443" s="71">
        <v>0</v>
      </c>
      <c r="AO443" s="71">
        <v>0</v>
      </c>
      <c r="AP443" s="71">
        <v>405081297.63616282</v>
      </c>
      <c r="AQ443" s="72"/>
      <c r="AR443" s="71">
        <v>1474</v>
      </c>
      <c r="AS443" s="71">
        <v>477</v>
      </c>
      <c r="AT443" s="71">
        <v>0</v>
      </c>
      <c r="AU443" s="71">
        <v>0</v>
      </c>
      <c r="AV443" s="71">
        <v>0</v>
      </c>
      <c r="AW443" s="71">
        <v>0</v>
      </c>
      <c r="AX443" s="71"/>
      <c r="AY443" s="72"/>
      <c r="AZ443" s="71">
        <v>6450.1010000000015</v>
      </c>
      <c r="BA443" s="71">
        <v>209865.44</v>
      </c>
      <c r="BB443" s="71">
        <v>0</v>
      </c>
      <c r="BC443" s="71">
        <v>0</v>
      </c>
      <c r="BD443" s="71">
        <v>0</v>
      </c>
      <c r="BE443" s="71">
        <v>0</v>
      </c>
      <c r="BF443" s="71"/>
      <c r="BG443" s="72"/>
      <c r="BH443" s="71">
        <v>0</v>
      </c>
      <c r="BI443" s="71">
        <v>0</v>
      </c>
      <c r="BJ443" s="71">
        <v>140.363</v>
      </c>
      <c r="BK443" s="71">
        <v>0</v>
      </c>
      <c r="BL443" s="71">
        <v>11.551</v>
      </c>
      <c r="BM443" s="71">
        <v>0</v>
      </c>
      <c r="BN443" s="72"/>
      <c r="BO443" s="71">
        <v>0</v>
      </c>
      <c r="BP443" s="71">
        <v>0</v>
      </c>
      <c r="BQ443" s="71">
        <v>7</v>
      </c>
      <c r="BR443" s="71">
        <v>0</v>
      </c>
      <c r="BS443" s="71">
        <v>3</v>
      </c>
      <c r="BT443" s="71">
        <v>0</v>
      </c>
      <c r="BU443"/>
      <c r="BV443" s="70">
        <v>125.50700000000001</v>
      </c>
      <c r="BW443" s="70">
        <v>0</v>
      </c>
      <c r="BX443" s="70">
        <v>3.4209999999999998</v>
      </c>
      <c r="BY443" s="70">
        <v>0</v>
      </c>
      <c r="BZ443" s="70">
        <v>0</v>
      </c>
      <c r="CA443" s="70">
        <v>0</v>
      </c>
      <c r="CB443" s="70">
        <v>22.986000000000001</v>
      </c>
      <c r="CC443" s="70">
        <v>0</v>
      </c>
      <c r="CD443" s="70">
        <v>0</v>
      </c>
    </row>
    <row r="444" spans="1:82">
      <c r="A444" s="70" t="s">
        <v>2166</v>
      </c>
      <c r="B444" s="70">
        <v>67</v>
      </c>
      <c r="C444" s="70">
        <v>16</v>
      </c>
      <c r="D444" s="70">
        <v>4</v>
      </c>
      <c r="E444" s="70">
        <v>2019</v>
      </c>
      <c r="F444" s="70" t="s">
        <v>158</v>
      </c>
      <c r="G444" s="1064" t="s">
        <v>2150</v>
      </c>
      <c r="H444" s="70" t="s">
        <v>2151</v>
      </c>
      <c r="I444" s="148"/>
      <c r="J444" s="71">
        <v>876.19655919927459</v>
      </c>
      <c r="K444" s="71">
        <v>1.6551480343531342</v>
      </c>
      <c r="L444" s="71">
        <v>16.534228088986506</v>
      </c>
      <c r="M444" s="71">
        <v>41.002689929183099</v>
      </c>
      <c r="N444" s="71">
        <v>43.738508254007307</v>
      </c>
      <c r="O444" s="71">
        <v>38.396848014999065</v>
      </c>
      <c r="P444" s="71">
        <v>34.833641672231735</v>
      </c>
      <c r="Q444" s="71">
        <v>2.2998164619648298</v>
      </c>
      <c r="R444" s="71">
        <v>0.11115583549509959</v>
      </c>
      <c r="S444" s="71">
        <v>4.1956834723200007</v>
      </c>
      <c r="T444" s="72"/>
      <c r="U444" s="71">
        <v>23285098</v>
      </c>
      <c r="V444" s="71">
        <v>744</v>
      </c>
      <c r="W444" s="71">
        <v>438</v>
      </c>
      <c r="X444" s="71">
        <v>9863</v>
      </c>
      <c r="Y444" s="71">
        <v>15675</v>
      </c>
      <c r="Z444" s="71">
        <v>24039</v>
      </c>
      <c r="AA444" s="71">
        <v>7233</v>
      </c>
      <c r="AB444" s="71">
        <v>37268</v>
      </c>
      <c r="AC444" s="71">
        <v>19601</v>
      </c>
      <c r="AD444" s="71">
        <v>4.1956834723200007</v>
      </c>
      <c r="AE444" s="72"/>
      <c r="AF444" s="71">
        <v>300054675.41868031</v>
      </c>
      <c r="AG444" s="71">
        <v>1279533.012617362</v>
      </c>
      <c r="AH444" s="71">
        <v>3892105.8946794989</v>
      </c>
      <c r="AI444" s="71">
        <v>57644966.806954332</v>
      </c>
      <c r="AJ444" s="71">
        <v>63622862.705671497</v>
      </c>
      <c r="AK444" s="71">
        <v>0</v>
      </c>
      <c r="AL444" s="71">
        <v>0</v>
      </c>
      <c r="AM444" s="71">
        <v>5075621.0466462076</v>
      </c>
      <c r="AN444" s="71">
        <v>0</v>
      </c>
      <c r="AO444" s="71">
        <v>0</v>
      </c>
      <c r="AP444" s="71">
        <v>431569764.88524914</v>
      </c>
      <c r="AQ444" s="72"/>
      <c r="AR444" s="71">
        <v>1558</v>
      </c>
      <c r="AS444" s="71">
        <v>501</v>
      </c>
      <c r="AT444" s="71">
        <v>0</v>
      </c>
      <c r="AU444" s="71">
        <v>0</v>
      </c>
      <c r="AV444" s="71">
        <v>0</v>
      </c>
      <c r="AW444" s="71">
        <v>0</v>
      </c>
      <c r="AX444" s="71"/>
      <c r="AY444" s="72"/>
      <c r="AZ444" s="71">
        <v>6835.1020000000008</v>
      </c>
      <c r="BA444" s="71">
        <v>210383.64</v>
      </c>
      <c r="BB444" s="71">
        <v>0</v>
      </c>
      <c r="BC444" s="71">
        <v>0</v>
      </c>
      <c r="BD444" s="71">
        <v>0</v>
      </c>
      <c r="BE444" s="71">
        <v>0</v>
      </c>
      <c r="BF444" s="71"/>
      <c r="BG444" s="72"/>
      <c r="BH444" s="71">
        <v>0</v>
      </c>
      <c r="BI444" s="71">
        <v>0</v>
      </c>
      <c r="BJ444" s="71">
        <v>115.08199999999999</v>
      </c>
      <c r="BK444" s="71">
        <v>0</v>
      </c>
      <c r="BL444" s="71">
        <v>10.654</v>
      </c>
      <c r="BM444" s="71">
        <v>0</v>
      </c>
      <c r="BN444" s="72"/>
      <c r="BO444" s="71">
        <v>0</v>
      </c>
      <c r="BP444" s="71">
        <v>0</v>
      </c>
      <c r="BQ444" s="71">
        <v>7</v>
      </c>
      <c r="BR444" s="71">
        <v>0</v>
      </c>
      <c r="BS444" s="71">
        <v>3</v>
      </c>
      <c r="BT444" s="71">
        <v>0</v>
      </c>
      <c r="BU444"/>
      <c r="BV444" s="70">
        <v>122.175</v>
      </c>
      <c r="BW444" s="70">
        <v>0</v>
      </c>
      <c r="BX444" s="70">
        <v>3.5609999999999999</v>
      </c>
      <c r="BY444" s="70">
        <v>0</v>
      </c>
      <c r="BZ444" s="70">
        <v>0</v>
      </c>
      <c r="CA444" s="70">
        <v>0</v>
      </c>
      <c r="CB444" s="70">
        <v>0</v>
      </c>
      <c r="CC444" s="70">
        <v>0</v>
      </c>
      <c r="CD444" s="70">
        <v>0</v>
      </c>
    </row>
    <row r="445" spans="1:82">
      <c r="A445" s="70" t="s">
        <v>2167</v>
      </c>
      <c r="B445" s="70">
        <v>68</v>
      </c>
      <c r="C445" s="70">
        <v>17</v>
      </c>
      <c r="D445" s="70">
        <v>4</v>
      </c>
      <c r="E445" s="70">
        <v>2020</v>
      </c>
      <c r="F445" s="70" t="s">
        <v>159</v>
      </c>
      <c r="G445" s="1064" t="s">
        <v>2150</v>
      </c>
      <c r="H445" s="70" t="s">
        <v>2151</v>
      </c>
      <c r="I445" s="148"/>
      <c r="J445" s="71">
        <v>791.46804985430845</v>
      </c>
      <c r="K445" s="71">
        <v>1.3027539857288029</v>
      </c>
      <c r="L445" s="71">
        <v>17.722729458073722</v>
      </c>
      <c r="M445" s="71">
        <v>41.113610333747019</v>
      </c>
      <c r="N445" s="71">
        <v>48.997196100169432</v>
      </c>
      <c r="O445" s="71">
        <v>33.811798843681046</v>
      </c>
      <c r="P445" s="71">
        <v>32.514165805667432</v>
      </c>
      <c r="Q445" s="71">
        <v>2.1844358412065801</v>
      </c>
      <c r="R445" s="71">
        <v>6.0969223386599145E-2</v>
      </c>
      <c r="S445" s="71">
        <v>3.9738985360800001</v>
      </c>
      <c r="T445" s="72"/>
      <c r="U445" s="71">
        <v>21994670</v>
      </c>
      <c r="V445" s="71">
        <v>565</v>
      </c>
      <c r="W445" s="71">
        <v>555</v>
      </c>
      <c r="X445" s="71">
        <v>11055</v>
      </c>
      <c r="Y445" s="71">
        <v>15816</v>
      </c>
      <c r="Z445" s="71">
        <v>24161</v>
      </c>
      <c r="AA445" s="71">
        <v>7176</v>
      </c>
      <c r="AB445" s="71">
        <v>37049</v>
      </c>
      <c r="AC445" s="71">
        <v>10807.999999999998</v>
      </c>
      <c r="AD445" s="71">
        <v>3.9738985360800001</v>
      </c>
      <c r="AE445" s="72"/>
      <c r="AF445" s="71">
        <v>290807212.78138202</v>
      </c>
      <c r="AG445" s="71">
        <v>956806.6780223099</v>
      </c>
      <c r="AH445" s="71">
        <v>4519483.2281320691</v>
      </c>
      <c r="AI445" s="71">
        <v>59583375.443146311</v>
      </c>
      <c r="AJ445" s="71">
        <v>74658808.053732589</v>
      </c>
      <c r="AK445" s="71"/>
      <c r="AL445" s="71"/>
      <c r="AM445" s="71">
        <v>4835306.1229752395</v>
      </c>
      <c r="AN445" s="71"/>
      <c r="AO445" s="71"/>
      <c r="AP445" s="71">
        <v>435360992.30739051</v>
      </c>
      <c r="AQ445" s="72"/>
      <c r="AR445" s="71">
        <v>1634</v>
      </c>
      <c r="AS445" s="71">
        <v>524</v>
      </c>
      <c r="AT445" s="71">
        <v>0</v>
      </c>
      <c r="AU445" s="71">
        <v>0</v>
      </c>
      <c r="AV445" s="71">
        <v>0</v>
      </c>
      <c r="AW445" s="71">
        <v>0</v>
      </c>
      <c r="AX445" s="71"/>
      <c r="AY445" s="72"/>
      <c r="AZ445" s="71">
        <v>7263.8539999999957</v>
      </c>
      <c r="BA445" s="71">
        <v>213888.74000000031</v>
      </c>
      <c r="BB445" s="71">
        <v>0</v>
      </c>
      <c r="BC445" s="71">
        <v>0</v>
      </c>
      <c r="BD445" s="71">
        <v>0</v>
      </c>
      <c r="BE445" s="71">
        <v>0</v>
      </c>
      <c r="BF445" s="71"/>
      <c r="BG445" s="72"/>
      <c r="BH445" s="71">
        <v>0</v>
      </c>
      <c r="BI445" s="71">
        <v>0</v>
      </c>
      <c r="BJ445" s="71">
        <v>113.946</v>
      </c>
      <c r="BK445" s="71">
        <v>0</v>
      </c>
      <c r="BL445" s="71">
        <v>9.463000000000001</v>
      </c>
      <c r="BM445" s="71">
        <v>0</v>
      </c>
      <c r="BN445" s="72"/>
      <c r="BO445" s="71">
        <v>0</v>
      </c>
      <c r="BP445" s="71">
        <v>0</v>
      </c>
      <c r="BQ445" s="71">
        <v>7</v>
      </c>
      <c r="BR445" s="71">
        <v>0</v>
      </c>
      <c r="BS445" s="71">
        <v>3</v>
      </c>
      <c r="BT445" s="71">
        <v>0</v>
      </c>
      <c r="BU445"/>
      <c r="BV445" s="70">
        <v>120.071</v>
      </c>
      <c r="BW445" s="70">
        <v>0</v>
      </c>
      <c r="BX445" s="70">
        <v>3.3380000000000001</v>
      </c>
      <c r="BY445" s="70">
        <v>0</v>
      </c>
      <c r="BZ445" s="70">
        <v>0</v>
      </c>
      <c r="CA445" s="70">
        <v>0</v>
      </c>
      <c r="CB445" s="70">
        <v>0</v>
      </c>
      <c r="CC445" s="70">
        <v>0</v>
      </c>
      <c r="CD445" s="70">
        <v>0</v>
      </c>
    </row>
    <row r="446" spans="1:82">
      <c r="A446" s="70" t="s">
        <v>2168</v>
      </c>
      <c r="B446" s="70">
        <v>68</v>
      </c>
      <c r="C446" s="70">
        <v>18</v>
      </c>
      <c r="D446" s="70">
        <v>4</v>
      </c>
      <c r="E446" s="70">
        <v>2021</v>
      </c>
      <c r="F446" s="70" t="s">
        <v>160</v>
      </c>
      <c r="G446" s="70" t="s">
        <v>2150</v>
      </c>
      <c r="H446" s="70" t="s">
        <v>2151</v>
      </c>
      <c r="I446" s="148"/>
      <c r="J446" s="71">
        <v>630.85979554057326</v>
      </c>
      <c r="K446" s="71">
        <v>1.4367155942294276</v>
      </c>
      <c r="L446" s="71">
        <v>15.745170862973044</v>
      </c>
      <c r="M446" s="71">
        <v>46.695110855919957</v>
      </c>
      <c r="N446" s="71">
        <v>49.901598394840228</v>
      </c>
      <c r="O446" s="71">
        <v>32.619256013943556</v>
      </c>
      <c r="P446" s="71">
        <v>33.028103180771438</v>
      </c>
      <c r="Q446" s="71">
        <v>2.1408800669417798</v>
      </c>
      <c r="R446" s="71">
        <v>0.13080582415973385</v>
      </c>
      <c r="S446" s="71">
        <v>4.4063800536000004</v>
      </c>
      <c r="T446" s="72"/>
      <c r="U446" s="71">
        <v>19211177</v>
      </c>
      <c r="V446" s="71">
        <v>565</v>
      </c>
      <c r="W446" s="71">
        <v>555</v>
      </c>
      <c r="X446" s="71">
        <v>11055</v>
      </c>
      <c r="Y446" s="71">
        <v>15739</v>
      </c>
      <c r="Z446" s="71">
        <v>24000</v>
      </c>
      <c r="AA446" s="71">
        <v>7108</v>
      </c>
      <c r="AB446" s="71">
        <v>36667</v>
      </c>
      <c r="AC446" s="71">
        <v>22495</v>
      </c>
      <c r="AD446" s="71">
        <v>4.4063800536000004</v>
      </c>
      <c r="AE446" s="72"/>
      <c r="AF446" s="71">
        <v>223519590.56467915</v>
      </c>
      <c r="AG446" s="71">
        <v>1022939.9627391853</v>
      </c>
      <c r="AH446" s="71">
        <v>3972784.9688556469</v>
      </c>
      <c r="AI446" s="71">
        <v>68693373.85520561</v>
      </c>
      <c r="AJ446" s="71">
        <v>74685892.49743636</v>
      </c>
      <c r="AK446" s="71">
        <v>0</v>
      </c>
      <c r="AL446" s="71">
        <v>0</v>
      </c>
      <c r="AM446" s="71">
        <v>4813052.9742487101</v>
      </c>
      <c r="AN446" s="71">
        <v>0</v>
      </c>
      <c r="AO446" s="71">
        <v>0</v>
      </c>
      <c r="AP446" s="71">
        <v>376707634.82316464</v>
      </c>
      <c r="AQ446" s="72"/>
      <c r="AR446" s="71">
        <v>1714</v>
      </c>
      <c r="AS446" s="71">
        <v>556</v>
      </c>
      <c r="AT446" s="71">
        <v>0</v>
      </c>
      <c r="AU446" s="71">
        <v>0</v>
      </c>
      <c r="AV446" s="71">
        <v>0</v>
      </c>
      <c r="AW446" s="71">
        <v>0</v>
      </c>
      <c r="AX446" s="71"/>
      <c r="AY446" s="72"/>
      <c r="AZ446" s="71">
        <v>7681.2259999999969</v>
      </c>
      <c r="BA446" s="71">
        <v>218890.44000000041</v>
      </c>
      <c r="BB446" s="71">
        <v>0</v>
      </c>
      <c r="BC446" s="71">
        <v>0</v>
      </c>
      <c r="BD446" s="71">
        <v>0</v>
      </c>
      <c r="BE446" s="71">
        <v>0</v>
      </c>
      <c r="BF446" s="71"/>
      <c r="BG446" s="72"/>
      <c r="BH446" s="71">
        <v>0</v>
      </c>
      <c r="BI446" s="71">
        <v>0</v>
      </c>
      <c r="BJ446" s="71">
        <v>115.67400000000001</v>
      </c>
      <c r="BK446" s="71">
        <v>0</v>
      </c>
      <c r="BL446" s="71">
        <v>9.9589999999999996</v>
      </c>
      <c r="BM446" s="71">
        <v>0</v>
      </c>
      <c r="BN446" s="72"/>
      <c r="BO446" s="71">
        <v>0</v>
      </c>
      <c r="BP446" s="71">
        <v>0</v>
      </c>
      <c r="BQ446" s="71">
        <v>7</v>
      </c>
      <c r="BR446" s="71">
        <v>0</v>
      </c>
      <c r="BS446" s="71">
        <v>3</v>
      </c>
      <c r="BT446" s="71">
        <v>0</v>
      </c>
      <c r="BU446"/>
      <c r="BV446" s="70">
        <v>112.745</v>
      </c>
      <c r="BW446" s="70">
        <v>0</v>
      </c>
      <c r="BX446" s="70">
        <v>3.8639999999999999</v>
      </c>
      <c r="BY446" s="70">
        <v>0</v>
      </c>
      <c r="BZ446" s="70">
        <v>0</v>
      </c>
      <c r="CA446" s="70">
        <v>0</v>
      </c>
      <c r="CB446" s="70">
        <v>9.0239999999999991</v>
      </c>
      <c r="CC446" s="70">
        <v>0</v>
      </c>
      <c r="CD446" s="70">
        <v>0</v>
      </c>
    </row>
    <row r="447" spans="1:82">
      <c r="A447" s="70" t="s">
        <v>2169</v>
      </c>
      <c r="B447" s="70">
        <v>68</v>
      </c>
      <c r="C447" s="70">
        <v>19</v>
      </c>
      <c r="D447" s="70">
        <v>4</v>
      </c>
      <c r="E447" s="70">
        <v>2022</v>
      </c>
      <c r="F447" s="70" t="s">
        <v>161</v>
      </c>
      <c r="G447" s="70" t="s">
        <v>2150</v>
      </c>
      <c r="H447" s="70" t="s">
        <v>2151</v>
      </c>
      <c r="I447" s="148"/>
      <c r="J447" s="71">
        <v>527.66807157061078</v>
      </c>
      <c r="K447" s="71">
        <v>1.3220453538651882</v>
      </c>
      <c r="L447" s="71">
        <v>11.733839689688439</v>
      </c>
      <c r="M447" s="71">
        <v>44.465487631862359</v>
      </c>
      <c r="N447" s="71">
        <v>50.764366733534473</v>
      </c>
      <c r="O447" s="71">
        <v>34.254913575504219</v>
      </c>
      <c r="P447" s="71">
        <v>32.56878380057362</v>
      </c>
      <c r="Q447" s="71">
        <v>2.1502209975712527</v>
      </c>
      <c r="R447" s="71">
        <v>0.13563821355590472</v>
      </c>
      <c r="S447" s="71">
        <v>4.0840140413599997</v>
      </c>
      <c r="T447" s="72"/>
      <c r="U447" s="71">
        <v>17375229</v>
      </c>
      <c r="V447" s="71">
        <v>565</v>
      </c>
      <c r="W447" s="71">
        <v>555</v>
      </c>
      <c r="X447" s="71">
        <v>11055</v>
      </c>
      <c r="Y447" s="71">
        <v>15922</v>
      </c>
      <c r="Z447" s="71">
        <v>23946</v>
      </c>
      <c r="AA447" s="71">
        <v>7116</v>
      </c>
      <c r="AB447" s="71">
        <v>36525</v>
      </c>
      <c r="AC447" s="71">
        <v>23618.999999999996</v>
      </c>
      <c r="AD447" s="71">
        <v>4.0840140413599997</v>
      </c>
      <c r="AE447" s="72"/>
      <c r="AF447" s="71">
        <v>170202595.46683344</v>
      </c>
      <c r="AG447" s="71">
        <v>1025835.4534458726</v>
      </c>
      <c r="AH447" s="71">
        <v>3279392.2390748458</v>
      </c>
      <c r="AI447" s="71">
        <v>62637693.251111783</v>
      </c>
      <c r="AJ447" s="71">
        <v>77327880.865715951</v>
      </c>
      <c r="AK447" s="71">
        <v>0</v>
      </c>
      <c r="AL447" s="71">
        <v>0</v>
      </c>
      <c r="AM447" s="71">
        <v>4716374.4282198958</v>
      </c>
      <c r="AN447" s="71">
        <v>0</v>
      </c>
      <c r="AO447" s="71">
        <v>0</v>
      </c>
      <c r="AP447" s="71">
        <v>319189771.70440179</v>
      </c>
      <c r="AQ447" s="72"/>
      <c r="AR447" s="71">
        <v>1811</v>
      </c>
      <c r="AS447" s="71">
        <v>557</v>
      </c>
      <c r="AT447" s="71">
        <v>0</v>
      </c>
      <c r="AU447" s="71">
        <v>0</v>
      </c>
      <c r="AV447" s="71">
        <v>0</v>
      </c>
      <c r="AW447" s="71">
        <v>0</v>
      </c>
      <c r="AX447" s="71"/>
      <c r="AY447" s="72"/>
      <c r="AZ447" s="71">
        <v>8260.4859999999899</v>
      </c>
      <c r="BA447" s="71">
        <v>218939.94000000041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2170</v>
      </c>
      <c r="B448" s="70">
        <v>68</v>
      </c>
      <c r="C448" s="70">
        <v>20</v>
      </c>
      <c r="D448" s="70">
        <v>4</v>
      </c>
      <c r="E448" s="70">
        <v>2023</v>
      </c>
      <c r="F448" s="70" t="s">
        <v>1539</v>
      </c>
      <c r="G448" s="70" t="s">
        <v>2150</v>
      </c>
      <c r="H448" s="70" t="s">
        <v>2151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1907</v>
      </c>
      <c r="AS448" s="71">
        <v>560</v>
      </c>
      <c r="AT448" s="71">
        <v>0</v>
      </c>
      <c r="AU448" s="71">
        <v>0</v>
      </c>
      <c r="AV448" s="71">
        <v>0</v>
      </c>
      <c r="AW448" s="71">
        <v>0</v>
      </c>
      <c r="AX448" s="71"/>
      <c r="AY448" s="72"/>
      <c r="AZ448" s="71">
        <v>8832.3539999999794</v>
      </c>
      <c r="BA448" s="71">
        <v>219200.44000000041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2171</v>
      </c>
      <c r="B449" s="70">
        <v>68</v>
      </c>
      <c r="C449" s="70">
        <v>21</v>
      </c>
      <c r="D449" s="70">
        <v>4</v>
      </c>
      <c r="E449" s="70">
        <v>2024</v>
      </c>
      <c r="F449" s="70" t="s">
        <v>1554</v>
      </c>
      <c r="G449" s="70" t="s">
        <v>2150</v>
      </c>
      <c r="H449" s="70" t="s">
        <v>2151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2172</v>
      </c>
      <c r="B450" s="70">
        <v>69</v>
      </c>
      <c r="C450" s="70">
        <v>1</v>
      </c>
      <c r="D450" s="70">
        <v>5</v>
      </c>
      <c r="E450" s="70">
        <v>1990</v>
      </c>
      <c r="F450" s="70" t="s">
        <v>787</v>
      </c>
      <c r="G450" s="70" t="s">
        <v>2173</v>
      </c>
      <c r="H450" s="70" t="s">
        <v>2174</v>
      </c>
      <c r="I450" s="148"/>
      <c r="J450" s="71">
        <v>111.39662678954591</v>
      </c>
      <c r="K450" s="71">
        <v>4.0468063280113471</v>
      </c>
      <c r="L450" s="71">
        <v>3.067319966828999</v>
      </c>
      <c r="M450" s="71">
        <v>17.030661793863441</v>
      </c>
      <c r="N450" s="71">
        <v>26.332584716520959</v>
      </c>
      <c r="O450" s="71">
        <v>25.396797997564921</v>
      </c>
      <c r="P450" s="71">
        <v>34.887203384426542</v>
      </c>
      <c r="Q450" s="71">
        <v>2.0564640077648901</v>
      </c>
      <c r="R450" s="71">
        <v>0</v>
      </c>
      <c r="S450" s="71">
        <v>1.902116677045262</v>
      </c>
      <c r="T450" s="72"/>
      <c r="U450" s="71">
        <v>8983695</v>
      </c>
      <c r="V450" s="71">
        <v>1190</v>
      </c>
      <c r="W450" s="71">
        <v>40</v>
      </c>
      <c r="X450" s="71">
        <v>6681</v>
      </c>
      <c r="Y450" s="71">
        <v>9514</v>
      </c>
      <c r="Z450" s="71">
        <v>10446</v>
      </c>
      <c r="AA450" s="71">
        <v>8471</v>
      </c>
      <c r="AB450" s="71">
        <v>33390</v>
      </c>
      <c r="AC450" s="71">
        <v>0</v>
      </c>
      <c r="AD450" s="71">
        <v>1.902116677045262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2175</v>
      </c>
      <c r="B451" s="70">
        <v>70</v>
      </c>
      <c r="C451" s="70">
        <v>2</v>
      </c>
      <c r="D451" s="70">
        <v>5</v>
      </c>
      <c r="E451" s="70">
        <v>2005</v>
      </c>
      <c r="F451" s="70" t="s">
        <v>789</v>
      </c>
      <c r="G451" s="70" t="s">
        <v>2173</v>
      </c>
      <c r="H451" s="70" t="s">
        <v>2174</v>
      </c>
      <c r="I451" s="148"/>
      <c r="J451" s="71">
        <v>76.600913253095513</v>
      </c>
      <c r="K451" s="71">
        <v>2.8732348392086791</v>
      </c>
      <c r="L451" s="71">
        <v>11.374604302218239</v>
      </c>
      <c r="M451" s="71">
        <v>36.986274078701861</v>
      </c>
      <c r="N451" s="71">
        <v>40.412182094774472</v>
      </c>
      <c r="O451" s="71">
        <v>42.898017211735088</v>
      </c>
      <c r="P451" s="71">
        <v>38.132355381423501</v>
      </c>
      <c r="Q451" s="71">
        <v>2.2780398931374202</v>
      </c>
      <c r="R451" s="71">
        <v>0</v>
      </c>
      <c r="S451" s="71">
        <v>2.9590166408487151</v>
      </c>
      <c r="T451" s="72"/>
      <c r="U451" s="71">
        <v>7060715</v>
      </c>
      <c r="V451" s="71">
        <v>1156</v>
      </c>
      <c r="W451" s="71">
        <v>150</v>
      </c>
      <c r="X451" s="71">
        <v>8195</v>
      </c>
      <c r="Y451" s="71">
        <v>13325</v>
      </c>
      <c r="Z451" s="71">
        <v>20418</v>
      </c>
      <c r="AA451" s="71">
        <v>7583</v>
      </c>
      <c r="AB451" s="71">
        <v>38667</v>
      </c>
      <c r="AC451" s="71">
        <v>0</v>
      </c>
      <c r="AD451" s="71">
        <v>2.9590166408487151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2176</v>
      </c>
      <c r="B452" s="70">
        <v>71</v>
      </c>
      <c r="C452" s="70">
        <v>3</v>
      </c>
      <c r="D452" s="70">
        <v>5</v>
      </c>
      <c r="E452" s="70">
        <v>2006</v>
      </c>
      <c r="F452" s="70" t="s">
        <v>790</v>
      </c>
      <c r="G452" s="70" t="s">
        <v>2173</v>
      </c>
      <c r="H452" s="70" t="s">
        <v>2174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2177</v>
      </c>
      <c r="B453" s="70">
        <v>72</v>
      </c>
      <c r="C453" s="70">
        <v>4</v>
      </c>
      <c r="D453" s="70">
        <v>5</v>
      </c>
      <c r="E453" s="70">
        <v>2007</v>
      </c>
      <c r="F453" s="70" t="s">
        <v>791</v>
      </c>
      <c r="G453" s="70" t="s">
        <v>2173</v>
      </c>
      <c r="H453" s="70" t="s">
        <v>2174</v>
      </c>
      <c r="I453" s="148"/>
      <c r="J453" s="71">
        <v>74.597182899659984</v>
      </c>
      <c r="K453" s="71">
        <v>2.5011840308389961</v>
      </c>
      <c r="L453" s="71">
        <v>5.4332947960241169</v>
      </c>
      <c r="M453" s="71">
        <v>34.719135576277111</v>
      </c>
      <c r="N453" s="71">
        <v>41.529433354428747</v>
      </c>
      <c r="O453" s="71">
        <v>41.854011661587847</v>
      </c>
      <c r="P453" s="71">
        <v>37.920879473539692</v>
      </c>
      <c r="Q453" s="71">
        <v>2.3973899356589601</v>
      </c>
      <c r="R453" s="71">
        <v>0</v>
      </c>
      <c r="S453" s="71">
        <v>5.5217624261942708</v>
      </c>
      <c r="T453" s="72"/>
      <c r="U453" s="71">
        <v>7822050</v>
      </c>
      <c r="V453" s="71">
        <v>1026</v>
      </c>
      <c r="W453" s="71">
        <v>70</v>
      </c>
      <c r="X453" s="71">
        <v>8863</v>
      </c>
      <c r="Y453" s="71">
        <v>13636</v>
      </c>
      <c r="Z453" s="71">
        <v>20709</v>
      </c>
      <c r="AA453" s="71">
        <v>7426</v>
      </c>
      <c r="AB453" s="71">
        <v>38541</v>
      </c>
      <c r="AC453" s="71">
        <v>0</v>
      </c>
      <c r="AD453" s="71">
        <v>5.5217624261942708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2178</v>
      </c>
      <c r="B454" s="70">
        <v>73</v>
      </c>
      <c r="C454" s="70">
        <v>5</v>
      </c>
      <c r="D454" s="70">
        <v>5</v>
      </c>
      <c r="E454" s="70">
        <v>2008</v>
      </c>
      <c r="F454" s="70" t="s">
        <v>792</v>
      </c>
      <c r="G454" s="70" t="s">
        <v>2173</v>
      </c>
      <c r="H454" s="70" t="s">
        <v>2174</v>
      </c>
      <c r="I454" s="148"/>
      <c r="J454" s="71">
        <v>76.907267806674824</v>
      </c>
      <c r="K454" s="71">
        <v>1.852472348802068</v>
      </c>
      <c r="L454" s="71">
        <v>4.8688745927753923</v>
      </c>
      <c r="M454" s="71">
        <v>36.163314431266009</v>
      </c>
      <c r="N454" s="71">
        <v>37.362333690759009</v>
      </c>
      <c r="O454" s="71">
        <v>40.690600978488192</v>
      </c>
      <c r="P454" s="71">
        <v>37.490011201787723</v>
      </c>
      <c r="Q454" s="71">
        <v>2.34696861804612</v>
      </c>
      <c r="R454" s="71">
        <v>0</v>
      </c>
      <c r="S454" s="71">
        <v>6.2296168058687273</v>
      </c>
      <c r="T454" s="72"/>
      <c r="U454" s="71">
        <v>8315870</v>
      </c>
      <c r="V454" s="71">
        <v>1026</v>
      </c>
      <c r="W454" s="71">
        <v>70</v>
      </c>
      <c r="X454" s="71">
        <v>8863</v>
      </c>
      <c r="Y454" s="71">
        <v>13761</v>
      </c>
      <c r="Z454" s="71">
        <v>20840</v>
      </c>
      <c r="AA454" s="71">
        <v>7350</v>
      </c>
      <c r="AB454" s="71">
        <v>38351</v>
      </c>
      <c r="AC454" s="71">
        <v>0</v>
      </c>
      <c r="AD454" s="71">
        <v>6.2296168058687273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2179</v>
      </c>
      <c r="B455" s="70">
        <v>74</v>
      </c>
      <c r="C455" s="70">
        <v>6</v>
      </c>
      <c r="D455" s="70">
        <v>5</v>
      </c>
      <c r="E455" s="70">
        <v>2009</v>
      </c>
      <c r="F455" s="70" t="s">
        <v>176</v>
      </c>
      <c r="G455" s="70" t="s">
        <v>2173</v>
      </c>
      <c r="H455" s="70" t="s">
        <v>2174</v>
      </c>
      <c r="I455" s="148"/>
      <c r="J455" s="71">
        <v>67.095476289705289</v>
      </c>
      <c r="K455" s="71">
        <v>1.9151677814027659</v>
      </c>
      <c r="L455" s="71">
        <v>7.3041066562326273</v>
      </c>
      <c r="M455" s="71">
        <v>37.444645494876418</v>
      </c>
      <c r="N455" s="71">
        <v>36.403936186013567</v>
      </c>
      <c r="O455" s="71">
        <v>41.970276783916688</v>
      </c>
      <c r="P455" s="71">
        <v>36.120681505815128</v>
      </c>
      <c r="Q455" s="71">
        <v>2.2357619903337498</v>
      </c>
      <c r="R455" s="71">
        <v>0</v>
      </c>
      <c r="S455" s="71">
        <v>3.4499426518796099</v>
      </c>
      <c r="T455" s="72"/>
      <c r="U455" s="71">
        <v>6556543</v>
      </c>
      <c r="V455" s="71">
        <v>1011</v>
      </c>
      <c r="W455" s="71">
        <v>151</v>
      </c>
      <c r="X455" s="71">
        <v>9791</v>
      </c>
      <c r="Y455" s="71">
        <v>13927</v>
      </c>
      <c r="Z455" s="71">
        <v>21217</v>
      </c>
      <c r="AA455" s="71">
        <v>7270</v>
      </c>
      <c r="AB455" s="71">
        <v>38351</v>
      </c>
      <c r="AC455" s="71">
        <v>0</v>
      </c>
      <c r="AD455" s="71">
        <v>3.4499426518796099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158.88</v>
      </c>
      <c r="BK455" s="71">
        <v>0</v>
      </c>
      <c r="BL455" s="71">
        <v>4.5199999999999996</v>
      </c>
      <c r="BM455" s="71">
        <v>0</v>
      </c>
      <c r="BN455" s="72"/>
      <c r="BO455" s="71">
        <v>0</v>
      </c>
      <c r="BP455" s="71">
        <v>0</v>
      </c>
      <c r="BQ455" s="71">
        <v>8</v>
      </c>
      <c r="BR455" s="71">
        <v>0</v>
      </c>
      <c r="BS455" s="71">
        <v>1</v>
      </c>
      <c r="BT455" s="71">
        <v>0</v>
      </c>
      <c r="BU455"/>
      <c r="BV455" s="70">
        <v>158.86000000000001</v>
      </c>
      <c r="BW455" s="70">
        <v>6.8000000000000005E-2</v>
      </c>
      <c r="BX455" s="70">
        <v>4.4720000000000004</v>
      </c>
      <c r="BY455" s="70">
        <v>0</v>
      </c>
      <c r="BZ455" s="70">
        <v>0</v>
      </c>
      <c r="CA455" s="70">
        <v>0</v>
      </c>
      <c r="CB455" s="70">
        <v>0</v>
      </c>
      <c r="CC455" s="70">
        <v>0</v>
      </c>
      <c r="CD455" s="70">
        <v>0</v>
      </c>
    </row>
    <row r="456" spans="1:82">
      <c r="A456" s="70" t="s">
        <v>2180</v>
      </c>
      <c r="B456" s="70">
        <v>75</v>
      </c>
      <c r="C456" s="70">
        <v>7</v>
      </c>
      <c r="D456" s="70">
        <v>5</v>
      </c>
      <c r="E456" s="70">
        <v>2010</v>
      </c>
      <c r="F456" s="70" t="s">
        <v>177</v>
      </c>
      <c r="G456" s="70" t="s">
        <v>2173</v>
      </c>
      <c r="H456" s="70" t="s">
        <v>2174</v>
      </c>
      <c r="I456" s="148"/>
      <c r="J456" s="71">
        <v>75.825666864328895</v>
      </c>
      <c r="K456" s="71">
        <v>2.0634089282597601</v>
      </c>
      <c r="L456" s="71">
        <v>7.0336089259945798</v>
      </c>
      <c r="M456" s="71">
        <v>39.553987720308477</v>
      </c>
      <c r="N456" s="71">
        <v>44.628170859161713</v>
      </c>
      <c r="O456" s="71">
        <v>42.036058626550641</v>
      </c>
      <c r="P456" s="71">
        <v>36.312070078789027</v>
      </c>
      <c r="Q456" s="71">
        <v>2.33518203969447</v>
      </c>
      <c r="R456" s="71">
        <v>0</v>
      </c>
      <c r="S456" s="71">
        <v>3.6623772828418448</v>
      </c>
      <c r="T456" s="72"/>
      <c r="U456" s="71">
        <v>7360724</v>
      </c>
      <c r="V456" s="71">
        <v>1011</v>
      </c>
      <c r="W456" s="71">
        <v>151</v>
      </c>
      <c r="X456" s="71">
        <v>9791</v>
      </c>
      <c r="Y456" s="71">
        <v>14102</v>
      </c>
      <c r="Z456" s="71">
        <v>21349</v>
      </c>
      <c r="AA456" s="71">
        <v>7126</v>
      </c>
      <c r="AB456" s="71">
        <v>38383</v>
      </c>
      <c r="AC456" s="71">
        <v>0</v>
      </c>
      <c r="AD456" s="71">
        <v>3.6623772828418448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167.48099999999999</v>
      </c>
      <c r="BK456" s="71">
        <v>0</v>
      </c>
      <c r="BL456" s="71">
        <v>10.497</v>
      </c>
      <c r="BM456" s="71">
        <v>0</v>
      </c>
      <c r="BN456" s="72"/>
      <c r="BO456" s="71">
        <v>0</v>
      </c>
      <c r="BP456" s="71">
        <v>0</v>
      </c>
      <c r="BQ456" s="71">
        <v>7</v>
      </c>
      <c r="BR456" s="71">
        <v>0</v>
      </c>
      <c r="BS456" s="71">
        <v>2</v>
      </c>
      <c r="BT456" s="71">
        <v>0</v>
      </c>
      <c r="BU456"/>
      <c r="BV456" s="70">
        <v>172.017</v>
      </c>
      <c r="BW456" s="70">
        <v>0.115</v>
      </c>
      <c r="BX456" s="70">
        <v>5.8460000000000001</v>
      </c>
      <c r="BY456" s="70">
        <v>0</v>
      </c>
      <c r="BZ456" s="70">
        <v>0</v>
      </c>
      <c r="CA456" s="70">
        <v>0</v>
      </c>
      <c r="CB456" s="70">
        <v>0</v>
      </c>
      <c r="CC456" s="70">
        <v>0</v>
      </c>
      <c r="CD456" s="70">
        <v>0</v>
      </c>
    </row>
    <row r="457" spans="1:82">
      <c r="A457" s="70" t="s">
        <v>2181</v>
      </c>
      <c r="B457" s="70">
        <v>76</v>
      </c>
      <c r="C457" s="70">
        <v>8</v>
      </c>
      <c r="D457" s="70">
        <v>5</v>
      </c>
      <c r="E457" s="70">
        <v>2011</v>
      </c>
      <c r="F457" s="70" t="s">
        <v>178</v>
      </c>
      <c r="G457" s="70" t="s">
        <v>2173</v>
      </c>
      <c r="H457" s="70" t="s">
        <v>2174</v>
      </c>
      <c r="I457" s="148"/>
      <c r="J457" s="71">
        <v>59.811549949922949</v>
      </c>
      <c r="K457" s="71">
        <v>2.7261756043755239</v>
      </c>
      <c r="L457" s="71">
        <v>6.2292733681771377</v>
      </c>
      <c r="M457" s="71">
        <v>45.423701621060637</v>
      </c>
      <c r="N457" s="71">
        <v>55.150169117816908</v>
      </c>
      <c r="O457" s="71">
        <v>41.814810923047197</v>
      </c>
      <c r="P457" s="71">
        <v>34.753018695330759</v>
      </c>
      <c r="Q457" s="71">
        <v>2.6776752070598899</v>
      </c>
      <c r="R457" s="71">
        <v>0</v>
      </c>
      <c r="S457" s="71">
        <v>3.911519669116128</v>
      </c>
      <c r="T457" s="72"/>
      <c r="U457" s="71">
        <v>5008426</v>
      </c>
      <c r="V457" s="71">
        <v>1011</v>
      </c>
      <c r="W457" s="71">
        <v>151</v>
      </c>
      <c r="X457" s="71">
        <v>9791</v>
      </c>
      <c r="Y457" s="71">
        <v>14179</v>
      </c>
      <c r="Z457" s="71">
        <v>21698</v>
      </c>
      <c r="AA457" s="71">
        <v>7023</v>
      </c>
      <c r="AB457" s="71">
        <v>38156</v>
      </c>
      <c r="AC457" s="71">
        <v>0</v>
      </c>
      <c r="AD457" s="71">
        <v>3.911519669116128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175.089</v>
      </c>
      <c r="BK457" s="71">
        <v>0</v>
      </c>
      <c r="BL457" s="71">
        <v>10.345000000000001</v>
      </c>
      <c r="BM457" s="71">
        <v>0</v>
      </c>
      <c r="BN457" s="72"/>
      <c r="BO457" s="71">
        <v>0</v>
      </c>
      <c r="BP457" s="71">
        <v>0</v>
      </c>
      <c r="BQ457" s="71">
        <v>8</v>
      </c>
      <c r="BR457" s="71">
        <v>0</v>
      </c>
      <c r="BS457" s="71">
        <v>2</v>
      </c>
      <c r="BT457" s="71">
        <v>0</v>
      </c>
      <c r="BU457"/>
      <c r="BV457" s="70">
        <v>179.57</v>
      </c>
      <c r="BW457" s="70">
        <v>0.14599999999999999</v>
      </c>
      <c r="BX457" s="70">
        <v>5.718</v>
      </c>
      <c r="BY457" s="70">
        <v>0</v>
      </c>
      <c r="BZ457" s="70">
        <v>0</v>
      </c>
      <c r="CA457" s="70">
        <v>0</v>
      </c>
      <c r="CB457" s="70">
        <v>0</v>
      </c>
      <c r="CC457" s="70">
        <v>0</v>
      </c>
      <c r="CD457" s="70">
        <v>0</v>
      </c>
    </row>
    <row r="458" spans="1:82">
      <c r="A458" s="70" t="s">
        <v>2182</v>
      </c>
      <c r="B458" s="70">
        <v>77</v>
      </c>
      <c r="C458" s="70">
        <v>9</v>
      </c>
      <c r="D458" s="70">
        <v>5</v>
      </c>
      <c r="E458" s="70">
        <v>2012</v>
      </c>
      <c r="F458" s="70" t="s">
        <v>179</v>
      </c>
      <c r="G458" s="70" t="s">
        <v>2173</v>
      </c>
      <c r="H458" s="70" t="s">
        <v>2174</v>
      </c>
      <c r="I458" s="148"/>
      <c r="J458" s="71">
        <v>97.27772033136749</v>
      </c>
      <c r="K458" s="71">
        <v>2.6356833976639682</v>
      </c>
      <c r="L458" s="71">
        <v>6.1684119467043956</v>
      </c>
      <c r="M458" s="71">
        <v>51.209411560303991</v>
      </c>
      <c r="N458" s="71">
        <v>59.503413726411111</v>
      </c>
      <c r="O458" s="71">
        <v>42.076560203207258</v>
      </c>
      <c r="P458" s="71">
        <v>34.408295435371919</v>
      </c>
      <c r="Q458" s="71">
        <v>2.8981082498328901</v>
      </c>
      <c r="R458" s="71">
        <v>0</v>
      </c>
      <c r="S458" s="71">
        <v>3.92523822954377</v>
      </c>
      <c r="T458" s="72"/>
      <c r="U458" s="71">
        <v>7293128</v>
      </c>
      <c r="V458" s="71">
        <v>1011</v>
      </c>
      <c r="W458" s="71">
        <v>151</v>
      </c>
      <c r="X458" s="71">
        <v>9791</v>
      </c>
      <c r="Y458" s="71">
        <v>14292</v>
      </c>
      <c r="Z458" s="71">
        <v>22007</v>
      </c>
      <c r="AA458" s="71">
        <v>6914</v>
      </c>
      <c r="AB458" s="71">
        <v>38010</v>
      </c>
      <c r="AC458" s="71">
        <v>0</v>
      </c>
      <c r="AD458" s="71">
        <v>3.92523822954377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220.506</v>
      </c>
      <c r="BK458" s="71">
        <v>0</v>
      </c>
      <c r="BL458" s="71">
        <v>11.756</v>
      </c>
      <c r="BM458" s="71">
        <v>0</v>
      </c>
      <c r="BN458" s="72"/>
      <c r="BO458" s="71">
        <v>0</v>
      </c>
      <c r="BP458" s="71">
        <v>0</v>
      </c>
      <c r="BQ458" s="71">
        <v>8</v>
      </c>
      <c r="BR458" s="71">
        <v>0</v>
      </c>
      <c r="BS458" s="71">
        <v>2</v>
      </c>
      <c r="BT458" s="71">
        <v>0</v>
      </c>
      <c r="BU458"/>
      <c r="BV458" s="70">
        <v>225.77199999999999</v>
      </c>
      <c r="BW458" s="70">
        <v>3.7999999999999999E-2</v>
      </c>
      <c r="BX458" s="70">
        <v>6.452</v>
      </c>
      <c r="BY458" s="70">
        <v>0</v>
      </c>
      <c r="BZ458" s="70">
        <v>0</v>
      </c>
      <c r="CA458" s="70">
        <v>0</v>
      </c>
      <c r="CB458" s="70">
        <v>0</v>
      </c>
      <c r="CC458" s="70">
        <v>0</v>
      </c>
      <c r="CD458" s="70">
        <v>0</v>
      </c>
    </row>
    <row r="459" spans="1:82">
      <c r="A459" s="70" t="s">
        <v>2183</v>
      </c>
      <c r="B459" s="70">
        <v>78</v>
      </c>
      <c r="C459" s="70">
        <v>10</v>
      </c>
      <c r="D459" s="70">
        <v>5</v>
      </c>
      <c r="E459" s="70">
        <v>2013</v>
      </c>
      <c r="F459" s="70" t="s">
        <v>180</v>
      </c>
      <c r="G459" s="70" t="s">
        <v>2173</v>
      </c>
      <c r="H459" s="70" t="s">
        <v>2174</v>
      </c>
      <c r="I459" s="148"/>
      <c r="J459" s="71">
        <v>112.6449686637194</v>
      </c>
      <c r="K459" s="71">
        <v>2.273084040534127</v>
      </c>
      <c r="L459" s="71">
        <v>5.8077692475151972</v>
      </c>
      <c r="M459" s="71">
        <v>50.230465963051792</v>
      </c>
      <c r="N459" s="71">
        <v>65.987876339112105</v>
      </c>
      <c r="O459" s="71">
        <v>41.021291924184169</v>
      </c>
      <c r="P459" s="71">
        <v>33.374026348767259</v>
      </c>
      <c r="Q459" s="71">
        <v>2.94451403242092</v>
      </c>
      <c r="R459" s="71">
        <v>0</v>
      </c>
      <c r="S459" s="71">
        <v>5.020758014467404</v>
      </c>
      <c r="T459" s="72"/>
      <c r="U459" s="71">
        <v>7944400</v>
      </c>
      <c r="V459" s="71">
        <v>1011</v>
      </c>
      <c r="W459" s="71">
        <v>151</v>
      </c>
      <c r="X459" s="71">
        <v>9791</v>
      </c>
      <c r="Y459" s="71">
        <v>14467</v>
      </c>
      <c r="Z459" s="71">
        <v>22413</v>
      </c>
      <c r="AA459" s="71">
        <v>6681</v>
      </c>
      <c r="AB459" s="71">
        <v>38065</v>
      </c>
      <c r="AC459" s="71">
        <v>0</v>
      </c>
      <c r="AD459" s="71">
        <v>5.020758014467404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229.41800000000001</v>
      </c>
      <c r="BK459" s="71">
        <v>0</v>
      </c>
      <c r="BL459" s="71">
        <v>12.359</v>
      </c>
      <c r="BM459" s="71">
        <v>0</v>
      </c>
      <c r="BN459" s="72"/>
      <c r="BO459" s="71">
        <v>0</v>
      </c>
      <c r="BP459" s="71">
        <v>0</v>
      </c>
      <c r="BQ459" s="71">
        <v>8</v>
      </c>
      <c r="BR459" s="71">
        <v>0</v>
      </c>
      <c r="BS459" s="71">
        <v>2</v>
      </c>
      <c r="BT459" s="71">
        <v>0</v>
      </c>
      <c r="BU459"/>
      <c r="BV459" s="70">
        <v>237.34899999999999</v>
      </c>
      <c r="BW459" s="70">
        <v>0</v>
      </c>
      <c r="BX459" s="70">
        <v>4.4279999999999999</v>
      </c>
      <c r="BY459" s="70">
        <v>0</v>
      </c>
      <c r="BZ459" s="70">
        <v>0</v>
      </c>
      <c r="CA459" s="70">
        <v>0</v>
      </c>
      <c r="CB459" s="70">
        <v>0</v>
      </c>
      <c r="CC459" s="70">
        <v>0</v>
      </c>
      <c r="CD459" s="70">
        <v>0</v>
      </c>
    </row>
    <row r="460" spans="1:82">
      <c r="A460" s="70" t="s">
        <v>2184</v>
      </c>
      <c r="B460" s="70">
        <v>79</v>
      </c>
      <c r="C460" s="70">
        <v>11</v>
      </c>
      <c r="D460" s="70">
        <v>5</v>
      </c>
      <c r="E460" s="70">
        <v>2014</v>
      </c>
      <c r="F460" s="70" t="s">
        <v>181</v>
      </c>
      <c r="G460" s="70" t="s">
        <v>2173</v>
      </c>
      <c r="H460" s="70" t="s">
        <v>2174</v>
      </c>
      <c r="I460" s="148"/>
      <c r="J460" s="71">
        <v>102.0560654003427</v>
      </c>
      <c r="K460" s="71">
        <v>2.1256341693031811</v>
      </c>
      <c r="L460" s="71">
        <v>4.5594895861996321</v>
      </c>
      <c r="M460" s="71">
        <v>49.114873397849223</v>
      </c>
      <c r="N460" s="71">
        <v>52.637546423749853</v>
      </c>
      <c r="O460" s="71">
        <v>39.673005847215009</v>
      </c>
      <c r="P460" s="71">
        <v>33.201027735500965</v>
      </c>
      <c r="Q460" s="71">
        <v>2.82553113360047</v>
      </c>
      <c r="R460" s="71">
        <v>0</v>
      </c>
      <c r="S460" s="71">
        <v>4.3955656219948214</v>
      </c>
      <c r="T460" s="72"/>
      <c r="U460" s="71">
        <v>7861512</v>
      </c>
      <c r="V460" s="71">
        <v>853</v>
      </c>
      <c r="W460" s="71">
        <v>104</v>
      </c>
      <c r="X460" s="71">
        <v>9513</v>
      </c>
      <c r="Y460" s="71">
        <v>14662</v>
      </c>
      <c r="Z460" s="71">
        <v>22830</v>
      </c>
      <c r="AA460" s="71">
        <v>6612</v>
      </c>
      <c r="AB460" s="71">
        <v>38071</v>
      </c>
      <c r="AC460" s="71">
        <v>0</v>
      </c>
      <c r="AD460" s="71">
        <v>4.3955656219948214</v>
      </c>
      <c r="AE460" s="72"/>
      <c r="AF460" s="71"/>
      <c r="AG460" s="71"/>
      <c r="AH460" s="71"/>
      <c r="AI460" s="71"/>
      <c r="AJ460" s="71"/>
      <c r="AK460" s="71"/>
      <c r="AL460" s="71"/>
      <c r="AM460" s="71"/>
      <c r="AN460" s="71"/>
      <c r="AO460" s="71"/>
      <c r="AP460" s="71"/>
      <c r="AQ460" s="72"/>
      <c r="AR460" s="71">
        <v>1118</v>
      </c>
      <c r="AS460" s="71">
        <v>244</v>
      </c>
      <c r="AT460" s="71">
        <v>0</v>
      </c>
      <c r="AU460" s="71">
        <v>0</v>
      </c>
      <c r="AV460" s="71">
        <v>0</v>
      </c>
      <c r="AW460" s="71">
        <v>0</v>
      </c>
      <c r="AX460" s="71"/>
      <c r="AY460" s="72"/>
      <c r="AZ460" s="71">
        <v>5021.5450000000001</v>
      </c>
      <c r="BA460" s="71">
        <v>13175.75</v>
      </c>
      <c r="BB460" s="71">
        <v>0</v>
      </c>
      <c r="BC460" s="71">
        <v>0</v>
      </c>
      <c r="BD460" s="71">
        <v>0</v>
      </c>
      <c r="BE460" s="71">
        <v>0</v>
      </c>
      <c r="BF460" s="71"/>
      <c r="BG460" s="72"/>
      <c r="BH460" s="71">
        <v>0</v>
      </c>
      <c r="BI460" s="71">
        <v>0</v>
      </c>
      <c r="BJ460" s="71">
        <v>104.946</v>
      </c>
      <c r="BK460" s="71">
        <v>0</v>
      </c>
      <c r="BL460" s="71">
        <v>12.007</v>
      </c>
      <c r="BM460" s="71">
        <v>0</v>
      </c>
      <c r="BN460" s="72"/>
      <c r="BO460" s="71">
        <v>0</v>
      </c>
      <c r="BP460" s="71">
        <v>0</v>
      </c>
      <c r="BQ460" s="71">
        <v>6</v>
      </c>
      <c r="BR460" s="71">
        <v>0</v>
      </c>
      <c r="BS460" s="71">
        <v>2</v>
      </c>
      <c r="BT460" s="71">
        <v>0</v>
      </c>
      <c r="BU460"/>
      <c r="BV460" s="70">
        <v>116.953</v>
      </c>
      <c r="BW460" s="70">
        <v>0</v>
      </c>
      <c r="BX460" s="70">
        <v>0</v>
      </c>
      <c r="BY460" s="70">
        <v>0</v>
      </c>
      <c r="BZ460" s="70">
        <v>0</v>
      </c>
      <c r="CA460" s="70">
        <v>0</v>
      </c>
      <c r="CB460" s="70">
        <v>0</v>
      </c>
      <c r="CC460" s="70">
        <v>0</v>
      </c>
      <c r="CD460" s="70">
        <v>0</v>
      </c>
    </row>
    <row r="461" spans="1:82">
      <c r="A461" s="70" t="s">
        <v>2185</v>
      </c>
      <c r="B461" s="70">
        <v>80</v>
      </c>
      <c r="C461" s="70">
        <v>12</v>
      </c>
      <c r="D461" s="70">
        <v>5</v>
      </c>
      <c r="E461" s="70">
        <v>2015</v>
      </c>
      <c r="F461" s="70" t="s">
        <v>182</v>
      </c>
      <c r="G461" s="70" t="s">
        <v>2173</v>
      </c>
      <c r="H461" s="70" t="s">
        <v>2174</v>
      </c>
      <c r="I461" s="148"/>
      <c r="J461" s="71">
        <v>100.51290531490601</v>
      </c>
      <c r="K461" s="71">
        <v>2.0035497055293718</v>
      </c>
      <c r="L461" s="71">
        <v>4.4996896080716304</v>
      </c>
      <c r="M461" s="71">
        <v>43.895491503014057</v>
      </c>
      <c r="N461" s="71">
        <v>48.119288094310093</v>
      </c>
      <c r="O461" s="71">
        <v>39.632189455347735</v>
      </c>
      <c r="P461" s="71">
        <v>32.855386568605994</v>
      </c>
      <c r="Q461" s="71">
        <v>2.7606364768825</v>
      </c>
      <c r="R461" s="71">
        <v>0</v>
      </c>
      <c r="S461" s="71">
        <v>5.61194236327671</v>
      </c>
      <c r="T461" s="72"/>
      <c r="U461" s="71">
        <v>9683154</v>
      </c>
      <c r="V461" s="71">
        <v>853</v>
      </c>
      <c r="W461" s="71">
        <v>104</v>
      </c>
      <c r="X461" s="71">
        <v>9513</v>
      </c>
      <c r="Y461" s="71">
        <v>14889</v>
      </c>
      <c r="Z461" s="71">
        <v>23026</v>
      </c>
      <c r="AA461" s="71">
        <v>6538</v>
      </c>
      <c r="AB461" s="71">
        <v>37997</v>
      </c>
      <c r="AC461" s="71">
        <v>0</v>
      </c>
      <c r="AD461" s="71">
        <v>5.61194236327671</v>
      </c>
      <c r="AE461" s="72"/>
      <c r="AF461" s="71">
        <v>101138712.1373553</v>
      </c>
      <c r="AG461" s="71">
        <v>1514364.4563848169</v>
      </c>
      <c r="AH461" s="71">
        <v>937115.79216094536</v>
      </c>
      <c r="AI461" s="71">
        <v>58284862.80535347</v>
      </c>
      <c r="AJ461" s="71">
        <v>80030976.896477133</v>
      </c>
      <c r="AK461" s="71">
        <v>0</v>
      </c>
      <c r="AL461" s="71">
        <v>0</v>
      </c>
      <c r="AM461" s="71">
        <v>5207329.4585798252</v>
      </c>
      <c r="AN461" s="71">
        <v>0</v>
      </c>
      <c r="AO461" s="71">
        <v>0</v>
      </c>
      <c r="AP461" s="71">
        <v>247113361.5463115</v>
      </c>
      <c r="AQ461" s="72"/>
      <c r="AR461" s="71">
        <v>1190</v>
      </c>
      <c r="AS461" s="71">
        <v>302</v>
      </c>
      <c r="AT461" s="71">
        <v>0</v>
      </c>
      <c r="AU461" s="71">
        <v>0</v>
      </c>
      <c r="AV461" s="71">
        <v>0</v>
      </c>
      <c r="AW461" s="71">
        <v>0</v>
      </c>
      <c r="AX461" s="71"/>
      <c r="AY461" s="72"/>
      <c r="AZ461" s="71">
        <v>5464.4349999999986</v>
      </c>
      <c r="BA461" s="71">
        <v>15408.05</v>
      </c>
      <c r="BB461" s="71">
        <v>0</v>
      </c>
      <c r="BC461" s="71">
        <v>0</v>
      </c>
      <c r="BD461" s="71">
        <v>0</v>
      </c>
      <c r="BE461" s="71">
        <v>0</v>
      </c>
      <c r="BF461" s="71"/>
      <c r="BG461" s="72"/>
      <c r="BH461" s="71">
        <v>0</v>
      </c>
      <c r="BI461" s="71">
        <v>0</v>
      </c>
      <c r="BJ461" s="71">
        <v>218.44300000000001</v>
      </c>
      <c r="BK461" s="71">
        <v>0</v>
      </c>
      <c r="BL461" s="71">
        <v>5.8440000000000003</v>
      </c>
      <c r="BM461" s="71">
        <v>0</v>
      </c>
      <c r="BN461" s="72"/>
      <c r="BO461" s="71">
        <v>0</v>
      </c>
      <c r="BP461" s="71">
        <v>0</v>
      </c>
      <c r="BQ461" s="71">
        <v>7</v>
      </c>
      <c r="BR461" s="71">
        <v>0</v>
      </c>
      <c r="BS461" s="71">
        <v>1</v>
      </c>
      <c r="BT461" s="71">
        <v>0</v>
      </c>
      <c r="BU461"/>
      <c r="BV461" s="70">
        <v>220.27600000000001</v>
      </c>
      <c r="BW461" s="70">
        <v>0</v>
      </c>
      <c r="BX461" s="70">
        <v>4.0110000000000001</v>
      </c>
      <c r="BY461" s="70">
        <v>0</v>
      </c>
      <c r="BZ461" s="70">
        <v>0</v>
      </c>
      <c r="CA461" s="70">
        <v>0</v>
      </c>
      <c r="CB461" s="70">
        <v>0</v>
      </c>
      <c r="CC461" s="70">
        <v>0</v>
      </c>
      <c r="CD461" s="70">
        <v>0</v>
      </c>
    </row>
    <row r="462" spans="1:82">
      <c r="A462" s="70" t="s">
        <v>2186</v>
      </c>
      <c r="B462" s="70">
        <v>81</v>
      </c>
      <c r="C462" s="70">
        <v>13</v>
      </c>
      <c r="D462" s="70">
        <v>5</v>
      </c>
      <c r="E462" s="70">
        <v>2016</v>
      </c>
      <c r="F462" s="70" t="s">
        <v>155</v>
      </c>
      <c r="G462" s="1064" t="s">
        <v>2173</v>
      </c>
      <c r="H462" s="70" t="s">
        <v>2174</v>
      </c>
      <c r="I462" s="148"/>
      <c r="J462" s="71">
        <v>61.798751114213196</v>
      </c>
      <c r="K462" s="71">
        <v>1.925134141686061</v>
      </c>
      <c r="L462" s="71">
        <v>4.3960639270726007</v>
      </c>
      <c r="M462" s="71">
        <v>35.20004569040541</v>
      </c>
      <c r="N462" s="71">
        <v>47.396521081752169</v>
      </c>
      <c r="O462" s="71">
        <v>39.565787885017883</v>
      </c>
      <c r="P462" s="71">
        <v>32.504849738866213</v>
      </c>
      <c r="Q462" s="71">
        <v>2.6556229831534059</v>
      </c>
      <c r="R462" s="71">
        <v>0</v>
      </c>
      <c r="S462" s="71">
        <v>2.7672888649734357</v>
      </c>
      <c r="T462" s="72"/>
      <c r="U462" s="71">
        <v>6330258</v>
      </c>
      <c r="V462" s="71">
        <v>853</v>
      </c>
      <c r="W462" s="71">
        <v>104</v>
      </c>
      <c r="X462" s="71">
        <v>9513</v>
      </c>
      <c r="Y462" s="71">
        <v>14864</v>
      </c>
      <c r="Z462" s="71">
        <v>23270</v>
      </c>
      <c r="AA462" s="71">
        <v>6690</v>
      </c>
      <c r="AB462" s="71">
        <v>37598</v>
      </c>
      <c r="AC462" s="71">
        <v>0</v>
      </c>
      <c r="AD462" s="71">
        <v>2.7672888649734362</v>
      </c>
      <c r="AE462" s="72"/>
      <c r="AF462" s="71">
        <v>67172508.327936649</v>
      </c>
      <c r="AG462" s="71">
        <v>1438584.2827120209</v>
      </c>
      <c r="AH462" s="71">
        <v>782481.19116103591</v>
      </c>
      <c r="AI462" s="71">
        <v>55497219.190159507</v>
      </c>
      <c r="AJ462" s="71">
        <v>80540407.130804151</v>
      </c>
      <c r="AK462" s="71">
        <v>0</v>
      </c>
      <c r="AL462" s="71">
        <v>0</v>
      </c>
      <c r="AM462" s="71">
        <v>5156651.2843862316</v>
      </c>
      <c r="AN462" s="71">
        <v>0</v>
      </c>
      <c r="AO462" s="71">
        <v>0</v>
      </c>
      <c r="AP462" s="71">
        <v>210587851.4071596</v>
      </c>
      <c r="AQ462" s="72"/>
      <c r="AR462" s="71">
        <v>1256</v>
      </c>
      <c r="AS462" s="71">
        <v>314</v>
      </c>
      <c r="AT462" s="71">
        <v>0</v>
      </c>
      <c r="AU462" s="71">
        <v>0</v>
      </c>
      <c r="AV462" s="71">
        <v>0</v>
      </c>
      <c r="AW462" s="71">
        <v>0</v>
      </c>
      <c r="AX462" s="71"/>
      <c r="AY462" s="72"/>
      <c r="AZ462" s="71">
        <v>5883.2150000000001</v>
      </c>
      <c r="BA462" s="71">
        <v>15796.05</v>
      </c>
      <c r="BB462" s="71">
        <v>0</v>
      </c>
      <c r="BC462" s="71">
        <v>0</v>
      </c>
      <c r="BD462" s="71">
        <v>0</v>
      </c>
      <c r="BE462" s="71">
        <v>0</v>
      </c>
      <c r="BF462" s="71"/>
      <c r="BG462" s="72"/>
      <c r="BH462" s="71">
        <v>0</v>
      </c>
      <c r="BI462" s="71">
        <v>0</v>
      </c>
      <c r="BJ462" s="71">
        <v>82.64</v>
      </c>
      <c r="BK462" s="71">
        <v>0</v>
      </c>
      <c r="BL462" s="71">
        <v>5.7149999999999999</v>
      </c>
      <c r="BM462" s="71">
        <v>0</v>
      </c>
      <c r="BN462" s="72"/>
      <c r="BO462" s="71">
        <v>0</v>
      </c>
      <c r="BP462" s="71">
        <v>0</v>
      </c>
      <c r="BQ462" s="71">
        <v>6</v>
      </c>
      <c r="BR462" s="71">
        <v>0</v>
      </c>
      <c r="BS462" s="71">
        <v>1</v>
      </c>
      <c r="BT462" s="71">
        <v>0</v>
      </c>
      <c r="BU462"/>
      <c r="BV462" s="70">
        <v>88.355000000000004</v>
      </c>
      <c r="BW462" s="70">
        <v>0</v>
      </c>
      <c r="BX462" s="70">
        <v>0</v>
      </c>
      <c r="BY462" s="70">
        <v>0</v>
      </c>
      <c r="BZ462" s="70">
        <v>0</v>
      </c>
      <c r="CA462" s="70">
        <v>0</v>
      </c>
      <c r="CB462" s="70">
        <v>0</v>
      </c>
      <c r="CC462" s="70">
        <v>0</v>
      </c>
      <c r="CD462" s="70">
        <v>0</v>
      </c>
    </row>
    <row r="463" spans="1:82">
      <c r="A463" s="70" t="s">
        <v>2187</v>
      </c>
      <c r="B463" s="70">
        <v>82</v>
      </c>
      <c r="C463" s="70">
        <v>14</v>
      </c>
      <c r="D463" s="70">
        <v>5</v>
      </c>
      <c r="E463" s="70">
        <v>2017</v>
      </c>
      <c r="F463" s="70" t="s">
        <v>156</v>
      </c>
      <c r="G463" s="1064" t="s">
        <v>2173</v>
      </c>
      <c r="H463" s="70" t="s">
        <v>2174</v>
      </c>
      <c r="I463" s="148"/>
      <c r="J463" s="71">
        <v>67.071982184201431</v>
      </c>
      <c r="K463" s="71">
        <v>1.8530661432789541</v>
      </c>
      <c r="L463" s="71">
        <v>4.0590360551633831</v>
      </c>
      <c r="M463" s="71">
        <v>32.034795353657422</v>
      </c>
      <c r="N463" s="71">
        <v>45.051749816369203</v>
      </c>
      <c r="O463" s="71">
        <v>39.518940324976775</v>
      </c>
      <c r="P463" s="71">
        <v>32.796221320389186</v>
      </c>
      <c r="Q463" s="71">
        <v>2.5547275012997601</v>
      </c>
      <c r="R463" s="71">
        <v>0</v>
      </c>
      <c r="S463" s="71">
        <v>5.7303727917657161</v>
      </c>
      <c r="T463" s="72"/>
      <c r="U463" s="71">
        <v>7446560.0000000009</v>
      </c>
      <c r="V463" s="71">
        <v>853</v>
      </c>
      <c r="W463" s="71">
        <v>104</v>
      </c>
      <c r="X463" s="71">
        <v>9513</v>
      </c>
      <c r="Y463" s="71">
        <v>15000</v>
      </c>
      <c r="Z463" s="71">
        <v>23628</v>
      </c>
      <c r="AA463" s="71">
        <v>6793</v>
      </c>
      <c r="AB463" s="71">
        <v>37403</v>
      </c>
      <c r="AC463" s="71">
        <v>0</v>
      </c>
      <c r="AD463" s="71">
        <v>5.7303727917657161</v>
      </c>
      <c r="AE463" s="72"/>
      <c r="AF463" s="71">
        <v>82384562.007930487</v>
      </c>
      <c r="AG463" s="71">
        <v>1412848.416901089</v>
      </c>
      <c r="AH463" s="71">
        <v>944947.6462038419</v>
      </c>
      <c r="AI463" s="71">
        <v>53464331.25424692</v>
      </c>
      <c r="AJ463" s="71">
        <v>84182390.966217861</v>
      </c>
      <c r="AK463" s="71">
        <v>0</v>
      </c>
      <c r="AL463" s="71">
        <v>0</v>
      </c>
      <c r="AM463" s="71">
        <v>5137933.4940075744</v>
      </c>
      <c r="AN463" s="71">
        <v>0</v>
      </c>
      <c r="AO463" s="71">
        <v>0</v>
      </c>
      <c r="AP463" s="71">
        <v>227527013.7855078</v>
      </c>
      <c r="AQ463" s="72"/>
      <c r="AR463" s="71">
        <v>1339</v>
      </c>
      <c r="AS463" s="71">
        <v>340</v>
      </c>
      <c r="AT463" s="71">
        <v>0</v>
      </c>
      <c r="AU463" s="71">
        <v>0</v>
      </c>
      <c r="AV463" s="71">
        <v>0</v>
      </c>
      <c r="AW463" s="71">
        <v>0</v>
      </c>
      <c r="AX463" s="71"/>
      <c r="AY463" s="72"/>
      <c r="AZ463" s="71">
        <v>6346.0550000000003</v>
      </c>
      <c r="BA463" s="71">
        <v>19198.149999999991</v>
      </c>
      <c r="BB463" s="71">
        <v>0</v>
      </c>
      <c r="BC463" s="71">
        <v>0</v>
      </c>
      <c r="BD463" s="71">
        <v>0</v>
      </c>
      <c r="BE463" s="71">
        <v>0</v>
      </c>
      <c r="BF463" s="71"/>
      <c r="BG463" s="72"/>
      <c r="BH463" s="71">
        <v>0</v>
      </c>
      <c r="BI463" s="71">
        <v>0</v>
      </c>
      <c r="BJ463" s="71">
        <v>83.822999999999993</v>
      </c>
      <c r="BK463" s="71">
        <v>0</v>
      </c>
      <c r="BL463" s="71">
        <v>5.3719999999999999</v>
      </c>
      <c r="BM463" s="71">
        <v>0</v>
      </c>
      <c r="BN463" s="72"/>
      <c r="BO463" s="71">
        <v>0</v>
      </c>
      <c r="BP463" s="71">
        <v>0</v>
      </c>
      <c r="BQ463" s="71">
        <v>6</v>
      </c>
      <c r="BR463" s="71">
        <v>0</v>
      </c>
      <c r="BS463" s="71">
        <v>1</v>
      </c>
      <c r="BT463" s="71">
        <v>0</v>
      </c>
      <c r="BU463"/>
      <c r="BV463" s="70">
        <v>89.194999999999993</v>
      </c>
      <c r="BW463" s="70">
        <v>0</v>
      </c>
      <c r="BX463" s="70">
        <v>0</v>
      </c>
      <c r="BY463" s="70">
        <v>0</v>
      </c>
      <c r="BZ463" s="70">
        <v>0</v>
      </c>
      <c r="CA463" s="70">
        <v>0</v>
      </c>
      <c r="CB463" s="70">
        <v>0</v>
      </c>
      <c r="CC463" s="70">
        <v>0</v>
      </c>
      <c r="CD463" s="70">
        <v>0</v>
      </c>
    </row>
    <row r="464" spans="1:82">
      <c r="A464" s="70" t="s">
        <v>2188</v>
      </c>
      <c r="B464" s="70">
        <v>83</v>
      </c>
      <c r="C464" s="70">
        <v>15</v>
      </c>
      <c r="D464" s="70">
        <v>5</v>
      </c>
      <c r="E464" s="70">
        <v>2018</v>
      </c>
      <c r="F464" s="70" t="s">
        <v>183</v>
      </c>
      <c r="G464" s="70" t="s">
        <v>2173</v>
      </c>
      <c r="H464" s="70" t="s">
        <v>2174</v>
      </c>
      <c r="I464" s="148"/>
      <c r="J464" s="71">
        <v>64.642557354570414</v>
      </c>
      <c r="K464" s="71">
        <v>1.6227018409182499</v>
      </c>
      <c r="L464" s="71">
        <v>3.558467723092098</v>
      </c>
      <c r="M464" s="71">
        <v>29.042772552287168</v>
      </c>
      <c r="N464" s="71">
        <v>34.191136372562994</v>
      </c>
      <c r="O464" s="71">
        <v>39.21792790136702</v>
      </c>
      <c r="P464" s="71">
        <v>32.216426035031375</v>
      </c>
      <c r="Q464" s="71">
        <v>2.3669572225835398</v>
      </c>
      <c r="R464" s="71">
        <v>0</v>
      </c>
      <c r="S464" s="71">
        <v>7.770518137947799</v>
      </c>
      <c r="T464" s="72"/>
      <c r="U464" s="71">
        <v>7928889.9999999991</v>
      </c>
      <c r="V464" s="71">
        <v>853</v>
      </c>
      <c r="W464" s="71">
        <v>104</v>
      </c>
      <c r="X464" s="71">
        <v>9513</v>
      </c>
      <c r="Y464" s="71">
        <v>15171</v>
      </c>
      <c r="Z464" s="71">
        <v>23897</v>
      </c>
      <c r="AA464" s="71">
        <v>6740</v>
      </c>
      <c r="AB464" s="71">
        <v>37345</v>
      </c>
      <c r="AC464" s="71">
        <v>0</v>
      </c>
      <c r="AD464" s="71">
        <v>7.770518137947799</v>
      </c>
      <c r="AE464" s="72"/>
      <c r="AF464" s="71">
        <v>93398202.233032107</v>
      </c>
      <c r="AG464" s="71">
        <v>1258141.336935601</v>
      </c>
      <c r="AH464" s="71">
        <v>859848.96080733289</v>
      </c>
      <c r="AI464" s="71">
        <v>52495188.133865647</v>
      </c>
      <c r="AJ464" s="71">
        <v>74517608.176727831</v>
      </c>
      <c r="AK464" s="71">
        <v>0</v>
      </c>
      <c r="AL464" s="71">
        <v>0</v>
      </c>
      <c r="AM464" s="71">
        <v>5140580.7295265272</v>
      </c>
      <c r="AN464" s="71">
        <v>0</v>
      </c>
      <c r="AO464" s="71">
        <v>0</v>
      </c>
      <c r="AP464" s="71">
        <v>227669569.57089505</v>
      </c>
      <c r="AQ464" s="72"/>
      <c r="AR464" s="71">
        <v>1443</v>
      </c>
      <c r="AS464" s="71">
        <v>356</v>
      </c>
      <c r="AT464" s="71">
        <v>0</v>
      </c>
      <c r="AU464" s="71">
        <v>0</v>
      </c>
      <c r="AV464" s="71">
        <v>0</v>
      </c>
      <c r="AW464" s="71">
        <v>0</v>
      </c>
      <c r="AX464" s="71"/>
      <c r="AY464" s="72"/>
      <c r="AZ464" s="71">
        <v>6916.2450000000008</v>
      </c>
      <c r="BA464" s="71">
        <v>19487.75</v>
      </c>
      <c r="BB464" s="71">
        <v>0</v>
      </c>
      <c r="BC464" s="71">
        <v>0</v>
      </c>
      <c r="BD464" s="71">
        <v>0</v>
      </c>
      <c r="BE464" s="71">
        <v>0</v>
      </c>
      <c r="BF464" s="71"/>
      <c r="BG464" s="72"/>
      <c r="BH464" s="71">
        <v>0</v>
      </c>
      <c r="BI464" s="71">
        <v>0</v>
      </c>
      <c r="BJ464" s="71">
        <v>130.64500000000001</v>
      </c>
      <c r="BK464" s="71">
        <v>0</v>
      </c>
      <c r="BL464" s="71">
        <v>5.08</v>
      </c>
      <c r="BM464" s="71">
        <v>0</v>
      </c>
      <c r="BN464" s="72"/>
      <c r="BO464" s="71">
        <v>0</v>
      </c>
      <c r="BP464" s="71">
        <v>0</v>
      </c>
      <c r="BQ464" s="71">
        <v>7</v>
      </c>
      <c r="BR464" s="71">
        <v>0</v>
      </c>
      <c r="BS464" s="71">
        <v>1</v>
      </c>
      <c r="BT464" s="71">
        <v>0</v>
      </c>
      <c r="BU464"/>
      <c r="BV464" s="70">
        <v>131.49600000000001</v>
      </c>
      <c r="BW464" s="70">
        <v>0</v>
      </c>
      <c r="BX464" s="70">
        <v>4.2290000000000001</v>
      </c>
      <c r="BY464" s="70">
        <v>0</v>
      </c>
      <c r="BZ464" s="70">
        <v>0</v>
      </c>
      <c r="CA464" s="70">
        <v>0</v>
      </c>
      <c r="CB464" s="70">
        <v>0</v>
      </c>
      <c r="CC464" s="70">
        <v>0</v>
      </c>
      <c r="CD464" s="70">
        <v>0</v>
      </c>
    </row>
    <row r="465" spans="1:82">
      <c r="A465" s="70" t="s">
        <v>2189</v>
      </c>
      <c r="B465" s="70">
        <v>84</v>
      </c>
      <c r="C465" s="70">
        <v>16</v>
      </c>
      <c r="D465" s="70">
        <v>5</v>
      </c>
      <c r="E465" s="70">
        <v>2019</v>
      </c>
      <c r="F465" s="70" t="s">
        <v>158</v>
      </c>
      <c r="G465" s="70" t="s">
        <v>2173</v>
      </c>
      <c r="H465" s="70" t="s">
        <v>2174</v>
      </c>
      <c r="I465" s="148"/>
      <c r="J465" s="71">
        <v>62.488011159333141</v>
      </c>
      <c r="K465" s="71">
        <v>1.5262187041968547</v>
      </c>
      <c r="L465" s="71">
        <v>3.6268449985072433</v>
      </c>
      <c r="M465" s="71">
        <v>32.452414385667268</v>
      </c>
      <c r="N465" s="71">
        <v>32.818667279040383</v>
      </c>
      <c r="O465" s="71">
        <v>38.267468894020034</v>
      </c>
      <c r="P465" s="71">
        <v>32.160798988962185</v>
      </c>
      <c r="Q465" s="71">
        <v>2.2859316625674402</v>
      </c>
      <c r="R465" s="71">
        <v>0</v>
      </c>
      <c r="S465" s="71">
        <v>5.7447746749043453</v>
      </c>
      <c r="T465" s="72"/>
      <c r="U465" s="71">
        <v>7523049</v>
      </c>
      <c r="V465" s="71">
        <v>853</v>
      </c>
      <c r="W465" s="71">
        <v>104</v>
      </c>
      <c r="X465" s="71">
        <v>9513</v>
      </c>
      <c r="Y465" s="71">
        <v>15348</v>
      </c>
      <c r="Z465" s="71">
        <v>23958</v>
      </c>
      <c r="AA465" s="71">
        <v>6678</v>
      </c>
      <c r="AB465" s="71">
        <v>37043</v>
      </c>
      <c r="AC465" s="71">
        <v>0</v>
      </c>
      <c r="AD465" s="71">
        <v>5.7447746749043453</v>
      </c>
      <c r="AE465" s="72"/>
      <c r="AF465" s="71">
        <v>88161815.897306725</v>
      </c>
      <c r="AG465" s="71">
        <v>1219076.1755633771</v>
      </c>
      <c r="AH465" s="71">
        <v>956035.09528739389</v>
      </c>
      <c r="AI465" s="71">
        <v>52914711.616950087</v>
      </c>
      <c r="AJ465" s="71">
        <v>70226252.39535363</v>
      </c>
      <c r="AK465" s="71">
        <v>0</v>
      </c>
      <c r="AL465" s="71">
        <v>0</v>
      </c>
      <c r="AM465" s="71">
        <v>5044977.7404453009</v>
      </c>
      <c r="AN465" s="71">
        <v>0</v>
      </c>
      <c r="AO465" s="71">
        <v>0</v>
      </c>
      <c r="AP465" s="71">
        <v>218522868.92090654</v>
      </c>
      <c r="AQ465" s="72"/>
      <c r="AR465" s="71">
        <v>1533</v>
      </c>
      <c r="AS465" s="71">
        <v>365</v>
      </c>
      <c r="AT465" s="71">
        <v>0</v>
      </c>
      <c r="AU465" s="71">
        <v>0</v>
      </c>
      <c r="AV465" s="71">
        <v>0</v>
      </c>
      <c r="AW465" s="71">
        <v>0</v>
      </c>
      <c r="AX465" s="71"/>
      <c r="AY465" s="72"/>
      <c r="AZ465" s="71">
        <v>7426.2250000000013</v>
      </c>
      <c r="BA465" s="71">
        <v>19663.150000000001</v>
      </c>
      <c r="BB465" s="71">
        <v>0</v>
      </c>
      <c r="BC465" s="71">
        <v>0</v>
      </c>
      <c r="BD465" s="71">
        <v>0</v>
      </c>
      <c r="BE465" s="71">
        <v>0</v>
      </c>
      <c r="BF465" s="71"/>
      <c r="BG465" s="72"/>
      <c r="BH465" s="71">
        <v>0</v>
      </c>
      <c r="BI465" s="71">
        <v>0</v>
      </c>
      <c r="BJ465" s="71">
        <v>107.63</v>
      </c>
      <c r="BK465" s="71">
        <v>0</v>
      </c>
      <c r="BL465" s="71">
        <v>4.7350000000000003</v>
      </c>
      <c r="BM465" s="71">
        <v>0</v>
      </c>
      <c r="BN465" s="72"/>
      <c r="BO465" s="71">
        <v>0</v>
      </c>
      <c r="BP465" s="71">
        <v>0</v>
      </c>
      <c r="BQ465" s="71">
        <v>6</v>
      </c>
      <c r="BR465" s="71">
        <v>0</v>
      </c>
      <c r="BS465" s="71">
        <v>1</v>
      </c>
      <c r="BT465" s="71">
        <v>0</v>
      </c>
      <c r="BU465"/>
      <c r="BV465" s="70">
        <v>104.756</v>
      </c>
      <c r="BW465" s="70">
        <v>3.5659999999999998</v>
      </c>
      <c r="BX465" s="70">
        <v>4.0430000000000001</v>
      </c>
      <c r="BY465" s="70">
        <v>0</v>
      </c>
      <c r="BZ465" s="70">
        <v>0</v>
      </c>
      <c r="CA465" s="70">
        <v>0</v>
      </c>
      <c r="CB465" s="70">
        <v>0</v>
      </c>
      <c r="CC465" s="70">
        <v>0</v>
      </c>
      <c r="CD465" s="70">
        <v>0</v>
      </c>
    </row>
    <row r="466" spans="1:82">
      <c r="A466" s="70" t="s">
        <v>2190</v>
      </c>
      <c r="B466" s="70">
        <v>85</v>
      </c>
      <c r="C466" s="70">
        <v>17</v>
      </c>
      <c r="D466" s="70">
        <v>5</v>
      </c>
      <c r="E466" s="70">
        <v>2020</v>
      </c>
      <c r="F466" s="70" t="s">
        <v>159</v>
      </c>
      <c r="G466" s="70" t="s">
        <v>2173</v>
      </c>
      <c r="H466" s="70" t="s">
        <v>2174</v>
      </c>
      <c r="I466" s="148"/>
      <c r="J466" s="71">
        <v>93.223772327392965</v>
      </c>
      <c r="K466" s="71">
        <v>1.930492328688121</v>
      </c>
      <c r="L466" s="71">
        <v>3.1966879545905567</v>
      </c>
      <c r="M466" s="71">
        <v>31.327583343994331</v>
      </c>
      <c r="N466" s="71">
        <v>34.822097900939966</v>
      </c>
      <c r="O466" s="71">
        <v>33.772614605958147</v>
      </c>
      <c r="P466" s="71">
        <v>30.375552893143038</v>
      </c>
      <c r="Q466" s="71">
        <v>2.1770067900583099</v>
      </c>
      <c r="R466" s="71">
        <v>0</v>
      </c>
      <c r="S466" s="71">
        <v>3.8188063242367809</v>
      </c>
      <c r="T466" s="72"/>
      <c r="U466" s="71">
        <v>11229469</v>
      </c>
      <c r="V466" s="71">
        <v>990</v>
      </c>
      <c r="W466" s="71">
        <v>103</v>
      </c>
      <c r="X466" s="71">
        <v>9706</v>
      </c>
      <c r="Y466" s="71">
        <v>15507</v>
      </c>
      <c r="Z466" s="71">
        <v>24133</v>
      </c>
      <c r="AA466" s="71">
        <v>6704</v>
      </c>
      <c r="AB466" s="71">
        <v>36923</v>
      </c>
      <c r="AC466" s="71">
        <v>0</v>
      </c>
      <c r="AD466" s="71">
        <v>3.8188063242367809</v>
      </c>
      <c r="AE466" s="72"/>
      <c r="AF466" s="71">
        <v>129530316.7369426</v>
      </c>
      <c r="AG466" s="71">
        <v>1419643.7202128966</v>
      </c>
      <c r="AH466" s="71">
        <v>980441.90734806727</v>
      </c>
      <c r="AI466" s="71">
        <v>49792782.51980149</v>
      </c>
      <c r="AJ466" s="71">
        <v>77110651.262387618</v>
      </c>
      <c r="AK466" s="71"/>
      <c r="AL466" s="71"/>
      <c r="AM466" s="71">
        <v>4818861.7230860414</v>
      </c>
      <c r="AN466" s="71"/>
      <c r="AO466" s="71"/>
      <c r="AP466" s="71">
        <v>263652697.86977872</v>
      </c>
      <c r="AQ466" s="72"/>
      <c r="AR466" s="71">
        <v>1642</v>
      </c>
      <c r="AS466" s="71">
        <v>366</v>
      </c>
      <c r="AT466" s="71">
        <v>0</v>
      </c>
      <c r="AU466" s="71">
        <v>0</v>
      </c>
      <c r="AV466" s="71">
        <v>0</v>
      </c>
      <c r="AW466" s="71">
        <v>0</v>
      </c>
      <c r="AX466" s="71"/>
      <c r="AY466" s="72"/>
      <c r="AZ466" s="71">
        <v>8058.154999999997</v>
      </c>
      <c r="BA466" s="71">
        <v>19712.65000000002</v>
      </c>
      <c r="BB466" s="71">
        <v>0</v>
      </c>
      <c r="BC466" s="71">
        <v>0</v>
      </c>
      <c r="BD466" s="71">
        <v>0</v>
      </c>
      <c r="BE466" s="71">
        <v>0</v>
      </c>
      <c r="BF466" s="71"/>
      <c r="BG466" s="72"/>
      <c r="BH466" s="71">
        <v>0</v>
      </c>
      <c r="BI466" s="71">
        <v>0</v>
      </c>
      <c r="BJ466" s="71">
        <v>156.14099999999999</v>
      </c>
      <c r="BK466" s="71">
        <v>0</v>
      </c>
      <c r="BL466" s="71">
        <v>0</v>
      </c>
      <c r="BM466" s="71">
        <v>0</v>
      </c>
      <c r="BN466" s="72"/>
      <c r="BO466" s="71">
        <v>0</v>
      </c>
      <c r="BP466" s="71">
        <v>0</v>
      </c>
      <c r="BQ466" s="71">
        <v>7</v>
      </c>
      <c r="BR466" s="71">
        <v>0</v>
      </c>
      <c r="BS466" s="71">
        <v>0</v>
      </c>
      <c r="BT466" s="71">
        <v>0</v>
      </c>
      <c r="BU466"/>
      <c r="BV466" s="70">
        <v>140.762</v>
      </c>
      <c r="BW466" s="70">
        <v>4.01</v>
      </c>
      <c r="BX466" s="70">
        <v>4.0599999999999996</v>
      </c>
      <c r="BY466" s="70">
        <v>0.83</v>
      </c>
      <c r="BZ466" s="70">
        <v>6.3380000000000001</v>
      </c>
      <c r="CA466" s="70">
        <v>0.13900000000000001</v>
      </c>
      <c r="CB466" s="70">
        <v>0</v>
      </c>
      <c r="CC466" s="70">
        <v>2E-3</v>
      </c>
      <c r="CD466" s="70">
        <v>0</v>
      </c>
    </row>
    <row r="467" spans="1:82">
      <c r="A467" s="70" t="s">
        <v>2191</v>
      </c>
      <c r="B467" s="70">
        <v>85</v>
      </c>
      <c r="C467" s="70">
        <v>18</v>
      </c>
      <c r="D467" s="70">
        <v>5</v>
      </c>
      <c r="E467" s="70">
        <v>2021</v>
      </c>
      <c r="F467" s="70" t="s">
        <v>160</v>
      </c>
      <c r="G467" s="70" t="s">
        <v>2173</v>
      </c>
      <c r="H467" s="70" t="s">
        <v>2174</v>
      </c>
      <c r="I467" s="148"/>
      <c r="J467" s="71">
        <v>84.810605071012048</v>
      </c>
      <c r="K467" s="71">
        <v>1.9762835992815138</v>
      </c>
      <c r="L467" s="71">
        <v>2.855985908684771</v>
      </c>
      <c r="M467" s="71">
        <v>28.955307228907088</v>
      </c>
      <c r="N467" s="71">
        <v>28.475814277672196</v>
      </c>
      <c r="O467" s="71">
        <v>33.287950762229386</v>
      </c>
      <c r="P467" s="71">
        <v>31.369263445890262</v>
      </c>
      <c r="Q467" s="71">
        <v>2.1360339370278001</v>
      </c>
      <c r="R467" s="71">
        <v>0</v>
      </c>
      <c r="S467" s="71">
        <v>2.624746079196731</v>
      </c>
      <c r="T467" s="72"/>
      <c r="U467" s="71">
        <v>13054654</v>
      </c>
      <c r="V467" s="71">
        <v>990</v>
      </c>
      <c r="W467" s="71">
        <v>103</v>
      </c>
      <c r="X467" s="71">
        <v>9706</v>
      </c>
      <c r="Y467" s="71">
        <v>15564</v>
      </c>
      <c r="Z467" s="71">
        <v>24492</v>
      </c>
      <c r="AA467" s="71">
        <v>6751</v>
      </c>
      <c r="AB467" s="71">
        <v>36584</v>
      </c>
      <c r="AC467" s="71">
        <v>0</v>
      </c>
      <c r="AD467" s="71">
        <v>2.624746079196731</v>
      </c>
      <c r="AE467" s="72"/>
      <c r="AF467" s="71">
        <v>131265653.49365686</v>
      </c>
      <c r="AG467" s="71">
        <v>1519624.2078915075</v>
      </c>
      <c r="AH467" s="71">
        <v>907066.14664342802</v>
      </c>
      <c r="AI467" s="71">
        <v>55201400.317666642</v>
      </c>
      <c r="AJ467" s="71">
        <v>72109714.431478426</v>
      </c>
      <c r="AK467" s="71">
        <v>0</v>
      </c>
      <c r="AL467" s="71">
        <v>0</v>
      </c>
      <c r="AM467" s="71">
        <v>4802158.0715606613</v>
      </c>
      <c r="AN467" s="71">
        <v>0</v>
      </c>
      <c r="AO467" s="71">
        <v>0</v>
      </c>
      <c r="AP467" s="71">
        <v>265805616.66889754</v>
      </c>
      <c r="AQ467" s="72"/>
      <c r="AR467" s="71">
        <v>1754</v>
      </c>
      <c r="AS467" s="71">
        <v>374</v>
      </c>
      <c r="AT467" s="71">
        <v>0</v>
      </c>
      <c r="AU467" s="71">
        <v>0</v>
      </c>
      <c r="AV467" s="71">
        <v>0</v>
      </c>
      <c r="AW467" s="71">
        <v>0</v>
      </c>
      <c r="AX467" s="71"/>
      <c r="AY467" s="72"/>
      <c r="AZ467" s="71">
        <v>8736.9349999999959</v>
      </c>
      <c r="BA467" s="71">
        <v>20040.950000000019</v>
      </c>
      <c r="BB467" s="71">
        <v>0</v>
      </c>
      <c r="BC467" s="71">
        <v>0</v>
      </c>
      <c r="BD467" s="71">
        <v>0</v>
      </c>
      <c r="BE467" s="71">
        <v>0</v>
      </c>
      <c r="BF467" s="71"/>
      <c r="BG467" s="72"/>
      <c r="BH467" s="71">
        <v>0</v>
      </c>
      <c r="BI467" s="71">
        <v>0</v>
      </c>
      <c r="BJ467" s="71">
        <v>161.167</v>
      </c>
      <c r="BK467" s="71">
        <v>0</v>
      </c>
      <c r="BL467" s="71">
        <v>5.1920000000000002</v>
      </c>
      <c r="BM467" s="71">
        <v>0</v>
      </c>
      <c r="BN467" s="72"/>
      <c r="BO467" s="71">
        <v>0</v>
      </c>
      <c r="BP467" s="71">
        <v>0</v>
      </c>
      <c r="BQ467" s="71">
        <v>7</v>
      </c>
      <c r="BR467" s="71">
        <v>0</v>
      </c>
      <c r="BS467" s="71">
        <v>1</v>
      </c>
      <c r="BT467" s="71">
        <v>0</v>
      </c>
      <c r="BU467"/>
      <c r="BV467" s="70">
        <v>150.89099999999999</v>
      </c>
      <c r="BW467" s="70">
        <v>3.9660000000000002</v>
      </c>
      <c r="BX467" s="70">
        <v>3.9340000000000002</v>
      </c>
      <c r="BY467" s="70">
        <v>0</v>
      </c>
      <c r="BZ467" s="70">
        <v>7.5679999999999996</v>
      </c>
      <c r="CA467" s="70">
        <v>0</v>
      </c>
      <c r="CB467" s="70">
        <v>0</v>
      </c>
      <c r="CC467" s="70">
        <v>0</v>
      </c>
      <c r="CD467" s="70">
        <v>0</v>
      </c>
    </row>
    <row r="468" spans="1:82">
      <c r="A468" s="70" t="s">
        <v>2192</v>
      </c>
      <c r="B468" s="70">
        <v>85</v>
      </c>
      <c r="C468" s="70">
        <v>19</v>
      </c>
      <c r="D468" s="70">
        <v>5</v>
      </c>
      <c r="E468" s="70">
        <v>2022</v>
      </c>
      <c r="F468" s="70" t="s">
        <v>161</v>
      </c>
      <c r="G468" s="70" t="s">
        <v>2173</v>
      </c>
      <c r="H468" s="70" t="s">
        <v>2174</v>
      </c>
      <c r="I468" s="148"/>
      <c r="J468" s="71">
        <v>90.233516196810641</v>
      </c>
      <c r="K468" s="71">
        <v>2.0214844243502803</v>
      </c>
      <c r="L468" s="71">
        <v>2.5532653062589721</v>
      </c>
      <c r="M468" s="71">
        <v>31.379538894868901</v>
      </c>
      <c r="N468" s="71">
        <v>39.309017800555992</v>
      </c>
      <c r="O468" s="71">
        <v>35.709738895235603</v>
      </c>
      <c r="P468" s="71">
        <v>31.337614204964524</v>
      </c>
      <c r="Q468" s="71">
        <v>2.1477484641859554</v>
      </c>
      <c r="R468" s="71">
        <v>0</v>
      </c>
      <c r="S468" s="71">
        <v>4.4166719454774483</v>
      </c>
      <c r="T468" s="72"/>
      <c r="U468" s="71">
        <v>13559376</v>
      </c>
      <c r="V468" s="71">
        <v>990</v>
      </c>
      <c r="W468" s="71">
        <v>103</v>
      </c>
      <c r="X468" s="71">
        <v>9706</v>
      </c>
      <c r="Y468" s="71">
        <v>15769</v>
      </c>
      <c r="Z468" s="71">
        <v>24963</v>
      </c>
      <c r="AA468" s="71">
        <v>6847</v>
      </c>
      <c r="AB468" s="71">
        <v>36483</v>
      </c>
      <c r="AC468" s="71">
        <v>0</v>
      </c>
      <c r="AD468" s="71">
        <v>4.4166719454774483</v>
      </c>
      <c r="AE468" s="72"/>
      <c r="AF468" s="71">
        <v>115312435.23227143</v>
      </c>
      <c r="AG468" s="71">
        <v>1549061.4938535444</v>
      </c>
      <c r="AH468" s="71">
        <v>908878.50785184349</v>
      </c>
      <c r="AI468" s="71">
        <v>51796040.739677958</v>
      </c>
      <c r="AJ468" s="71">
        <v>77171776.669487566</v>
      </c>
      <c r="AK468" s="71">
        <v>0</v>
      </c>
      <c r="AL468" s="71">
        <v>0</v>
      </c>
      <c r="AM468" s="71">
        <v>4710951.081854797</v>
      </c>
      <c r="AN468" s="71">
        <v>0</v>
      </c>
      <c r="AO468" s="71">
        <v>0</v>
      </c>
      <c r="AP468" s="71">
        <v>251449143.72499713</v>
      </c>
      <c r="AQ468" s="72"/>
      <c r="AR468" s="71">
        <v>1864</v>
      </c>
      <c r="AS468" s="71">
        <v>375</v>
      </c>
      <c r="AT468" s="71">
        <v>0</v>
      </c>
      <c r="AU468" s="71">
        <v>0</v>
      </c>
      <c r="AV468" s="71">
        <v>0</v>
      </c>
      <c r="AW468" s="71">
        <v>0</v>
      </c>
      <c r="AX468" s="71"/>
      <c r="AY468" s="72"/>
      <c r="AZ468" s="71">
        <v>9464.4749999999804</v>
      </c>
      <c r="BA468" s="71">
        <v>20090.450000000019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2193</v>
      </c>
      <c r="B469" s="70">
        <v>85</v>
      </c>
      <c r="C469" s="70">
        <v>20</v>
      </c>
      <c r="D469" s="70">
        <v>5</v>
      </c>
      <c r="E469" s="70">
        <v>2023</v>
      </c>
      <c r="F469" s="70" t="s">
        <v>1539</v>
      </c>
      <c r="G469" s="70" t="s">
        <v>2173</v>
      </c>
      <c r="H469" s="70" t="s">
        <v>2174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1956</v>
      </c>
      <c r="AS469" s="71">
        <v>378</v>
      </c>
      <c r="AT469" s="71">
        <v>0</v>
      </c>
      <c r="AU469" s="71">
        <v>0</v>
      </c>
      <c r="AV469" s="71">
        <v>0</v>
      </c>
      <c r="AW469" s="71">
        <v>0</v>
      </c>
      <c r="AX469" s="71"/>
      <c r="AY469" s="72"/>
      <c r="AZ469" s="71">
        <v>10034.424999999974</v>
      </c>
      <c r="BA469" s="71">
        <v>21050.85000000002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2194</v>
      </c>
      <c r="B470" s="70">
        <v>85</v>
      </c>
      <c r="C470" s="70">
        <v>21</v>
      </c>
      <c r="D470" s="70">
        <v>5</v>
      </c>
      <c r="E470" s="70">
        <v>2024</v>
      </c>
      <c r="F470" s="70" t="s">
        <v>1554</v>
      </c>
      <c r="G470" s="70" t="s">
        <v>2173</v>
      </c>
      <c r="H470" s="70" t="s">
        <v>2174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2195</v>
      </c>
      <c r="B471" s="70">
        <v>358</v>
      </c>
      <c r="C471" s="70">
        <v>1</v>
      </c>
      <c r="D471" s="70">
        <v>22</v>
      </c>
      <c r="E471" s="70">
        <v>1990</v>
      </c>
      <c r="F471" s="70" t="s">
        <v>787</v>
      </c>
      <c r="G471" s="70" t="s">
        <v>2196</v>
      </c>
      <c r="H471" s="70" t="s">
        <v>2197</v>
      </c>
      <c r="I471" s="148"/>
      <c r="J471" s="71">
        <v>121.68906525215741</v>
      </c>
      <c r="K471" s="71">
        <v>2.8488511374173449</v>
      </c>
      <c r="L471" s="71">
        <v>16.03817702396044</v>
      </c>
      <c r="M471" s="71">
        <v>16.76839955718091</v>
      </c>
      <c r="N471" s="71">
        <v>28.72909945131941</v>
      </c>
      <c r="O471" s="71">
        <v>25.622903895877531</v>
      </c>
      <c r="P471" s="71">
        <v>29.364391468653199</v>
      </c>
      <c r="Q471" s="71">
        <v>2.1067823993295498</v>
      </c>
      <c r="R471" s="71">
        <v>0</v>
      </c>
      <c r="S471" s="71">
        <v>2.4569443239987359</v>
      </c>
      <c r="T471" s="72"/>
      <c r="U471" s="71">
        <v>15287753</v>
      </c>
      <c r="V471" s="71">
        <v>1011</v>
      </c>
      <c r="W471" s="71">
        <v>139</v>
      </c>
      <c r="X471" s="71">
        <v>6286</v>
      </c>
      <c r="Y471" s="71">
        <v>8642</v>
      </c>
      <c r="Z471" s="71">
        <v>10539</v>
      </c>
      <c r="AA471" s="71">
        <v>7130</v>
      </c>
      <c r="AB471" s="71">
        <v>34207</v>
      </c>
      <c r="AC471" s="71">
        <v>0</v>
      </c>
      <c r="AD471" s="71">
        <v>2.4569443239987359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2198</v>
      </c>
      <c r="B472" s="70">
        <v>359</v>
      </c>
      <c r="C472" s="70">
        <v>2</v>
      </c>
      <c r="D472" s="70">
        <v>22</v>
      </c>
      <c r="E472" s="70">
        <v>2005</v>
      </c>
      <c r="F472" s="70" t="s">
        <v>789</v>
      </c>
      <c r="G472" s="70" t="s">
        <v>2196</v>
      </c>
      <c r="H472" s="70" t="s">
        <v>2197</v>
      </c>
      <c r="I472" s="148"/>
      <c r="J472" s="71">
        <v>90.391137776604481</v>
      </c>
      <c r="K472" s="71">
        <v>2.7838988756164849</v>
      </c>
      <c r="L472" s="71">
        <v>9.2929366726875671</v>
      </c>
      <c r="M472" s="71">
        <v>28.432264408070122</v>
      </c>
      <c r="N472" s="71">
        <v>47.272078694123728</v>
      </c>
      <c r="O472" s="71">
        <v>41.681543905554527</v>
      </c>
      <c r="P472" s="71">
        <v>25.575782601862048</v>
      </c>
      <c r="Q472" s="71">
        <v>2.0856257340098199</v>
      </c>
      <c r="R472" s="71">
        <v>0</v>
      </c>
      <c r="S472" s="71">
        <v>3.3853334075275479</v>
      </c>
      <c r="T472" s="72"/>
      <c r="U472" s="71">
        <v>12491129</v>
      </c>
      <c r="V472" s="71">
        <v>1204</v>
      </c>
      <c r="W472" s="71">
        <v>66</v>
      </c>
      <c r="X472" s="71">
        <v>5687</v>
      </c>
      <c r="Y472" s="71">
        <v>10761</v>
      </c>
      <c r="Z472" s="71">
        <v>19839</v>
      </c>
      <c r="AA472" s="71">
        <v>5086</v>
      </c>
      <c r="AB472" s="71">
        <v>35401</v>
      </c>
      <c r="AC472" s="71">
        <v>0</v>
      </c>
      <c r="AD472" s="71">
        <v>3.3853334075275479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2199</v>
      </c>
      <c r="B473" s="70">
        <v>360</v>
      </c>
      <c r="C473" s="70">
        <v>3</v>
      </c>
      <c r="D473" s="70">
        <v>22</v>
      </c>
      <c r="E473" s="70">
        <v>2006</v>
      </c>
      <c r="F473" s="70" t="s">
        <v>790</v>
      </c>
      <c r="G473" s="70" t="s">
        <v>2196</v>
      </c>
      <c r="H473" s="70" t="s">
        <v>2197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2200</v>
      </c>
      <c r="B474" s="70">
        <v>361</v>
      </c>
      <c r="C474" s="70">
        <v>4</v>
      </c>
      <c r="D474" s="70">
        <v>22</v>
      </c>
      <c r="E474" s="70">
        <v>2007</v>
      </c>
      <c r="F474" s="70" t="s">
        <v>791</v>
      </c>
      <c r="G474" s="70" t="s">
        <v>2196</v>
      </c>
      <c r="H474" s="70" t="s">
        <v>2197</v>
      </c>
      <c r="I474" s="148"/>
      <c r="J474" s="71">
        <v>128.68706439441041</v>
      </c>
      <c r="K474" s="71">
        <v>3.1586471338888762</v>
      </c>
      <c r="L474" s="71">
        <v>7.1288210368285414</v>
      </c>
      <c r="M474" s="71">
        <v>41.831493363429587</v>
      </c>
      <c r="N474" s="71">
        <v>65.976448839481606</v>
      </c>
      <c r="O474" s="71">
        <v>40.655526514293364</v>
      </c>
      <c r="P474" s="71">
        <v>25.266968978598761</v>
      </c>
      <c r="Q474" s="71">
        <v>2.1929888218171998</v>
      </c>
      <c r="R474" s="71">
        <v>0</v>
      </c>
      <c r="S474" s="71">
        <v>3.3056126887981732</v>
      </c>
      <c r="T474" s="72"/>
      <c r="U474" s="71">
        <v>14297730</v>
      </c>
      <c r="V474" s="71">
        <v>1092</v>
      </c>
      <c r="W474" s="71">
        <v>59</v>
      </c>
      <c r="X474" s="71">
        <v>7281</v>
      </c>
      <c r="Y474" s="71">
        <v>10977</v>
      </c>
      <c r="Z474" s="71">
        <v>20116</v>
      </c>
      <c r="AA474" s="71">
        <v>4948</v>
      </c>
      <c r="AB474" s="71">
        <v>35255</v>
      </c>
      <c r="AC474" s="71">
        <v>0</v>
      </c>
      <c r="AD474" s="71">
        <v>3.3056126887981732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2201</v>
      </c>
      <c r="B475" s="70">
        <v>362</v>
      </c>
      <c r="C475" s="70">
        <v>5</v>
      </c>
      <c r="D475" s="70">
        <v>22</v>
      </c>
      <c r="E475" s="70">
        <v>2008</v>
      </c>
      <c r="F475" s="70" t="s">
        <v>792</v>
      </c>
      <c r="G475" s="70" t="s">
        <v>2196</v>
      </c>
      <c r="H475" s="70" t="s">
        <v>2197</v>
      </c>
      <c r="I475" s="148"/>
      <c r="J475" s="71">
        <v>97.172677457624303</v>
      </c>
      <c r="K475" s="71">
        <v>2.183461085356226</v>
      </c>
      <c r="L475" s="71">
        <v>5.7488390940996599</v>
      </c>
      <c r="M475" s="71">
        <v>39.468595127896172</v>
      </c>
      <c r="N475" s="71">
        <v>54.254411870298647</v>
      </c>
      <c r="O475" s="71">
        <v>39.575709752062238</v>
      </c>
      <c r="P475" s="71">
        <v>24.524078075944949</v>
      </c>
      <c r="Q475" s="71">
        <v>2.1598279950119101</v>
      </c>
      <c r="R475" s="71">
        <v>0</v>
      </c>
      <c r="S475" s="71">
        <v>3.146967742101709</v>
      </c>
      <c r="T475" s="72"/>
      <c r="U475" s="71">
        <v>13526573</v>
      </c>
      <c r="V475" s="71">
        <v>1092</v>
      </c>
      <c r="W475" s="71">
        <v>59</v>
      </c>
      <c r="X475" s="71">
        <v>7281</v>
      </c>
      <c r="Y475" s="71">
        <v>11185</v>
      </c>
      <c r="Z475" s="71">
        <v>20269</v>
      </c>
      <c r="AA475" s="71">
        <v>4808</v>
      </c>
      <c r="AB475" s="71">
        <v>35293</v>
      </c>
      <c r="AC475" s="71">
        <v>0</v>
      </c>
      <c r="AD475" s="71">
        <v>3.146967742101709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2202</v>
      </c>
      <c r="B476" s="70">
        <v>363</v>
      </c>
      <c r="C476" s="70">
        <v>6</v>
      </c>
      <c r="D476" s="70">
        <v>22</v>
      </c>
      <c r="E476" s="70">
        <v>2009</v>
      </c>
      <c r="F476" s="70" t="s">
        <v>176</v>
      </c>
      <c r="G476" s="70" t="s">
        <v>2196</v>
      </c>
      <c r="H476" s="70" t="s">
        <v>2197</v>
      </c>
      <c r="I476" s="148"/>
      <c r="J476" s="71">
        <v>78.11180127984241</v>
      </c>
      <c r="K476" s="71">
        <v>1.837439806243337</v>
      </c>
      <c r="L476" s="71">
        <v>3.4539056265707302</v>
      </c>
      <c r="M476" s="71">
        <v>34.170342398762578</v>
      </c>
      <c r="N476" s="71">
        <v>41.410195488205403</v>
      </c>
      <c r="O476" s="71">
        <v>40.53810068024719</v>
      </c>
      <c r="P476" s="71">
        <v>22.96420769186761</v>
      </c>
      <c r="Q476" s="71">
        <v>2.0488606594425098</v>
      </c>
      <c r="R476" s="71">
        <v>0</v>
      </c>
      <c r="S476" s="71">
        <v>2.9555822387179709</v>
      </c>
      <c r="T476" s="72"/>
      <c r="U476" s="71">
        <v>11002713</v>
      </c>
      <c r="V476" s="71">
        <v>1096</v>
      </c>
      <c r="W476" s="71">
        <v>53</v>
      </c>
      <c r="X476" s="71">
        <v>8569</v>
      </c>
      <c r="Y476" s="71">
        <v>11314</v>
      </c>
      <c r="Z476" s="71">
        <v>20493</v>
      </c>
      <c r="AA476" s="71">
        <v>4622</v>
      </c>
      <c r="AB476" s="71">
        <v>35145</v>
      </c>
      <c r="AC476" s="71">
        <v>0</v>
      </c>
      <c r="AD476" s="71">
        <v>2.9555822387179709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30.79</v>
      </c>
      <c r="BK476" s="71">
        <v>0</v>
      </c>
      <c r="BL476" s="71">
        <v>5.64</v>
      </c>
      <c r="BM476" s="71">
        <v>0</v>
      </c>
      <c r="BN476" s="72"/>
      <c r="BO476" s="71">
        <v>0</v>
      </c>
      <c r="BP476" s="71">
        <v>0</v>
      </c>
      <c r="BQ476" s="71">
        <v>4</v>
      </c>
      <c r="BR476" s="71">
        <v>0</v>
      </c>
      <c r="BS476" s="71">
        <v>1</v>
      </c>
      <c r="BT476" s="71">
        <v>0</v>
      </c>
      <c r="BU476"/>
      <c r="BV476" s="70">
        <v>36.43</v>
      </c>
      <c r="BW476" s="70">
        <v>0</v>
      </c>
      <c r="BX476" s="70">
        <v>0</v>
      </c>
      <c r="BY476" s="70">
        <v>0</v>
      </c>
      <c r="BZ476" s="70">
        <v>0</v>
      </c>
      <c r="CA476" s="70">
        <v>0</v>
      </c>
      <c r="CB476" s="70">
        <v>0</v>
      </c>
      <c r="CC476" s="70">
        <v>0</v>
      </c>
      <c r="CD476" s="70">
        <v>0</v>
      </c>
    </row>
    <row r="477" spans="1:82">
      <c r="A477" s="70" t="s">
        <v>2203</v>
      </c>
      <c r="B477" s="70">
        <v>364</v>
      </c>
      <c r="C477" s="70">
        <v>7</v>
      </c>
      <c r="D477" s="70">
        <v>22</v>
      </c>
      <c r="E477" s="70">
        <v>2010</v>
      </c>
      <c r="F477" s="70" t="s">
        <v>177</v>
      </c>
      <c r="G477" s="70" t="s">
        <v>2196</v>
      </c>
      <c r="H477" s="70" t="s">
        <v>2197</v>
      </c>
      <c r="I477" s="148"/>
      <c r="J477" s="71">
        <v>93.015725743811657</v>
      </c>
      <c r="K477" s="71">
        <v>2.0868604880879862</v>
      </c>
      <c r="L477" s="71">
        <v>3.1044696291418119</v>
      </c>
      <c r="M477" s="71">
        <v>37.524503650813209</v>
      </c>
      <c r="N477" s="71">
        <v>51.904387178279308</v>
      </c>
      <c r="O477" s="71">
        <v>40.575064879728743</v>
      </c>
      <c r="P477" s="71">
        <v>23.139644994075361</v>
      </c>
      <c r="Q477" s="71">
        <v>2.1307631132589799</v>
      </c>
      <c r="R477" s="71">
        <v>0</v>
      </c>
      <c r="S477" s="71">
        <v>2.9438595586917118</v>
      </c>
      <c r="T477" s="72"/>
      <c r="U477" s="71">
        <v>13644928</v>
      </c>
      <c r="V477" s="71">
        <v>1096</v>
      </c>
      <c r="W477" s="71">
        <v>53</v>
      </c>
      <c r="X477" s="71">
        <v>8569</v>
      </c>
      <c r="Y477" s="71">
        <v>11445</v>
      </c>
      <c r="Z477" s="71">
        <v>20607</v>
      </c>
      <c r="AA477" s="71">
        <v>4541</v>
      </c>
      <c r="AB477" s="71">
        <v>35023</v>
      </c>
      <c r="AC477" s="71">
        <v>0</v>
      </c>
      <c r="AD477" s="71">
        <v>2.9438595586917118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29.347000000000001</v>
      </c>
      <c r="BK477" s="71">
        <v>0</v>
      </c>
      <c r="BL477" s="71">
        <v>3.5910000000000002</v>
      </c>
      <c r="BM477" s="71">
        <v>0</v>
      </c>
      <c r="BN477" s="72"/>
      <c r="BO477" s="71">
        <v>0</v>
      </c>
      <c r="BP477" s="71">
        <v>0</v>
      </c>
      <c r="BQ477" s="71">
        <v>5</v>
      </c>
      <c r="BR477" s="71">
        <v>0</v>
      </c>
      <c r="BS477" s="71">
        <v>1</v>
      </c>
      <c r="BT477" s="71">
        <v>0</v>
      </c>
      <c r="BU477"/>
      <c r="BV477" s="70">
        <v>32.938000000000002</v>
      </c>
      <c r="BW477" s="70">
        <v>0</v>
      </c>
      <c r="BX477" s="70">
        <v>0</v>
      </c>
      <c r="BY477" s="70">
        <v>0</v>
      </c>
      <c r="BZ477" s="70">
        <v>0</v>
      </c>
      <c r="CA477" s="70">
        <v>0</v>
      </c>
      <c r="CB477" s="70">
        <v>0</v>
      </c>
      <c r="CC477" s="70">
        <v>0</v>
      </c>
      <c r="CD477" s="70">
        <v>0</v>
      </c>
    </row>
    <row r="478" spans="1:82">
      <c r="A478" s="70" t="s">
        <v>2204</v>
      </c>
      <c r="B478" s="70">
        <v>365</v>
      </c>
      <c r="C478" s="70">
        <v>8</v>
      </c>
      <c r="D478" s="70">
        <v>22</v>
      </c>
      <c r="E478" s="70">
        <v>2011</v>
      </c>
      <c r="F478" s="70" t="s">
        <v>178</v>
      </c>
      <c r="G478" s="70" t="s">
        <v>2196</v>
      </c>
      <c r="H478" s="70" t="s">
        <v>2197</v>
      </c>
      <c r="I478" s="148"/>
      <c r="J478" s="71">
        <v>107.20254225864321</v>
      </c>
      <c r="K478" s="71">
        <v>3.0528383940621491</v>
      </c>
      <c r="L478" s="71">
        <v>3.7025156999038211</v>
      </c>
      <c r="M478" s="71">
        <v>50.87122689296001</v>
      </c>
      <c r="N478" s="71">
        <v>72.921630020158574</v>
      </c>
      <c r="O478" s="71">
        <v>40.176752609627059</v>
      </c>
      <c r="P478" s="71">
        <v>22.109709174247168</v>
      </c>
      <c r="Q478" s="71">
        <v>2.4480559262783599</v>
      </c>
      <c r="R478" s="71">
        <v>0</v>
      </c>
      <c r="S478" s="71">
        <v>1.38723695787624</v>
      </c>
      <c r="T478" s="72"/>
      <c r="U478" s="71">
        <v>13537532</v>
      </c>
      <c r="V478" s="71">
        <v>1096</v>
      </c>
      <c r="W478" s="71">
        <v>53</v>
      </c>
      <c r="X478" s="71">
        <v>8569</v>
      </c>
      <c r="Y478" s="71">
        <v>11606</v>
      </c>
      <c r="Z478" s="71">
        <v>20848</v>
      </c>
      <c r="AA478" s="71">
        <v>4468</v>
      </c>
      <c r="AB478" s="71">
        <v>34884</v>
      </c>
      <c r="AC478" s="71">
        <v>0</v>
      </c>
      <c r="AD478" s="71">
        <v>1.38723695787624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32.667999999999999</v>
      </c>
      <c r="BK478" s="71">
        <v>0</v>
      </c>
      <c r="BL478" s="71">
        <v>3.81</v>
      </c>
      <c r="BM478" s="71">
        <v>0</v>
      </c>
      <c r="BN478" s="72"/>
      <c r="BO478" s="71">
        <v>0</v>
      </c>
      <c r="BP478" s="71">
        <v>0</v>
      </c>
      <c r="BQ478" s="71">
        <v>5</v>
      </c>
      <c r="BR478" s="71">
        <v>0</v>
      </c>
      <c r="BS478" s="71">
        <v>1</v>
      </c>
      <c r="BT478" s="71">
        <v>0</v>
      </c>
      <c r="BU478"/>
      <c r="BV478" s="70">
        <v>36.478000000000002</v>
      </c>
      <c r="BW478" s="70">
        <v>0</v>
      </c>
      <c r="BX478" s="70">
        <v>0</v>
      </c>
      <c r="BY478" s="70">
        <v>0</v>
      </c>
      <c r="BZ478" s="70">
        <v>0</v>
      </c>
      <c r="CA478" s="70">
        <v>0</v>
      </c>
      <c r="CB478" s="70">
        <v>0</v>
      </c>
      <c r="CC478" s="70">
        <v>0</v>
      </c>
      <c r="CD478" s="70">
        <v>0</v>
      </c>
    </row>
    <row r="479" spans="1:82">
      <c r="A479" s="70" t="s">
        <v>2205</v>
      </c>
      <c r="B479" s="70">
        <v>366</v>
      </c>
      <c r="C479" s="70">
        <v>9</v>
      </c>
      <c r="D479" s="70">
        <v>22</v>
      </c>
      <c r="E479" s="70">
        <v>2012</v>
      </c>
      <c r="F479" s="70" t="s">
        <v>179</v>
      </c>
      <c r="G479" s="70" t="s">
        <v>2196</v>
      </c>
      <c r="H479" s="70" t="s">
        <v>2197</v>
      </c>
      <c r="I479" s="148"/>
      <c r="J479" s="71">
        <v>80.398972117135258</v>
      </c>
      <c r="K479" s="71">
        <v>2.76458429399786</v>
      </c>
      <c r="L479" s="71">
        <v>3.5615454060954259</v>
      </c>
      <c r="M479" s="71">
        <v>50.992405179744019</v>
      </c>
      <c r="N479" s="71">
        <v>77.425613842171643</v>
      </c>
      <c r="O479" s="71">
        <v>40.371089593798388</v>
      </c>
      <c r="P479" s="71">
        <v>22.17578311542049</v>
      </c>
      <c r="Q479" s="71">
        <v>2.67364019701763</v>
      </c>
      <c r="R479" s="71">
        <v>0</v>
      </c>
      <c r="S479" s="71">
        <v>2.91452789472332</v>
      </c>
      <c r="T479" s="72"/>
      <c r="U479" s="71">
        <v>10320088</v>
      </c>
      <c r="V479" s="71">
        <v>1096</v>
      </c>
      <c r="W479" s="71">
        <v>53</v>
      </c>
      <c r="X479" s="71">
        <v>8569</v>
      </c>
      <c r="Y479" s="71">
        <v>11840</v>
      </c>
      <c r="Z479" s="71">
        <v>21115</v>
      </c>
      <c r="AA479" s="71">
        <v>4456</v>
      </c>
      <c r="AB479" s="71">
        <v>35066</v>
      </c>
      <c r="AC479" s="71">
        <v>0</v>
      </c>
      <c r="AD479" s="71">
        <v>2.91452789472332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45.497</v>
      </c>
      <c r="BK479" s="71">
        <v>0</v>
      </c>
      <c r="BL479" s="71">
        <v>5.6079999999999997</v>
      </c>
      <c r="BM479" s="71">
        <v>0</v>
      </c>
      <c r="BN479" s="72"/>
      <c r="BO479" s="71">
        <v>0</v>
      </c>
      <c r="BP479" s="71">
        <v>0</v>
      </c>
      <c r="BQ479" s="71">
        <v>5</v>
      </c>
      <c r="BR479" s="71">
        <v>0</v>
      </c>
      <c r="BS479" s="71">
        <v>1</v>
      </c>
      <c r="BT479" s="71">
        <v>0</v>
      </c>
      <c r="BU479"/>
      <c r="BV479" s="70">
        <v>51.104999999999997</v>
      </c>
      <c r="BW479" s="70">
        <v>0</v>
      </c>
      <c r="BX479" s="70">
        <v>0</v>
      </c>
      <c r="BY479" s="70">
        <v>0</v>
      </c>
      <c r="BZ479" s="70">
        <v>0</v>
      </c>
      <c r="CA479" s="70">
        <v>0</v>
      </c>
      <c r="CB479" s="70">
        <v>0</v>
      </c>
      <c r="CC479" s="70">
        <v>0</v>
      </c>
      <c r="CD479" s="70">
        <v>0</v>
      </c>
    </row>
    <row r="480" spans="1:82">
      <c r="A480" s="70" t="s">
        <v>2206</v>
      </c>
      <c r="B480" s="70">
        <v>367</v>
      </c>
      <c r="C480" s="70">
        <v>10</v>
      </c>
      <c r="D480" s="70">
        <v>22</v>
      </c>
      <c r="E480" s="70">
        <v>2013</v>
      </c>
      <c r="F480" s="70" t="s">
        <v>180</v>
      </c>
      <c r="G480" s="70" t="s">
        <v>2196</v>
      </c>
      <c r="H480" s="70" t="s">
        <v>2197</v>
      </c>
      <c r="I480" s="148"/>
      <c r="J480" s="71">
        <v>83.710437309872944</v>
      </c>
      <c r="K480" s="71">
        <v>2.1310952108266599</v>
      </c>
      <c r="L480" s="71">
        <v>3.239729139055862</v>
      </c>
      <c r="M480" s="71">
        <v>51.724746687264208</v>
      </c>
      <c r="N480" s="71">
        <v>68.015789785126572</v>
      </c>
      <c r="O480" s="71">
        <v>39.368580256511919</v>
      </c>
      <c r="P480" s="71">
        <v>22.014568794943465</v>
      </c>
      <c r="Q480" s="71">
        <v>2.71360967443389</v>
      </c>
      <c r="R480" s="71">
        <v>0</v>
      </c>
      <c r="S480" s="71">
        <v>2.6230445795076909</v>
      </c>
      <c r="T480" s="72"/>
      <c r="U480" s="71">
        <v>10580261</v>
      </c>
      <c r="V480" s="71">
        <v>1096</v>
      </c>
      <c r="W480" s="71">
        <v>53</v>
      </c>
      <c r="X480" s="71">
        <v>8569</v>
      </c>
      <c r="Y480" s="71">
        <v>12076</v>
      </c>
      <c r="Z480" s="71">
        <v>21510</v>
      </c>
      <c r="AA480" s="71">
        <v>4407</v>
      </c>
      <c r="AB480" s="71">
        <v>35080</v>
      </c>
      <c r="AC480" s="71">
        <v>0</v>
      </c>
      <c r="AD480" s="71">
        <v>2.6230445795076909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47.533999999999999</v>
      </c>
      <c r="BK480" s="71">
        <v>0</v>
      </c>
      <c r="BL480" s="71">
        <v>5.0949999999999998</v>
      </c>
      <c r="BM480" s="71">
        <v>0</v>
      </c>
      <c r="BN480" s="72"/>
      <c r="BO480" s="71">
        <v>0</v>
      </c>
      <c r="BP480" s="71">
        <v>0</v>
      </c>
      <c r="BQ480" s="71">
        <v>5</v>
      </c>
      <c r="BR480" s="71">
        <v>0</v>
      </c>
      <c r="BS480" s="71">
        <v>1</v>
      </c>
      <c r="BT480" s="71">
        <v>0</v>
      </c>
      <c r="BU480"/>
      <c r="BV480" s="70">
        <v>52.628999999999998</v>
      </c>
      <c r="BW480" s="70">
        <v>0</v>
      </c>
      <c r="BX480" s="70">
        <v>0</v>
      </c>
      <c r="BY480" s="70">
        <v>0</v>
      </c>
      <c r="BZ480" s="70">
        <v>0</v>
      </c>
      <c r="CA480" s="70">
        <v>0</v>
      </c>
      <c r="CB480" s="70">
        <v>0</v>
      </c>
      <c r="CC480" s="70">
        <v>0</v>
      </c>
      <c r="CD480" s="70">
        <v>0</v>
      </c>
    </row>
    <row r="481" spans="1:82">
      <c r="A481" s="70" t="s">
        <v>2207</v>
      </c>
      <c r="B481" s="70">
        <v>368</v>
      </c>
      <c r="C481" s="70">
        <v>11</v>
      </c>
      <c r="D481" s="70">
        <v>22</v>
      </c>
      <c r="E481" s="70">
        <v>2014</v>
      </c>
      <c r="F481" s="70" t="s">
        <v>181</v>
      </c>
      <c r="G481" s="70" t="s">
        <v>2196</v>
      </c>
      <c r="H481" s="70" t="s">
        <v>2197</v>
      </c>
      <c r="I481" s="148"/>
      <c r="J481" s="71">
        <v>77.096140856505713</v>
      </c>
      <c r="K481" s="71">
        <v>2.1213481089161972</v>
      </c>
      <c r="L481" s="71">
        <v>4.7351250726428908</v>
      </c>
      <c r="M481" s="71">
        <v>48.871723291875917</v>
      </c>
      <c r="N481" s="71">
        <v>66.342230538350634</v>
      </c>
      <c r="O481" s="71">
        <v>37.877902253690131</v>
      </c>
      <c r="P481" s="71">
        <v>21.646949571649223</v>
      </c>
      <c r="Q481" s="71">
        <v>2.5998359804056701</v>
      </c>
      <c r="R481" s="71">
        <v>0</v>
      </c>
      <c r="S481" s="71">
        <v>2.6237577609306002</v>
      </c>
      <c r="T481" s="72"/>
      <c r="U481" s="71">
        <v>11065056</v>
      </c>
      <c r="V481" s="71">
        <v>884</v>
      </c>
      <c r="W481" s="71">
        <v>84</v>
      </c>
      <c r="X481" s="71">
        <v>8296</v>
      </c>
      <c r="Y481" s="71">
        <v>12142</v>
      </c>
      <c r="Z481" s="71">
        <v>21797</v>
      </c>
      <c r="AA481" s="71">
        <v>4311</v>
      </c>
      <c r="AB481" s="71">
        <v>35030</v>
      </c>
      <c r="AC481" s="71">
        <v>0</v>
      </c>
      <c r="AD481" s="71">
        <v>2.6237577609306002</v>
      </c>
      <c r="AE481" s="72"/>
      <c r="AF481" s="71"/>
      <c r="AG481" s="71"/>
      <c r="AH481" s="71"/>
      <c r="AI481" s="71"/>
      <c r="AJ481" s="71"/>
      <c r="AK481" s="71"/>
      <c r="AL481" s="71"/>
      <c r="AM481" s="71"/>
      <c r="AN481" s="71"/>
      <c r="AO481" s="71"/>
      <c r="AP481" s="71"/>
      <c r="AQ481" s="72"/>
      <c r="AR481" s="71">
        <v>328</v>
      </c>
      <c r="AS481" s="71">
        <v>81</v>
      </c>
      <c r="AT481" s="71">
        <v>0</v>
      </c>
      <c r="AU481" s="71">
        <v>0</v>
      </c>
      <c r="AV481" s="71">
        <v>0</v>
      </c>
      <c r="AW481" s="71">
        <v>0</v>
      </c>
      <c r="AX481" s="71"/>
      <c r="AY481" s="72"/>
      <c r="AZ481" s="71">
        <v>1389.29</v>
      </c>
      <c r="BA481" s="71">
        <v>6824.6</v>
      </c>
      <c r="BB481" s="71">
        <v>0</v>
      </c>
      <c r="BC481" s="71">
        <v>0</v>
      </c>
      <c r="BD481" s="71">
        <v>0</v>
      </c>
      <c r="BE481" s="71">
        <v>0</v>
      </c>
      <c r="BF481" s="71"/>
      <c r="BG481" s="72"/>
      <c r="BH481" s="71">
        <v>0</v>
      </c>
      <c r="BI481" s="71">
        <v>0</v>
      </c>
      <c r="BJ481" s="71">
        <v>44.603999999999999</v>
      </c>
      <c r="BK481" s="71">
        <v>0</v>
      </c>
      <c r="BL481" s="71">
        <v>4.49</v>
      </c>
      <c r="BM481" s="71">
        <v>0</v>
      </c>
      <c r="BN481" s="72"/>
      <c r="BO481" s="71">
        <v>0</v>
      </c>
      <c r="BP481" s="71">
        <v>0</v>
      </c>
      <c r="BQ481" s="71">
        <v>5</v>
      </c>
      <c r="BR481" s="71">
        <v>0</v>
      </c>
      <c r="BS481" s="71">
        <v>1</v>
      </c>
      <c r="BT481" s="71">
        <v>0</v>
      </c>
      <c r="BU481"/>
      <c r="BV481" s="70">
        <v>49.094000000000001</v>
      </c>
      <c r="BW481" s="70">
        <v>0</v>
      </c>
      <c r="BX481" s="70">
        <v>0</v>
      </c>
      <c r="BY481" s="70">
        <v>0</v>
      </c>
      <c r="BZ481" s="70">
        <v>0</v>
      </c>
      <c r="CA481" s="70">
        <v>0</v>
      </c>
      <c r="CB481" s="70">
        <v>0</v>
      </c>
      <c r="CC481" s="70">
        <v>0</v>
      </c>
      <c r="CD481" s="70">
        <v>0</v>
      </c>
    </row>
    <row r="482" spans="1:82">
      <c r="A482" s="70" t="s">
        <v>2208</v>
      </c>
      <c r="B482" s="70">
        <v>369</v>
      </c>
      <c r="C482" s="70">
        <v>12</v>
      </c>
      <c r="D482" s="70">
        <v>22</v>
      </c>
      <c r="E482" s="70">
        <v>2015</v>
      </c>
      <c r="F482" s="70" t="s">
        <v>182</v>
      </c>
      <c r="G482" s="1064" t="s">
        <v>2196</v>
      </c>
      <c r="H482" s="70" t="s">
        <v>2197</v>
      </c>
      <c r="I482" s="148"/>
      <c r="J482" s="71">
        <v>89.064348258107486</v>
      </c>
      <c r="K482" s="71">
        <v>2.1159371654587651</v>
      </c>
      <c r="L482" s="71">
        <v>5.1288898824287141</v>
      </c>
      <c r="M482" s="71">
        <v>47.612271565409557</v>
      </c>
      <c r="N482" s="71">
        <v>65.753859155233641</v>
      </c>
      <c r="O482" s="71">
        <v>37.898948128954302</v>
      </c>
      <c r="P482" s="71">
        <v>21.15649701037492</v>
      </c>
      <c r="Q482" s="71">
        <v>2.5410032408476599</v>
      </c>
      <c r="R482" s="71">
        <v>0</v>
      </c>
      <c r="S482" s="71">
        <v>2.609946607668657</v>
      </c>
      <c r="T482" s="72"/>
      <c r="U482" s="71">
        <v>11831933</v>
      </c>
      <c r="V482" s="71">
        <v>884</v>
      </c>
      <c r="W482" s="71">
        <v>84</v>
      </c>
      <c r="X482" s="71">
        <v>8296</v>
      </c>
      <c r="Y482" s="71">
        <v>12334</v>
      </c>
      <c r="Z482" s="71">
        <v>22019</v>
      </c>
      <c r="AA482" s="71">
        <v>4210</v>
      </c>
      <c r="AB482" s="71">
        <v>34974</v>
      </c>
      <c r="AC482" s="71">
        <v>0</v>
      </c>
      <c r="AD482" s="71">
        <v>2.609946607668657</v>
      </c>
      <c r="AE482" s="72"/>
      <c r="AF482" s="71">
        <v>99037149.232939005</v>
      </c>
      <c r="AG482" s="71">
        <v>1527062.577702953</v>
      </c>
      <c r="AH482" s="71">
        <v>429224.15702686069</v>
      </c>
      <c r="AI482" s="71">
        <v>54282025.599741481</v>
      </c>
      <c r="AJ482" s="71">
        <v>92316301.699328735</v>
      </c>
      <c r="AK482" s="71">
        <v>0</v>
      </c>
      <c r="AL482" s="71">
        <v>0</v>
      </c>
      <c r="AM482" s="71">
        <v>4793039.9895878835</v>
      </c>
      <c r="AN482" s="71">
        <v>0</v>
      </c>
      <c r="AO482" s="71">
        <v>0</v>
      </c>
      <c r="AP482" s="71">
        <v>252384803.25632688</v>
      </c>
      <c r="AQ482" s="72"/>
      <c r="AR482" s="71">
        <v>368</v>
      </c>
      <c r="AS482" s="71">
        <v>142</v>
      </c>
      <c r="AT482" s="71">
        <v>0</v>
      </c>
      <c r="AU482" s="71">
        <v>0</v>
      </c>
      <c r="AV482" s="71">
        <v>0</v>
      </c>
      <c r="AW482" s="71">
        <v>0</v>
      </c>
      <c r="AX482" s="71"/>
      <c r="AY482" s="72"/>
      <c r="AZ482" s="71">
        <v>1586.79</v>
      </c>
      <c r="BA482" s="71">
        <v>14241.4</v>
      </c>
      <c r="BB482" s="71">
        <v>0</v>
      </c>
      <c r="BC482" s="71">
        <v>0</v>
      </c>
      <c r="BD482" s="71">
        <v>0</v>
      </c>
      <c r="BE482" s="71">
        <v>0</v>
      </c>
      <c r="BF482" s="71"/>
      <c r="BG482" s="72"/>
      <c r="BH482" s="71">
        <v>0</v>
      </c>
      <c r="BI482" s="71">
        <v>0</v>
      </c>
      <c r="BJ482" s="71">
        <v>45.408999999999999</v>
      </c>
      <c r="BK482" s="71">
        <v>0</v>
      </c>
      <c r="BL482" s="71">
        <v>4.6779999999999999</v>
      </c>
      <c r="BM482" s="71">
        <v>0</v>
      </c>
      <c r="BN482" s="72"/>
      <c r="BO482" s="71">
        <v>0</v>
      </c>
      <c r="BP482" s="71">
        <v>0</v>
      </c>
      <c r="BQ482" s="71">
        <v>5</v>
      </c>
      <c r="BR482" s="71">
        <v>0</v>
      </c>
      <c r="BS482" s="71">
        <v>1</v>
      </c>
      <c r="BT482" s="71">
        <v>0</v>
      </c>
      <c r="BU482"/>
      <c r="BV482" s="70">
        <v>50.087000000000003</v>
      </c>
      <c r="BW482" s="70">
        <v>0</v>
      </c>
      <c r="BX482" s="70">
        <v>0</v>
      </c>
      <c r="BY482" s="70">
        <v>0</v>
      </c>
      <c r="BZ482" s="70">
        <v>0</v>
      </c>
      <c r="CA482" s="70">
        <v>0</v>
      </c>
      <c r="CB482" s="70">
        <v>0</v>
      </c>
      <c r="CC482" s="70">
        <v>0</v>
      </c>
      <c r="CD482" s="70">
        <v>0</v>
      </c>
    </row>
    <row r="483" spans="1:82">
      <c r="A483" s="70" t="s">
        <v>2209</v>
      </c>
      <c r="B483" s="70">
        <v>370</v>
      </c>
      <c r="C483" s="70">
        <v>13</v>
      </c>
      <c r="D483" s="70">
        <v>22</v>
      </c>
      <c r="E483" s="70">
        <v>2016</v>
      </c>
      <c r="F483" s="70" t="s">
        <v>155</v>
      </c>
      <c r="G483" s="1064" t="s">
        <v>2196</v>
      </c>
      <c r="H483" s="70" t="s">
        <v>2197</v>
      </c>
      <c r="I483" s="148"/>
      <c r="J483" s="71">
        <v>83.015296887775918</v>
      </c>
      <c r="K483" s="71">
        <v>2.1210314187441113</v>
      </c>
      <c r="L483" s="71">
        <v>5.397271764688111</v>
      </c>
      <c r="M483" s="71">
        <v>44.788456964673777</v>
      </c>
      <c r="N483" s="71">
        <v>62.649754898646812</v>
      </c>
      <c r="O483" s="71">
        <v>37.982816311276942</v>
      </c>
      <c r="P483" s="71">
        <v>20.843917097120482</v>
      </c>
      <c r="Q483" s="71">
        <v>2.4765001605224937</v>
      </c>
      <c r="R483" s="71">
        <v>0</v>
      </c>
      <c r="S483" s="71">
        <v>2.5864591124169674</v>
      </c>
      <c r="T483" s="72"/>
      <c r="U483" s="71">
        <v>11300431</v>
      </c>
      <c r="V483" s="71">
        <v>884</v>
      </c>
      <c r="W483" s="71">
        <v>84</v>
      </c>
      <c r="X483" s="71">
        <v>8296</v>
      </c>
      <c r="Y483" s="71">
        <v>12539</v>
      </c>
      <c r="Z483" s="71">
        <v>22339</v>
      </c>
      <c r="AA483" s="71">
        <v>4290</v>
      </c>
      <c r="AB483" s="71">
        <v>35062</v>
      </c>
      <c r="AC483" s="71">
        <v>0</v>
      </c>
      <c r="AD483" s="71">
        <v>2.5864591124169669</v>
      </c>
      <c r="AE483" s="72"/>
      <c r="AF483" s="71">
        <v>94823570.988085255</v>
      </c>
      <c r="AG483" s="71">
        <v>1447882.414967078</v>
      </c>
      <c r="AH483" s="71">
        <v>365333.76048107381</v>
      </c>
      <c r="AI483" s="71">
        <v>55308241.528470524</v>
      </c>
      <c r="AJ483" s="71">
        <v>85333111.20823577</v>
      </c>
      <c r="AK483" s="71">
        <v>0</v>
      </c>
      <c r="AL483" s="71">
        <v>0</v>
      </c>
      <c r="AM483" s="71">
        <v>4808833.1116854632</v>
      </c>
      <c r="AN483" s="71">
        <v>0</v>
      </c>
      <c r="AO483" s="71">
        <v>0</v>
      </c>
      <c r="AP483" s="71">
        <v>242086973.01192516</v>
      </c>
      <c r="AQ483" s="72"/>
      <c r="AR483" s="71">
        <v>412</v>
      </c>
      <c r="AS483" s="71">
        <v>172</v>
      </c>
      <c r="AT483" s="71">
        <v>1</v>
      </c>
      <c r="AU483" s="71">
        <v>0</v>
      </c>
      <c r="AV483" s="71">
        <v>0</v>
      </c>
      <c r="AW483" s="71">
        <v>0</v>
      </c>
      <c r="AX483" s="71"/>
      <c r="AY483" s="72"/>
      <c r="AZ483" s="71">
        <v>1814.29</v>
      </c>
      <c r="BA483" s="71">
        <v>16558.599999999999</v>
      </c>
      <c r="BB483" s="71">
        <v>19.8</v>
      </c>
      <c r="BC483" s="71">
        <v>0</v>
      </c>
      <c r="BD483" s="71">
        <v>0</v>
      </c>
      <c r="BE483" s="71">
        <v>0</v>
      </c>
      <c r="BF483" s="71"/>
      <c r="BG483" s="72"/>
      <c r="BH483" s="71">
        <v>0</v>
      </c>
      <c r="BI483" s="71">
        <v>0</v>
      </c>
      <c r="BJ483" s="71">
        <v>43.737000000000002</v>
      </c>
      <c r="BK483" s="71">
        <v>0</v>
      </c>
      <c r="BL483" s="71">
        <v>4.548</v>
      </c>
      <c r="BM483" s="71">
        <v>0</v>
      </c>
      <c r="BN483" s="72"/>
      <c r="BO483" s="71">
        <v>0</v>
      </c>
      <c r="BP483" s="71">
        <v>0</v>
      </c>
      <c r="BQ483" s="71">
        <v>5</v>
      </c>
      <c r="BR483" s="71">
        <v>0</v>
      </c>
      <c r="BS483" s="71">
        <v>1</v>
      </c>
      <c r="BT483" s="71">
        <v>0</v>
      </c>
      <c r="BU483"/>
      <c r="BV483" s="70">
        <v>48.284999999999997</v>
      </c>
      <c r="BW483" s="70">
        <v>0</v>
      </c>
      <c r="BX483" s="70">
        <v>0</v>
      </c>
      <c r="BY483" s="70">
        <v>0</v>
      </c>
      <c r="BZ483" s="70">
        <v>0</v>
      </c>
      <c r="CA483" s="70">
        <v>0</v>
      </c>
      <c r="CB483" s="70">
        <v>0</v>
      </c>
      <c r="CC483" s="70">
        <v>0</v>
      </c>
      <c r="CD483" s="70">
        <v>0</v>
      </c>
    </row>
    <row r="484" spans="1:82">
      <c r="A484" s="70" t="s">
        <v>2210</v>
      </c>
      <c r="B484" s="70">
        <v>371</v>
      </c>
      <c r="C484" s="70">
        <v>14</v>
      </c>
      <c r="D484" s="70">
        <v>22</v>
      </c>
      <c r="E484" s="70">
        <v>2017</v>
      </c>
      <c r="F484" s="70" t="s">
        <v>156</v>
      </c>
      <c r="G484" s="70" t="s">
        <v>2196</v>
      </c>
      <c r="H484" s="70" t="s">
        <v>2197</v>
      </c>
      <c r="I484" s="148"/>
      <c r="J484" s="71">
        <v>77.391744715606904</v>
      </c>
      <c r="K484" s="71">
        <v>2.0385799817162114</v>
      </c>
      <c r="L484" s="71">
        <v>5.175174265321858</v>
      </c>
      <c r="M484" s="71">
        <v>39.464953631482246</v>
      </c>
      <c r="N484" s="71">
        <v>66.737485676249079</v>
      </c>
      <c r="O484" s="71">
        <v>37.81126984623117</v>
      </c>
      <c r="P484" s="71">
        <v>20.711878325404033</v>
      </c>
      <c r="Q484" s="71">
        <v>2.4031637142937901</v>
      </c>
      <c r="R484" s="71">
        <v>0</v>
      </c>
      <c r="S484" s="71">
        <v>2.8494142515356895</v>
      </c>
      <c r="T484" s="72"/>
      <c r="U484" s="71">
        <v>12036875</v>
      </c>
      <c r="V484" s="71">
        <v>884</v>
      </c>
      <c r="W484" s="71">
        <v>84</v>
      </c>
      <c r="X484" s="71">
        <v>8296</v>
      </c>
      <c r="Y484" s="71">
        <v>12761</v>
      </c>
      <c r="Z484" s="71">
        <v>22607</v>
      </c>
      <c r="AA484" s="71">
        <v>4290</v>
      </c>
      <c r="AB484" s="71">
        <v>35184</v>
      </c>
      <c r="AC484" s="71">
        <v>0</v>
      </c>
      <c r="AD484" s="71">
        <v>2.8494142515356899</v>
      </c>
      <c r="AE484" s="72"/>
      <c r="AF484" s="71">
        <v>91198402.029690444</v>
      </c>
      <c r="AG484" s="71">
        <v>1436050.514401366</v>
      </c>
      <c r="AH484" s="71">
        <v>537760.36090086587</v>
      </c>
      <c r="AI484" s="71">
        <v>52176473.12241298</v>
      </c>
      <c r="AJ484" s="71">
        <v>95939198.989169508</v>
      </c>
      <c r="AK484" s="71">
        <v>0</v>
      </c>
      <c r="AL484" s="71">
        <v>0</v>
      </c>
      <c r="AM484" s="71">
        <v>4833116.3824602971</v>
      </c>
      <c r="AN484" s="71">
        <v>0</v>
      </c>
      <c r="AO484" s="71">
        <v>0</v>
      </c>
      <c r="AP484" s="71">
        <v>246121001.39903545</v>
      </c>
      <c r="AQ484" s="72"/>
      <c r="AR484" s="71">
        <v>454</v>
      </c>
      <c r="AS484" s="71">
        <v>194</v>
      </c>
      <c r="AT484" s="71">
        <v>1</v>
      </c>
      <c r="AU484" s="71">
        <v>0</v>
      </c>
      <c r="AV484" s="71">
        <v>0</v>
      </c>
      <c r="AW484" s="71">
        <v>0</v>
      </c>
      <c r="AX484" s="71"/>
      <c r="AY484" s="72"/>
      <c r="AZ484" s="71">
        <v>2050.8029999999999</v>
      </c>
      <c r="BA484" s="71">
        <v>20056.599999999999</v>
      </c>
      <c r="BB484" s="71">
        <v>19.8</v>
      </c>
      <c r="BC484" s="71">
        <v>0</v>
      </c>
      <c r="BD484" s="71">
        <v>0</v>
      </c>
      <c r="BE484" s="71">
        <v>0</v>
      </c>
      <c r="BF484" s="71"/>
      <c r="BG484" s="72"/>
      <c r="BH484" s="71">
        <v>0</v>
      </c>
      <c r="BI484" s="71">
        <v>0</v>
      </c>
      <c r="BJ484" s="71">
        <v>44.613999999999997</v>
      </c>
      <c r="BK484" s="71">
        <v>0</v>
      </c>
      <c r="BL484" s="71">
        <v>4.4080000000000004</v>
      </c>
      <c r="BM484" s="71">
        <v>0</v>
      </c>
      <c r="BN484" s="72"/>
      <c r="BO484" s="71">
        <v>0</v>
      </c>
      <c r="BP484" s="71">
        <v>0</v>
      </c>
      <c r="BQ484" s="71">
        <v>5</v>
      </c>
      <c r="BR484" s="71">
        <v>0</v>
      </c>
      <c r="BS484" s="71">
        <v>1</v>
      </c>
      <c r="BT484" s="71">
        <v>0</v>
      </c>
      <c r="BU484"/>
      <c r="BV484" s="70">
        <v>49.021999999999998</v>
      </c>
      <c r="BW484" s="70">
        <v>0</v>
      </c>
      <c r="BX484" s="70">
        <v>0</v>
      </c>
      <c r="BY484" s="70">
        <v>0</v>
      </c>
      <c r="BZ484" s="70">
        <v>0</v>
      </c>
      <c r="CA484" s="70">
        <v>0</v>
      </c>
      <c r="CB484" s="70">
        <v>0</v>
      </c>
      <c r="CC484" s="70">
        <v>0</v>
      </c>
      <c r="CD484" s="70">
        <v>0</v>
      </c>
    </row>
    <row r="485" spans="1:82">
      <c r="A485" s="70" t="s">
        <v>2211</v>
      </c>
      <c r="B485" s="70">
        <v>372</v>
      </c>
      <c r="C485" s="70">
        <v>15</v>
      </c>
      <c r="D485" s="70">
        <v>22</v>
      </c>
      <c r="E485" s="70">
        <v>2018</v>
      </c>
      <c r="F485" s="70" t="s">
        <v>183</v>
      </c>
      <c r="G485" s="70" t="s">
        <v>2196</v>
      </c>
      <c r="H485" s="70" t="s">
        <v>2197</v>
      </c>
      <c r="I485" s="148"/>
      <c r="J485" s="71">
        <v>72.265871398275664</v>
      </c>
      <c r="K485" s="71">
        <v>1.8609347588477665</v>
      </c>
      <c r="L485" s="71">
        <v>4.7714464348565411</v>
      </c>
      <c r="M485" s="71">
        <v>37.607658626317594</v>
      </c>
      <c r="N485" s="71">
        <v>58.339931347042203</v>
      </c>
      <c r="O485" s="71">
        <v>37.493107119497459</v>
      </c>
      <c r="P485" s="71">
        <v>20.629984386824244</v>
      </c>
      <c r="Q485" s="71">
        <v>2.2448223566598902</v>
      </c>
      <c r="R485" s="71">
        <v>0</v>
      </c>
      <c r="S485" s="71">
        <v>1.8180258326891117</v>
      </c>
      <c r="T485" s="72"/>
      <c r="U485" s="71">
        <v>11890643</v>
      </c>
      <c r="V485" s="71">
        <v>884</v>
      </c>
      <c r="W485" s="71">
        <v>84</v>
      </c>
      <c r="X485" s="71">
        <v>8296</v>
      </c>
      <c r="Y485" s="71">
        <v>13093</v>
      </c>
      <c r="Z485" s="71">
        <v>22846</v>
      </c>
      <c r="AA485" s="71">
        <v>4316</v>
      </c>
      <c r="AB485" s="71">
        <v>35418</v>
      </c>
      <c r="AC485" s="71">
        <v>0</v>
      </c>
      <c r="AD485" s="71">
        <v>1.8180258326891121</v>
      </c>
      <c r="AE485" s="72"/>
      <c r="AF485" s="71">
        <v>91986365.604524776</v>
      </c>
      <c r="AG485" s="71">
        <v>1276708.2802106689</v>
      </c>
      <c r="AH485" s="71">
        <v>516629.8326989612</v>
      </c>
      <c r="AI485" s="71">
        <v>51759922.477295838</v>
      </c>
      <c r="AJ485" s="71">
        <v>87082859.962564409</v>
      </c>
      <c r="AK485" s="71">
        <v>0</v>
      </c>
      <c r="AL485" s="71">
        <v>0</v>
      </c>
      <c r="AM485" s="71">
        <v>4875327.0391851794</v>
      </c>
      <c r="AN485" s="71">
        <v>0</v>
      </c>
      <c r="AO485" s="71">
        <v>0</v>
      </c>
      <c r="AP485" s="71">
        <v>237497813.19647983</v>
      </c>
      <c r="AQ485" s="72"/>
      <c r="AR485" s="71">
        <v>501</v>
      </c>
      <c r="AS485" s="71">
        <v>220</v>
      </c>
      <c r="AT485" s="71">
        <v>1</v>
      </c>
      <c r="AU485" s="71">
        <v>0</v>
      </c>
      <c r="AV485" s="71">
        <v>0</v>
      </c>
      <c r="AW485" s="71">
        <v>0</v>
      </c>
      <c r="AX485" s="71"/>
      <c r="AY485" s="72"/>
      <c r="AZ485" s="71">
        <v>2296.1530000000002</v>
      </c>
      <c r="BA485" s="71">
        <v>23434</v>
      </c>
      <c r="BB485" s="71">
        <v>20</v>
      </c>
      <c r="BC485" s="71">
        <v>0</v>
      </c>
      <c r="BD485" s="71">
        <v>0</v>
      </c>
      <c r="BE485" s="71">
        <v>0</v>
      </c>
      <c r="BF485" s="71"/>
      <c r="BG485" s="72"/>
      <c r="BH485" s="71">
        <v>0</v>
      </c>
      <c r="BI485" s="71">
        <v>0</v>
      </c>
      <c r="BJ485" s="71">
        <v>40.912999999999997</v>
      </c>
      <c r="BK485" s="71">
        <v>0</v>
      </c>
      <c r="BL485" s="71">
        <v>4.0590000000000002</v>
      </c>
      <c r="BM485" s="71">
        <v>0</v>
      </c>
      <c r="BN485" s="72"/>
      <c r="BO485" s="71">
        <v>0</v>
      </c>
      <c r="BP485" s="71">
        <v>0</v>
      </c>
      <c r="BQ485" s="71">
        <v>5</v>
      </c>
      <c r="BR485" s="71">
        <v>0</v>
      </c>
      <c r="BS485" s="71">
        <v>1</v>
      </c>
      <c r="BT485" s="71">
        <v>0</v>
      </c>
      <c r="BU485"/>
      <c r="BV485" s="70">
        <v>44.972000000000001</v>
      </c>
      <c r="BW485" s="70">
        <v>0</v>
      </c>
      <c r="BX485" s="70">
        <v>0</v>
      </c>
      <c r="BY485" s="70">
        <v>0</v>
      </c>
      <c r="BZ485" s="70">
        <v>0</v>
      </c>
      <c r="CA485" s="70">
        <v>0</v>
      </c>
      <c r="CB485" s="70">
        <v>0</v>
      </c>
      <c r="CC485" s="70">
        <v>0</v>
      </c>
      <c r="CD485" s="70">
        <v>0</v>
      </c>
    </row>
    <row r="486" spans="1:82">
      <c r="A486" s="70" t="s">
        <v>2212</v>
      </c>
      <c r="B486" s="70">
        <v>373</v>
      </c>
      <c r="C486" s="70">
        <v>16</v>
      </c>
      <c r="D486" s="70">
        <v>22</v>
      </c>
      <c r="E486" s="70">
        <v>2019</v>
      </c>
      <c r="F486" s="70" t="s">
        <v>158</v>
      </c>
      <c r="G486" s="70" t="s">
        <v>2196</v>
      </c>
      <c r="H486" s="70" t="s">
        <v>2197</v>
      </c>
      <c r="I486" s="148"/>
      <c r="J486" s="71">
        <v>75.85801310723906</v>
      </c>
      <c r="K486" s="71">
        <v>1.6797961658075813</v>
      </c>
      <c r="L486" s="71">
        <v>4.8067953906358616</v>
      </c>
      <c r="M486" s="71">
        <v>35.21296645449673</v>
      </c>
      <c r="N486" s="71">
        <v>50.886278979385821</v>
      </c>
      <c r="O486" s="71">
        <v>37.071111343238627</v>
      </c>
      <c r="P486" s="71">
        <v>20.41473898086414</v>
      </c>
      <c r="Q486" s="71">
        <v>2.1979945997172798</v>
      </c>
      <c r="R486" s="71">
        <v>0</v>
      </c>
      <c r="S486" s="71">
        <v>2.697331816609625</v>
      </c>
      <c r="T486" s="72"/>
      <c r="U486" s="71">
        <v>13487359</v>
      </c>
      <c r="V486" s="71">
        <v>884</v>
      </c>
      <c r="W486" s="71">
        <v>84</v>
      </c>
      <c r="X486" s="71">
        <v>8296</v>
      </c>
      <c r="Y486" s="71">
        <v>13335</v>
      </c>
      <c r="Z486" s="71">
        <v>23209</v>
      </c>
      <c r="AA486" s="71">
        <v>4239</v>
      </c>
      <c r="AB486" s="71">
        <v>35618</v>
      </c>
      <c r="AC486" s="71">
        <v>0</v>
      </c>
      <c r="AD486" s="71">
        <v>2.697331816609625</v>
      </c>
      <c r="AE486" s="72"/>
      <c r="AF486" s="71">
        <v>101320829.95992351</v>
      </c>
      <c r="AG486" s="71">
        <v>1233584.9309505399</v>
      </c>
      <c r="AH486" s="71">
        <v>546770.81348843861</v>
      </c>
      <c r="AI486" s="71">
        <v>51632147.334637932</v>
      </c>
      <c r="AJ486" s="71">
        <v>84476528.814606085</v>
      </c>
      <c r="AK486" s="71">
        <v>0</v>
      </c>
      <c r="AL486" s="71">
        <v>0</v>
      </c>
      <c r="AM486" s="71">
        <v>4850903.4678395567</v>
      </c>
      <c r="AN486" s="71">
        <v>0</v>
      </c>
      <c r="AO486" s="71">
        <v>0</v>
      </c>
      <c r="AP486" s="71">
        <v>244060765.32144609</v>
      </c>
      <c r="AQ486" s="72"/>
      <c r="AR486" s="71">
        <v>566</v>
      </c>
      <c r="AS486" s="71">
        <v>238</v>
      </c>
      <c r="AT486" s="71">
        <v>1</v>
      </c>
      <c r="AU486" s="71">
        <v>0</v>
      </c>
      <c r="AV486" s="71">
        <v>0</v>
      </c>
      <c r="AW486" s="71">
        <v>0</v>
      </c>
      <c r="AX486" s="71"/>
      <c r="AY486" s="72"/>
      <c r="AZ486" s="71">
        <v>2609.722000000002</v>
      </c>
      <c r="BA486" s="71">
        <v>24776.2</v>
      </c>
      <c r="BB486" s="71">
        <v>19.8</v>
      </c>
      <c r="BC486" s="71">
        <v>0</v>
      </c>
      <c r="BD486" s="71">
        <v>0</v>
      </c>
      <c r="BE486" s="71">
        <v>0</v>
      </c>
      <c r="BF486" s="71"/>
      <c r="BG486" s="72"/>
      <c r="BH486" s="71">
        <v>0</v>
      </c>
      <c r="BI486" s="71">
        <v>0</v>
      </c>
      <c r="BJ486" s="71">
        <v>33.753999999999998</v>
      </c>
      <c r="BK486" s="71">
        <v>0</v>
      </c>
      <c r="BL486" s="71">
        <v>3.6659999999999999</v>
      </c>
      <c r="BM486" s="71">
        <v>0</v>
      </c>
      <c r="BN486" s="72"/>
      <c r="BO486" s="71">
        <v>0</v>
      </c>
      <c r="BP486" s="71">
        <v>0</v>
      </c>
      <c r="BQ486" s="71">
        <v>5</v>
      </c>
      <c r="BR486" s="71">
        <v>0</v>
      </c>
      <c r="BS486" s="71">
        <v>1</v>
      </c>
      <c r="BT486" s="71">
        <v>0</v>
      </c>
      <c r="BU486"/>
      <c r="BV486" s="70">
        <v>37.42</v>
      </c>
      <c r="BW486" s="70">
        <v>0</v>
      </c>
      <c r="BX486" s="70">
        <v>0</v>
      </c>
      <c r="BY486" s="70">
        <v>0</v>
      </c>
      <c r="BZ486" s="70">
        <v>0</v>
      </c>
      <c r="CA486" s="70">
        <v>0</v>
      </c>
      <c r="CB486" s="70">
        <v>0</v>
      </c>
      <c r="CC486" s="70">
        <v>0</v>
      </c>
      <c r="CD486" s="70">
        <v>0</v>
      </c>
    </row>
    <row r="487" spans="1:82">
      <c r="A487" s="70" t="s">
        <v>2213</v>
      </c>
      <c r="B487" s="70">
        <v>374</v>
      </c>
      <c r="C487" s="70">
        <v>17</v>
      </c>
      <c r="D487" s="70">
        <v>22</v>
      </c>
      <c r="E487" s="70">
        <v>2020</v>
      </c>
      <c r="F487" s="70" t="s">
        <v>159</v>
      </c>
      <c r="G487" s="70" t="s">
        <v>2196</v>
      </c>
      <c r="H487" s="70" t="s">
        <v>2197</v>
      </c>
      <c r="I487" s="148"/>
      <c r="J487" s="71">
        <v>68.021113227633847</v>
      </c>
      <c r="K487" s="71">
        <v>1.6816974741293063</v>
      </c>
      <c r="L487" s="71">
        <v>8.6312222280083457</v>
      </c>
      <c r="M487" s="71">
        <v>35.891572761381084</v>
      </c>
      <c r="N487" s="71">
        <v>48.512357550958534</v>
      </c>
      <c r="O487" s="71">
        <v>32.639070586117015</v>
      </c>
      <c r="P487" s="71">
        <v>19.088932628104359</v>
      </c>
      <c r="Q487" s="71">
        <v>2.10301108219267</v>
      </c>
      <c r="R487" s="71">
        <v>0</v>
      </c>
      <c r="S487" s="71">
        <v>3.0927492959598162</v>
      </c>
      <c r="T487" s="72"/>
      <c r="U487" s="71">
        <v>11002188</v>
      </c>
      <c r="V487" s="71">
        <v>808</v>
      </c>
      <c r="W487" s="71">
        <v>148</v>
      </c>
      <c r="X487" s="71">
        <v>9254</v>
      </c>
      <c r="Y487" s="71">
        <v>13560</v>
      </c>
      <c r="Z487" s="71">
        <v>23323</v>
      </c>
      <c r="AA487" s="71">
        <v>4213</v>
      </c>
      <c r="AB487" s="71">
        <v>35668</v>
      </c>
      <c r="AC487" s="71">
        <v>0</v>
      </c>
      <c r="AD487" s="71">
        <v>3.0927492959598162</v>
      </c>
      <c r="AE487" s="72"/>
      <c r="AF487" s="71">
        <v>99059907.118308857</v>
      </c>
      <c r="AG487" s="71">
        <v>1190272.0383876991</v>
      </c>
      <c r="AH487" s="71">
        <v>908576.43784813141</v>
      </c>
      <c r="AI487" s="71">
        <v>56922520.48956167</v>
      </c>
      <c r="AJ487" s="71">
        <v>87358292.298958704</v>
      </c>
      <c r="AK487" s="71"/>
      <c r="AL487" s="71"/>
      <c r="AM487" s="71">
        <v>4655070.2797452249</v>
      </c>
      <c r="AN487" s="71"/>
      <c r="AO487" s="71"/>
      <c r="AP487" s="71">
        <v>250094638.66281027</v>
      </c>
      <c r="AQ487" s="72"/>
      <c r="AR487" s="71">
        <v>623</v>
      </c>
      <c r="AS487" s="71">
        <v>251</v>
      </c>
      <c r="AT487" s="71">
        <v>1</v>
      </c>
      <c r="AU487" s="71">
        <v>0</v>
      </c>
      <c r="AV487" s="71">
        <v>0</v>
      </c>
      <c r="AW487" s="71">
        <v>0</v>
      </c>
      <c r="AX487" s="71"/>
      <c r="AY487" s="72"/>
      <c r="AZ487" s="71">
        <v>2903.322000000001</v>
      </c>
      <c r="BA487" s="71">
        <v>26940.200000000012</v>
      </c>
      <c r="BB487" s="71">
        <v>19.8</v>
      </c>
      <c r="BC487" s="71">
        <v>0</v>
      </c>
      <c r="BD487" s="71">
        <v>0</v>
      </c>
      <c r="BE487" s="71">
        <v>0</v>
      </c>
      <c r="BF487" s="71"/>
      <c r="BG487" s="72"/>
      <c r="BH487" s="71">
        <v>0</v>
      </c>
      <c r="BI487" s="71">
        <v>0</v>
      </c>
      <c r="BJ487" s="71">
        <v>28.782</v>
      </c>
      <c r="BK487" s="71">
        <v>0</v>
      </c>
      <c r="BL487" s="71">
        <v>3.6389999999999998</v>
      </c>
      <c r="BM487" s="71">
        <v>0</v>
      </c>
      <c r="BN487" s="72"/>
      <c r="BO487" s="71">
        <v>0</v>
      </c>
      <c r="BP487" s="71">
        <v>0</v>
      </c>
      <c r="BQ487" s="71">
        <v>5</v>
      </c>
      <c r="BR487" s="71">
        <v>0</v>
      </c>
      <c r="BS487" s="71">
        <v>1</v>
      </c>
      <c r="BT487" s="71">
        <v>0</v>
      </c>
      <c r="BU487"/>
      <c r="BV487" s="70">
        <v>32.420999999999999</v>
      </c>
      <c r="BW487" s="70">
        <v>0</v>
      </c>
      <c r="BX487" s="70">
        <v>0</v>
      </c>
      <c r="BY487" s="70">
        <v>0</v>
      </c>
      <c r="BZ487" s="70">
        <v>0</v>
      </c>
      <c r="CA487" s="70">
        <v>0</v>
      </c>
      <c r="CB487" s="70">
        <v>0</v>
      </c>
      <c r="CC487" s="70">
        <v>0</v>
      </c>
      <c r="CD487" s="70">
        <v>0</v>
      </c>
    </row>
    <row r="488" spans="1:82">
      <c r="A488" s="70" t="s">
        <v>2214</v>
      </c>
      <c r="B488" s="70">
        <v>374</v>
      </c>
      <c r="C488" s="70">
        <v>18</v>
      </c>
      <c r="D488" s="70">
        <v>22</v>
      </c>
      <c r="E488" s="70">
        <v>2021</v>
      </c>
      <c r="F488" s="70" t="s">
        <v>160</v>
      </c>
      <c r="G488" s="70" t="s">
        <v>2196</v>
      </c>
      <c r="H488" s="70" t="s">
        <v>2197</v>
      </c>
      <c r="I488" s="148"/>
      <c r="J488" s="71">
        <v>69.882355063363306</v>
      </c>
      <c r="K488" s="71">
        <v>1.7826453922409882</v>
      </c>
      <c r="L488" s="71">
        <v>8.5179739869126028</v>
      </c>
      <c r="M488" s="71">
        <v>37.845474284225979</v>
      </c>
      <c r="N488" s="71">
        <v>52.216095528766338</v>
      </c>
      <c r="O488" s="71">
        <v>31.840471276610643</v>
      </c>
      <c r="P488" s="71">
        <v>19.696979373000865</v>
      </c>
      <c r="Q488" s="71">
        <v>2.09341134862767</v>
      </c>
      <c r="R488" s="71">
        <v>0</v>
      </c>
      <c r="S488" s="71">
        <v>3.0460137595562919</v>
      </c>
      <c r="T488" s="72"/>
      <c r="U488" s="71">
        <v>9485460</v>
      </c>
      <c r="V488" s="71">
        <v>808</v>
      </c>
      <c r="W488" s="71">
        <v>148</v>
      </c>
      <c r="X488" s="71">
        <v>9254</v>
      </c>
      <c r="Y488" s="71">
        <v>13808</v>
      </c>
      <c r="Z488" s="71">
        <v>23427</v>
      </c>
      <c r="AA488" s="71">
        <v>4239</v>
      </c>
      <c r="AB488" s="71">
        <v>35854</v>
      </c>
      <c r="AC488" s="71">
        <v>0</v>
      </c>
      <c r="AD488" s="71">
        <v>3.0460137595562919</v>
      </c>
      <c r="AE488" s="72"/>
      <c r="AF488" s="71">
        <v>106232109.68172234</v>
      </c>
      <c r="AG488" s="71">
        <v>1256246.7294967</v>
      </c>
      <c r="AH488" s="71">
        <v>846711.20006073662</v>
      </c>
      <c r="AI488" s="71">
        <v>59797391.30442813</v>
      </c>
      <c r="AJ488" s="71">
        <v>85423149.116072938</v>
      </c>
      <c r="AK488" s="71">
        <v>0</v>
      </c>
      <c r="AL488" s="71">
        <v>0</v>
      </c>
      <c r="AM488" s="71">
        <v>4706335.4334609658</v>
      </c>
      <c r="AN488" s="71">
        <v>0</v>
      </c>
      <c r="AO488" s="71">
        <v>0</v>
      </c>
      <c r="AP488" s="71">
        <v>258261943.46524179</v>
      </c>
      <c r="AQ488" s="72"/>
      <c r="AR488" s="71">
        <v>667</v>
      </c>
      <c r="AS488" s="71">
        <v>255</v>
      </c>
      <c r="AT488" s="71">
        <v>1</v>
      </c>
      <c r="AU488" s="71">
        <v>0</v>
      </c>
      <c r="AV488" s="71">
        <v>0</v>
      </c>
      <c r="AW488" s="71">
        <v>0</v>
      </c>
      <c r="AX488" s="71"/>
      <c r="AY488" s="72"/>
      <c r="AZ488" s="71">
        <v>3118.8860000000018</v>
      </c>
      <c r="BA488" s="71">
        <v>27578.700000000012</v>
      </c>
      <c r="BB488" s="71">
        <v>19.8</v>
      </c>
      <c r="BC488" s="71">
        <v>0</v>
      </c>
      <c r="BD488" s="71">
        <v>0</v>
      </c>
      <c r="BE488" s="71">
        <v>0</v>
      </c>
      <c r="BF488" s="71"/>
      <c r="BG488" s="72"/>
      <c r="BH488" s="71">
        <v>0</v>
      </c>
      <c r="BI488" s="71">
        <v>0</v>
      </c>
      <c r="BJ488" s="71">
        <v>26.779</v>
      </c>
      <c r="BK488" s="71">
        <v>0</v>
      </c>
      <c r="BL488" s="71">
        <v>3.4670000000000001</v>
      </c>
      <c r="BM488" s="71">
        <v>0</v>
      </c>
      <c r="BN488" s="72"/>
      <c r="BO488" s="71">
        <v>0</v>
      </c>
      <c r="BP488" s="71">
        <v>0</v>
      </c>
      <c r="BQ488" s="71">
        <v>4</v>
      </c>
      <c r="BR488" s="71">
        <v>0</v>
      </c>
      <c r="BS488" s="71">
        <v>1</v>
      </c>
      <c r="BT488" s="71">
        <v>0</v>
      </c>
      <c r="BU488"/>
      <c r="BV488" s="70">
        <v>30.245999999999999</v>
      </c>
      <c r="BW488" s="70">
        <v>0</v>
      </c>
      <c r="BX488" s="70">
        <v>0</v>
      </c>
      <c r="BY488" s="70">
        <v>0</v>
      </c>
      <c r="BZ488" s="70">
        <v>0</v>
      </c>
      <c r="CA488" s="70">
        <v>0</v>
      </c>
      <c r="CB488" s="70">
        <v>0</v>
      </c>
      <c r="CC488" s="70">
        <v>0</v>
      </c>
      <c r="CD488" s="70">
        <v>0</v>
      </c>
    </row>
    <row r="489" spans="1:82">
      <c r="A489" s="70" t="s">
        <v>2215</v>
      </c>
      <c r="B489" s="70">
        <v>374</v>
      </c>
      <c r="C489" s="70">
        <v>19</v>
      </c>
      <c r="D489" s="70">
        <v>22</v>
      </c>
      <c r="E489" s="70">
        <v>2022</v>
      </c>
      <c r="F489" s="70" t="s">
        <v>161</v>
      </c>
      <c r="G489" s="70" t="s">
        <v>2196</v>
      </c>
      <c r="H489" s="70" t="s">
        <v>2197</v>
      </c>
      <c r="I489" s="148"/>
      <c r="J489" s="71">
        <v>41.36780628889359</v>
      </c>
      <c r="K489" s="71">
        <v>1.7103472452220001</v>
      </c>
      <c r="L489" s="71">
        <v>6.7374893937216758</v>
      </c>
      <c r="M489" s="71">
        <v>38.236413305224346</v>
      </c>
      <c r="N489" s="71">
        <v>55.88556863904396</v>
      </c>
      <c r="O489" s="71">
        <v>33.7227650809712</v>
      </c>
      <c r="P489" s="71">
        <v>19.575138886320033</v>
      </c>
      <c r="Q489" s="71">
        <v>2.1152523111220449</v>
      </c>
      <c r="R489" s="71">
        <v>0</v>
      </c>
      <c r="S489" s="71">
        <v>4.0842379281025911</v>
      </c>
      <c r="T489" s="72"/>
      <c r="U489" s="71">
        <v>7944416</v>
      </c>
      <c r="V489" s="71">
        <v>808</v>
      </c>
      <c r="W489" s="71">
        <v>148</v>
      </c>
      <c r="X489" s="71">
        <v>9254</v>
      </c>
      <c r="Y489" s="71">
        <v>14081</v>
      </c>
      <c r="Z489" s="71">
        <v>23574</v>
      </c>
      <c r="AA489" s="71">
        <v>4277</v>
      </c>
      <c r="AB489" s="71">
        <v>35931</v>
      </c>
      <c r="AC489" s="71">
        <v>0</v>
      </c>
      <c r="AD489" s="71">
        <v>4.0842379281025911</v>
      </c>
      <c r="AE489" s="72"/>
      <c r="AF489" s="71">
        <v>61259888.910613976</v>
      </c>
      <c r="AG489" s="71">
        <v>1277799.7288339301</v>
      </c>
      <c r="AH489" s="71">
        <v>761933.16780643514</v>
      </c>
      <c r="AI489" s="71">
        <v>56019073.993767589</v>
      </c>
      <c r="AJ489" s="71">
        <v>91212661.050924808</v>
      </c>
      <c r="AK489" s="71">
        <v>0</v>
      </c>
      <c r="AL489" s="71">
        <v>0</v>
      </c>
      <c r="AM489" s="71">
        <v>4639672.8153420696</v>
      </c>
      <c r="AN489" s="71">
        <v>0</v>
      </c>
      <c r="AO489" s="71">
        <v>0</v>
      </c>
      <c r="AP489" s="71">
        <v>215171029.66728881</v>
      </c>
      <c r="AQ489" s="72"/>
      <c r="AR489" s="71">
        <v>728</v>
      </c>
      <c r="AS489" s="71">
        <v>259</v>
      </c>
      <c r="AT489" s="71">
        <v>1</v>
      </c>
      <c r="AU489" s="71">
        <v>0</v>
      </c>
      <c r="AV489" s="71">
        <v>0</v>
      </c>
      <c r="AW489" s="71">
        <v>0</v>
      </c>
      <c r="AX489" s="71"/>
      <c r="AY489" s="72"/>
      <c r="AZ489" s="71">
        <v>3426.6000000000035</v>
      </c>
      <c r="BA489" s="71">
        <v>27661.200000000008</v>
      </c>
      <c r="BB489" s="71">
        <v>19.8</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2216</v>
      </c>
      <c r="B490" s="70">
        <v>374</v>
      </c>
      <c r="C490" s="70">
        <v>20</v>
      </c>
      <c r="D490" s="70">
        <v>22</v>
      </c>
      <c r="E490" s="70">
        <v>2023</v>
      </c>
      <c r="F490" s="70" t="s">
        <v>1539</v>
      </c>
      <c r="G490" s="70" t="s">
        <v>2196</v>
      </c>
      <c r="H490" s="70" t="s">
        <v>2197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788</v>
      </c>
      <c r="AS490" s="71">
        <v>259</v>
      </c>
      <c r="AT490" s="71">
        <v>1</v>
      </c>
      <c r="AU490" s="71">
        <v>0</v>
      </c>
      <c r="AV490" s="71">
        <v>0</v>
      </c>
      <c r="AW490" s="71">
        <v>0</v>
      </c>
      <c r="AX490" s="71"/>
      <c r="AY490" s="72"/>
      <c r="AZ490" s="71">
        <v>3740.8800000000033</v>
      </c>
      <c r="BA490" s="71">
        <v>27662.000000000007</v>
      </c>
      <c r="BB490" s="71">
        <v>19.8</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2217</v>
      </c>
      <c r="B491" s="70">
        <v>374</v>
      </c>
      <c r="C491" s="70">
        <v>21</v>
      </c>
      <c r="D491" s="70">
        <v>22</v>
      </c>
      <c r="E491" s="70">
        <v>2024</v>
      </c>
      <c r="F491" s="70" t="s">
        <v>1554</v>
      </c>
      <c r="G491" s="70" t="s">
        <v>2196</v>
      </c>
      <c r="H491" s="70" t="s">
        <v>2197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2218</v>
      </c>
      <c r="B492" s="70">
        <v>35</v>
      </c>
      <c r="C492" s="70">
        <v>1</v>
      </c>
      <c r="D492" s="70">
        <v>3</v>
      </c>
      <c r="E492" s="70">
        <v>1990</v>
      </c>
      <c r="F492" s="70" t="s">
        <v>787</v>
      </c>
      <c r="G492" s="70" t="s">
        <v>2219</v>
      </c>
      <c r="H492" s="70" t="s">
        <v>2220</v>
      </c>
      <c r="I492" s="148"/>
      <c r="J492" s="71">
        <v>248.57540507982429</v>
      </c>
      <c r="K492" s="71">
        <v>2.6899359709722481</v>
      </c>
      <c r="L492" s="71">
        <v>2.3004899751217489</v>
      </c>
      <c r="M492" s="71">
        <v>15.689825376624681</v>
      </c>
      <c r="N492" s="71">
        <v>19.543239508445922</v>
      </c>
      <c r="O492" s="71">
        <v>18.056865664169511</v>
      </c>
      <c r="P492" s="71">
        <v>25.22948978078114</v>
      </c>
      <c r="Q492" s="71">
        <v>1.4623744055217001</v>
      </c>
      <c r="R492" s="71">
        <v>0</v>
      </c>
      <c r="S492" s="71">
        <v>1.352616303676631</v>
      </c>
      <c r="T492" s="72"/>
      <c r="U492" s="71">
        <v>20046618</v>
      </c>
      <c r="V492" s="71">
        <v>791</v>
      </c>
      <c r="W492" s="71">
        <v>30</v>
      </c>
      <c r="X492" s="71">
        <v>6155</v>
      </c>
      <c r="Y492" s="71">
        <v>7061</v>
      </c>
      <c r="Z492" s="71">
        <v>7427</v>
      </c>
      <c r="AA492" s="71">
        <v>6126</v>
      </c>
      <c r="AB492" s="71">
        <v>23744</v>
      </c>
      <c r="AC492" s="71">
        <v>0</v>
      </c>
      <c r="AD492" s="71">
        <v>1.352616303676631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2221</v>
      </c>
      <c r="B493" s="70">
        <v>36</v>
      </c>
      <c r="C493" s="70">
        <v>2</v>
      </c>
      <c r="D493" s="70">
        <v>3</v>
      </c>
      <c r="E493" s="70">
        <v>2005</v>
      </c>
      <c r="F493" s="70" t="s">
        <v>789</v>
      </c>
      <c r="G493" s="70" t="s">
        <v>2219</v>
      </c>
      <c r="H493" s="70" t="s">
        <v>2220</v>
      </c>
      <c r="I493" s="148"/>
      <c r="J493" s="71">
        <v>453.14707080712571</v>
      </c>
      <c r="K493" s="71">
        <v>2.0306512661189369</v>
      </c>
      <c r="L493" s="71">
        <v>8.4172071836414926</v>
      </c>
      <c r="M493" s="71">
        <v>34.657425094612762</v>
      </c>
      <c r="N493" s="71">
        <v>31.48662472855149</v>
      </c>
      <c r="O493" s="71">
        <v>34.693650613056207</v>
      </c>
      <c r="P493" s="71">
        <v>28.980187796801211</v>
      </c>
      <c r="Q493" s="71">
        <v>1.7217709125854299</v>
      </c>
      <c r="R493" s="71">
        <v>0</v>
      </c>
      <c r="S493" s="71">
        <v>3.878785528323438</v>
      </c>
      <c r="T493" s="72"/>
      <c r="U493" s="71">
        <v>41768984</v>
      </c>
      <c r="V493" s="71">
        <v>817</v>
      </c>
      <c r="W493" s="71">
        <v>111</v>
      </c>
      <c r="X493" s="71">
        <v>7679</v>
      </c>
      <c r="Y493" s="71">
        <v>10382</v>
      </c>
      <c r="Z493" s="71">
        <v>16513</v>
      </c>
      <c r="AA493" s="71">
        <v>5763</v>
      </c>
      <c r="AB493" s="71">
        <v>29225</v>
      </c>
      <c r="AC493" s="71">
        <v>0</v>
      </c>
      <c r="AD493" s="71">
        <v>3.878785528323438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2222</v>
      </c>
      <c r="B494" s="70">
        <v>37</v>
      </c>
      <c r="C494" s="70">
        <v>3</v>
      </c>
      <c r="D494" s="70">
        <v>3</v>
      </c>
      <c r="E494" s="70">
        <v>2006</v>
      </c>
      <c r="F494" s="70" t="s">
        <v>790</v>
      </c>
      <c r="G494" s="70" t="s">
        <v>2219</v>
      </c>
      <c r="H494" s="70" t="s">
        <v>2220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2223</v>
      </c>
      <c r="B495" s="70">
        <v>38</v>
      </c>
      <c r="C495" s="70">
        <v>4</v>
      </c>
      <c r="D495" s="70">
        <v>3</v>
      </c>
      <c r="E495" s="70">
        <v>2007</v>
      </c>
      <c r="F495" s="70" t="s">
        <v>791</v>
      </c>
      <c r="G495" s="70" t="s">
        <v>2219</v>
      </c>
      <c r="H495" s="70" t="s">
        <v>2220</v>
      </c>
      <c r="I495" s="148"/>
      <c r="J495" s="71">
        <v>400.30273806710659</v>
      </c>
      <c r="K495" s="71">
        <v>1.762530267345608</v>
      </c>
      <c r="L495" s="71">
        <v>9.7023121357573512</v>
      </c>
      <c r="M495" s="71">
        <v>36.007931199045387</v>
      </c>
      <c r="N495" s="71">
        <v>34.384519109086277</v>
      </c>
      <c r="O495" s="71">
        <v>35.34217499281408</v>
      </c>
      <c r="P495" s="71">
        <v>29.239827075880459</v>
      </c>
      <c r="Q495" s="71">
        <v>1.86641978722522</v>
      </c>
      <c r="R495" s="71">
        <v>0</v>
      </c>
      <c r="S495" s="71">
        <v>3.2154065104374272</v>
      </c>
      <c r="T495" s="72"/>
      <c r="U495" s="71">
        <v>41974615</v>
      </c>
      <c r="V495" s="71">
        <v>723</v>
      </c>
      <c r="W495" s="71">
        <v>125</v>
      </c>
      <c r="X495" s="71">
        <v>9192</v>
      </c>
      <c r="Y495" s="71">
        <v>11290</v>
      </c>
      <c r="Z495" s="71">
        <v>17487</v>
      </c>
      <c r="AA495" s="71">
        <v>5726</v>
      </c>
      <c r="AB495" s="71">
        <v>30005</v>
      </c>
      <c r="AC495" s="71">
        <v>0</v>
      </c>
      <c r="AD495" s="71">
        <v>3.2154065104374272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2224</v>
      </c>
      <c r="B496" s="70">
        <v>39</v>
      </c>
      <c r="C496" s="70">
        <v>5</v>
      </c>
      <c r="D496" s="70">
        <v>3</v>
      </c>
      <c r="E496" s="70">
        <v>2008</v>
      </c>
      <c r="F496" s="70" t="s">
        <v>792</v>
      </c>
      <c r="G496" s="70" t="s">
        <v>2219</v>
      </c>
      <c r="H496" s="70" t="s">
        <v>2220</v>
      </c>
      <c r="I496" s="148"/>
      <c r="J496" s="71">
        <v>371.28696841860801</v>
      </c>
      <c r="K496" s="71">
        <v>1.305397181465785</v>
      </c>
      <c r="L496" s="71">
        <v>8.694418915670342</v>
      </c>
      <c r="M496" s="71">
        <v>37.505718859550633</v>
      </c>
      <c r="N496" s="71">
        <v>31.614491206685411</v>
      </c>
      <c r="O496" s="71">
        <v>35.108334750201351</v>
      </c>
      <c r="P496" s="71">
        <v>28.97697328399402</v>
      </c>
      <c r="Q496" s="71">
        <v>1.8721405951153001</v>
      </c>
      <c r="R496" s="71">
        <v>0</v>
      </c>
      <c r="S496" s="71">
        <v>2.0417560350353132</v>
      </c>
      <c r="T496" s="72"/>
      <c r="U496" s="71">
        <v>40146715</v>
      </c>
      <c r="V496" s="71">
        <v>723</v>
      </c>
      <c r="W496" s="71">
        <v>125</v>
      </c>
      <c r="X496" s="71">
        <v>9192</v>
      </c>
      <c r="Y496" s="71">
        <v>11644</v>
      </c>
      <c r="Z496" s="71">
        <v>17981</v>
      </c>
      <c r="AA496" s="71">
        <v>5681</v>
      </c>
      <c r="AB496" s="71">
        <v>30592</v>
      </c>
      <c r="AC496" s="71">
        <v>0</v>
      </c>
      <c r="AD496" s="71">
        <v>2.0417560350353132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2225</v>
      </c>
      <c r="B497" s="70">
        <v>40</v>
      </c>
      <c r="C497" s="70">
        <v>6</v>
      </c>
      <c r="D497" s="70">
        <v>3</v>
      </c>
      <c r="E497" s="70">
        <v>2009</v>
      </c>
      <c r="F497" s="70" t="s">
        <v>176</v>
      </c>
      <c r="G497" s="70" t="s">
        <v>2219</v>
      </c>
      <c r="H497" s="70" t="s">
        <v>2220</v>
      </c>
      <c r="I497" s="148"/>
      <c r="J497" s="71">
        <v>288.29823751302752</v>
      </c>
      <c r="K497" s="71">
        <v>1.502203808756077</v>
      </c>
      <c r="L497" s="71">
        <v>11.270575171537759</v>
      </c>
      <c r="M497" s="71">
        <v>39.077661900382722</v>
      </c>
      <c r="N497" s="71">
        <v>30.760502695268741</v>
      </c>
      <c r="O497" s="71">
        <v>36.198053205867531</v>
      </c>
      <c r="P497" s="71">
        <v>27.907822285854689</v>
      </c>
      <c r="Q497" s="71">
        <v>1.8164290916747701</v>
      </c>
      <c r="R497" s="71">
        <v>0</v>
      </c>
      <c r="S497" s="71">
        <v>2.5337867105463112</v>
      </c>
      <c r="T497" s="72"/>
      <c r="U497" s="71">
        <v>28172388</v>
      </c>
      <c r="V497" s="71">
        <v>793</v>
      </c>
      <c r="W497" s="71">
        <v>233</v>
      </c>
      <c r="X497" s="71">
        <v>10218</v>
      </c>
      <c r="Y497" s="71">
        <v>11768</v>
      </c>
      <c r="Z497" s="71">
        <v>18299</v>
      </c>
      <c r="AA497" s="71">
        <v>5617</v>
      </c>
      <c r="AB497" s="71">
        <v>31158</v>
      </c>
      <c r="AC497" s="71">
        <v>0</v>
      </c>
      <c r="AD497" s="71">
        <v>2.5337867105463112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97.92</v>
      </c>
      <c r="BK497" s="71">
        <v>0</v>
      </c>
      <c r="BL497" s="71">
        <v>6.71</v>
      </c>
      <c r="BM497" s="71">
        <v>0</v>
      </c>
      <c r="BN497" s="72"/>
      <c r="BO497" s="71">
        <v>0</v>
      </c>
      <c r="BP497" s="71">
        <v>0</v>
      </c>
      <c r="BQ497" s="71">
        <v>8</v>
      </c>
      <c r="BR497" s="71">
        <v>0</v>
      </c>
      <c r="BS497" s="71">
        <v>1</v>
      </c>
      <c r="BT497" s="71">
        <v>0</v>
      </c>
      <c r="BU497"/>
      <c r="BV497" s="70">
        <v>104.63</v>
      </c>
      <c r="BW497" s="70">
        <v>0</v>
      </c>
      <c r="BX497" s="70">
        <v>0</v>
      </c>
      <c r="BY497" s="70">
        <v>0</v>
      </c>
      <c r="BZ497" s="70">
        <v>0</v>
      </c>
      <c r="CA497" s="70">
        <v>0</v>
      </c>
      <c r="CB497" s="70">
        <v>0</v>
      </c>
      <c r="CC497" s="70">
        <v>0</v>
      </c>
      <c r="CD497" s="70">
        <v>0</v>
      </c>
    </row>
    <row r="498" spans="1:82">
      <c r="A498" s="70" t="s">
        <v>2226</v>
      </c>
      <c r="B498" s="70">
        <v>41</v>
      </c>
      <c r="C498" s="70">
        <v>7</v>
      </c>
      <c r="D498" s="70">
        <v>3</v>
      </c>
      <c r="E498" s="70">
        <v>2010</v>
      </c>
      <c r="F498" s="70" t="s">
        <v>177</v>
      </c>
      <c r="G498" s="70" t="s">
        <v>2219</v>
      </c>
      <c r="H498" s="70" t="s">
        <v>2220</v>
      </c>
      <c r="I498" s="148"/>
      <c r="J498" s="71">
        <v>264.43344295039401</v>
      </c>
      <c r="K498" s="71">
        <v>1.6184800001087929</v>
      </c>
      <c r="L498" s="71">
        <v>10.85318463415058</v>
      </c>
      <c r="M498" s="71">
        <v>41.278995661945878</v>
      </c>
      <c r="N498" s="71">
        <v>38.387442385592941</v>
      </c>
      <c r="O498" s="71">
        <v>36.702053154663162</v>
      </c>
      <c r="P498" s="71">
        <v>28.571677930363482</v>
      </c>
      <c r="Q498" s="71">
        <v>1.9344966082944299</v>
      </c>
      <c r="R498" s="71">
        <v>0</v>
      </c>
      <c r="S498" s="71">
        <v>3.0151393345182931</v>
      </c>
      <c r="T498" s="72"/>
      <c r="U498" s="71">
        <v>25669693</v>
      </c>
      <c r="V498" s="71">
        <v>793</v>
      </c>
      <c r="W498" s="71">
        <v>233</v>
      </c>
      <c r="X498" s="71">
        <v>10218</v>
      </c>
      <c r="Y498" s="71">
        <v>12130</v>
      </c>
      <c r="Z498" s="71">
        <v>18640</v>
      </c>
      <c r="AA498" s="71">
        <v>5607</v>
      </c>
      <c r="AB498" s="71">
        <v>31797</v>
      </c>
      <c r="AC498" s="71">
        <v>0</v>
      </c>
      <c r="AD498" s="71">
        <v>3.0151393345182931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110.648</v>
      </c>
      <c r="BK498" s="71">
        <v>0</v>
      </c>
      <c r="BL498" s="71">
        <v>0</v>
      </c>
      <c r="BM498" s="71">
        <v>0</v>
      </c>
      <c r="BN498" s="72"/>
      <c r="BO498" s="71">
        <v>0</v>
      </c>
      <c r="BP498" s="71">
        <v>0</v>
      </c>
      <c r="BQ498" s="71">
        <v>9</v>
      </c>
      <c r="BR498" s="71">
        <v>0</v>
      </c>
      <c r="BS498" s="71">
        <v>0</v>
      </c>
      <c r="BT498" s="71">
        <v>0</v>
      </c>
      <c r="BU498"/>
      <c r="BV498" s="70">
        <v>110.648</v>
      </c>
      <c r="BW498" s="70">
        <v>0</v>
      </c>
      <c r="BX498" s="70">
        <v>0</v>
      </c>
      <c r="BY498" s="70">
        <v>0</v>
      </c>
      <c r="BZ498" s="70">
        <v>0</v>
      </c>
      <c r="CA498" s="70">
        <v>0</v>
      </c>
      <c r="CB498" s="70">
        <v>0</v>
      </c>
      <c r="CC498" s="70">
        <v>0</v>
      </c>
      <c r="CD498" s="70">
        <v>0</v>
      </c>
    </row>
    <row r="499" spans="1:82">
      <c r="A499" s="70" t="s">
        <v>2227</v>
      </c>
      <c r="B499" s="70">
        <v>42</v>
      </c>
      <c r="C499" s="70">
        <v>8</v>
      </c>
      <c r="D499" s="70">
        <v>3</v>
      </c>
      <c r="E499" s="70">
        <v>2011</v>
      </c>
      <c r="F499" s="70" t="s">
        <v>178</v>
      </c>
      <c r="G499" s="70" t="s">
        <v>2219</v>
      </c>
      <c r="H499" s="70" t="s">
        <v>2220</v>
      </c>
      <c r="I499" s="148"/>
      <c r="J499" s="71">
        <v>317.37552102810389</v>
      </c>
      <c r="K499" s="71">
        <v>2.1383355630759548</v>
      </c>
      <c r="L499" s="71">
        <v>9.6120575813594229</v>
      </c>
      <c r="M499" s="71">
        <v>47.404696472678751</v>
      </c>
      <c r="N499" s="71">
        <v>48.180065227618172</v>
      </c>
      <c r="O499" s="71">
        <v>37.033607775287955</v>
      </c>
      <c r="P499" s="71">
        <v>27.938992389838742</v>
      </c>
      <c r="Q499" s="71">
        <v>2.2659465027979002</v>
      </c>
      <c r="R499" s="71">
        <v>0</v>
      </c>
      <c r="S499" s="71">
        <v>2.087227962721975</v>
      </c>
      <c r="T499" s="72"/>
      <c r="U499" s="71">
        <v>26576001</v>
      </c>
      <c r="V499" s="71">
        <v>793</v>
      </c>
      <c r="W499" s="71">
        <v>233</v>
      </c>
      <c r="X499" s="71">
        <v>10218</v>
      </c>
      <c r="Y499" s="71">
        <v>12387</v>
      </c>
      <c r="Z499" s="71">
        <v>19217</v>
      </c>
      <c r="AA499" s="71">
        <v>5646</v>
      </c>
      <c r="AB499" s="71">
        <v>32289</v>
      </c>
      <c r="AC499" s="71">
        <v>0</v>
      </c>
      <c r="AD499" s="71">
        <v>2.087227962721975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113.05800000000001</v>
      </c>
      <c r="BK499" s="71">
        <v>0</v>
      </c>
      <c r="BL499" s="71">
        <v>9.8279999999999994</v>
      </c>
      <c r="BM499" s="71">
        <v>0</v>
      </c>
      <c r="BN499" s="72"/>
      <c r="BO499" s="71">
        <v>0</v>
      </c>
      <c r="BP499" s="71">
        <v>0</v>
      </c>
      <c r="BQ499" s="71">
        <v>9</v>
      </c>
      <c r="BR499" s="71">
        <v>0</v>
      </c>
      <c r="BS499" s="71">
        <v>1</v>
      </c>
      <c r="BT499" s="71">
        <v>0</v>
      </c>
      <c r="BU499"/>
      <c r="BV499" s="70">
        <v>113.05800000000001</v>
      </c>
      <c r="BW499" s="70">
        <v>0</v>
      </c>
      <c r="BX499" s="70">
        <v>9.8279999999999994</v>
      </c>
      <c r="BY499" s="70">
        <v>0</v>
      </c>
      <c r="BZ499" s="70">
        <v>0</v>
      </c>
      <c r="CA499" s="70">
        <v>0</v>
      </c>
      <c r="CB499" s="70">
        <v>0</v>
      </c>
      <c r="CC499" s="70">
        <v>0</v>
      </c>
      <c r="CD499" s="70">
        <v>0</v>
      </c>
    </row>
    <row r="500" spans="1:82">
      <c r="A500" s="70" t="s">
        <v>2228</v>
      </c>
      <c r="B500" s="70">
        <v>43</v>
      </c>
      <c r="C500" s="70">
        <v>9</v>
      </c>
      <c r="D500" s="70">
        <v>3</v>
      </c>
      <c r="E500" s="70">
        <v>2012</v>
      </c>
      <c r="F500" s="70" t="s">
        <v>179</v>
      </c>
      <c r="G500" s="70" t="s">
        <v>2219</v>
      </c>
      <c r="H500" s="70" t="s">
        <v>2220</v>
      </c>
      <c r="I500" s="148"/>
      <c r="J500" s="71">
        <v>392.94691481568429</v>
      </c>
      <c r="K500" s="71">
        <v>2.0673560181478989</v>
      </c>
      <c r="L500" s="71">
        <v>9.5181455866365834</v>
      </c>
      <c r="M500" s="71">
        <v>53.442729784821388</v>
      </c>
      <c r="N500" s="71">
        <v>53.404022380959653</v>
      </c>
      <c r="O500" s="71">
        <v>37.889362182349167</v>
      </c>
      <c r="P500" s="71">
        <v>28.083021570986947</v>
      </c>
      <c r="Q500" s="71">
        <v>2.5232831996834899</v>
      </c>
      <c r="R500" s="71">
        <v>0</v>
      </c>
      <c r="S500" s="71">
        <v>2.1220565223987342</v>
      </c>
      <c r="T500" s="72"/>
      <c r="U500" s="71">
        <v>29460108</v>
      </c>
      <c r="V500" s="71">
        <v>793</v>
      </c>
      <c r="W500" s="71">
        <v>233</v>
      </c>
      <c r="X500" s="71">
        <v>10218</v>
      </c>
      <c r="Y500" s="71">
        <v>12827</v>
      </c>
      <c r="Z500" s="71">
        <v>19817</v>
      </c>
      <c r="AA500" s="71">
        <v>5643</v>
      </c>
      <c r="AB500" s="71">
        <v>33094</v>
      </c>
      <c r="AC500" s="71">
        <v>0</v>
      </c>
      <c r="AD500" s="71">
        <v>2.1220565223987342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136.13999999999999</v>
      </c>
      <c r="BK500" s="71">
        <v>0</v>
      </c>
      <c r="BL500" s="71">
        <v>10.237</v>
      </c>
      <c r="BM500" s="71">
        <v>0</v>
      </c>
      <c r="BN500" s="72"/>
      <c r="BO500" s="71">
        <v>0</v>
      </c>
      <c r="BP500" s="71">
        <v>0</v>
      </c>
      <c r="BQ500" s="71">
        <v>9</v>
      </c>
      <c r="BR500" s="71">
        <v>0</v>
      </c>
      <c r="BS500" s="71">
        <v>1</v>
      </c>
      <c r="BT500" s="71">
        <v>0</v>
      </c>
      <c r="BU500"/>
      <c r="BV500" s="70">
        <v>136.13999999999999</v>
      </c>
      <c r="BW500" s="70">
        <v>0</v>
      </c>
      <c r="BX500" s="70">
        <v>10.237</v>
      </c>
      <c r="BY500" s="70">
        <v>0</v>
      </c>
      <c r="BZ500" s="70">
        <v>0</v>
      </c>
      <c r="CA500" s="70">
        <v>0</v>
      </c>
      <c r="CB500" s="70">
        <v>0</v>
      </c>
      <c r="CC500" s="70">
        <v>0</v>
      </c>
      <c r="CD500" s="70">
        <v>0</v>
      </c>
    </row>
    <row r="501" spans="1:82">
      <c r="A501" s="70" t="s">
        <v>2229</v>
      </c>
      <c r="B501" s="70">
        <v>44</v>
      </c>
      <c r="C501" s="70">
        <v>10</v>
      </c>
      <c r="D501" s="70">
        <v>3</v>
      </c>
      <c r="E501" s="70">
        <v>2013</v>
      </c>
      <c r="F501" s="70" t="s">
        <v>180</v>
      </c>
      <c r="G501" s="1064" t="s">
        <v>2219</v>
      </c>
      <c r="H501" s="70" t="s">
        <v>2220</v>
      </c>
      <c r="I501" s="148"/>
      <c r="J501" s="71">
        <v>306.53176760331922</v>
      </c>
      <c r="K501" s="71">
        <v>1.782943268193435</v>
      </c>
      <c r="L501" s="71">
        <v>8.9616571832519263</v>
      </c>
      <c r="M501" s="71">
        <v>52.42109092130152</v>
      </c>
      <c r="N501" s="71">
        <v>59.37403651802186</v>
      </c>
      <c r="O501" s="71">
        <v>37.448652748883781</v>
      </c>
      <c r="P501" s="71">
        <v>27.979033315288937</v>
      </c>
      <c r="Q501" s="71">
        <v>2.5862061643485799</v>
      </c>
      <c r="R501" s="71">
        <v>0</v>
      </c>
      <c r="S501" s="71">
        <v>3.138630591217348</v>
      </c>
      <c r="T501" s="72"/>
      <c r="U501" s="71">
        <v>21618462</v>
      </c>
      <c r="V501" s="71">
        <v>793</v>
      </c>
      <c r="W501" s="71">
        <v>233</v>
      </c>
      <c r="X501" s="71">
        <v>10218</v>
      </c>
      <c r="Y501" s="71">
        <v>13017</v>
      </c>
      <c r="Z501" s="71">
        <v>20461</v>
      </c>
      <c r="AA501" s="71">
        <v>5601</v>
      </c>
      <c r="AB501" s="71">
        <v>33433</v>
      </c>
      <c r="AC501" s="71">
        <v>0</v>
      </c>
      <c r="AD501" s="71">
        <v>3.138630591217348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126.90900000000001</v>
      </c>
      <c r="BK501" s="71">
        <v>0</v>
      </c>
      <c r="BL501" s="71">
        <v>0</v>
      </c>
      <c r="BM501" s="71">
        <v>0</v>
      </c>
      <c r="BN501" s="72"/>
      <c r="BO501" s="71">
        <v>0</v>
      </c>
      <c r="BP501" s="71">
        <v>0</v>
      </c>
      <c r="BQ501" s="71">
        <v>7</v>
      </c>
      <c r="BR501" s="71">
        <v>0</v>
      </c>
      <c r="BS501" s="71">
        <v>0</v>
      </c>
      <c r="BT501" s="71">
        <v>0</v>
      </c>
      <c r="BU501"/>
      <c r="BV501" s="70">
        <v>126.90900000000001</v>
      </c>
      <c r="BW501" s="70">
        <v>0</v>
      </c>
      <c r="BX501" s="70">
        <v>0</v>
      </c>
      <c r="BY501" s="70">
        <v>0</v>
      </c>
      <c r="BZ501" s="70">
        <v>0</v>
      </c>
      <c r="CA501" s="70">
        <v>0</v>
      </c>
      <c r="CB501" s="70">
        <v>0</v>
      </c>
      <c r="CC501" s="70">
        <v>0</v>
      </c>
      <c r="CD501" s="70">
        <v>0</v>
      </c>
    </row>
    <row r="502" spans="1:82">
      <c r="A502" s="70" t="s">
        <v>2230</v>
      </c>
      <c r="B502" s="70">
        <v>45</v>
      </c>
      <c r="C502" s="70">
        <v>11</v>
      </c>
      <c r="D502" s="70">
        <v>3</v>
      </c>
      <c r="E502" s="70">
        <v>2014</v>
      </c>
      <c r="F502" s="70" t="s">
        <v>181</v>
      </c>
      <c r="G502" s="1064" t="s">
        <v>2219</v>
      </c>
      <c r="H502" s="70" t="s">
        <v>2220</v>
      </c>
      <c r="I502" s="148"/>
      <c r="J502" s="71">
        <v>263.03004661192188</v>
      </c>
      <c r="K502" s="71">
        <v>1.839059808846129</v>
      </c>
      <c r="L502" s="71">
        <v>13.54694502053545</v>
      </c>
      <c r="M502" s="71">
        <v>57.045121010494697</v>
      </c>
      <c r="N502" s="71">
        <v>47.589913749367611</v>
      </c>
      <c r="O502" s="71">
        <v>36.376479693375025</v>
      </c>
      <c r="P502" s="71">
        <v>28.737066202400484</v>
      </c>
      <c r="Q502" s="71">
        <v>2.5060251702648602</v>
      </c>
      <c r="R502" s="71">
        <v>0</v>
      </c>
      <c r="S502" s="71">
        <v>3.2264454694798048</v>
      </c>
      <c r="T502" s="72"/>
      <c r="U502" s="71">
        <v>20261548</v>
      </c>
      <c r="V502" s="71">
        <v>738</v>
      </c>
      <c r="W502" s="71">
        <v>309</v>
      </c>
      <c r="X502" s="71">
        <v>11049</v>
      </c>
      <c r="Y502" s="71">
        <v>13256</v>
      </c>
      <c r="Z502" s="71">
        <v>20933</v>
      </c>
      <c r="AA502" s="71">
        <v>5723</v>
      </c>
      <c r="AB502" s="71">
        <v>33766</v>
      </c>
      <c r="AC502" s="71">
        <v>0</v>
      </c>
      <c r="AD502" s="71">
        <v>3.2264454694798048</v>
      </c>
      <c r="AE502" s="72"/>
      <c r="AF502" s="71"/>
      <c r="AG502" s="71"/>
      <c r="AH502" s="71"/>
      <c r="AI502" s="71"/>
      <c r="AJ502" s="71"/>
      <c r="AK502" s="71"/>
      <c r="AL502" s="71"/>
      <c r="AM502" s="71"/>
      <c r="AN502" s="71"/>
      <c r="AO502" s="71"/>
      <c r="AP502" s="71"/>
      <c r="AQ502" s="72"/>
      <c r="AR502" s="71">
        <v>1223</v>
      </c>
      <c r="AS502" s="71">
        <v>284</v>
      </c>
      <c r="AT502" s="71">
        <v>0</v>
      </c>
      <c r="AU502" s="71">
        <v>0</v>
      </c>
      <c r="AV502" s="71">
        <v>0</v>
      </c>
      <c r="AW502" s="71">
        <v>0</v>
      </c>
      <c r="AX502" s="71"/>
      <c r="AY502" s="72"/>
      <c r="AZ502" s="71">
        <v>5248.5820000000003</v>
      </c>
      <c r="BA502" s="71">
        <v>18328.240000000002</v>
      </c>
      <c r="BB502" s="71">
        <v>0</v>
      </c>
      <c r="BC502" s="71">
        <v>0</v>
      </c>
      <c r="BD502" s="71">
        <v>0</v>
      </c>
      <c r="BE502" s="71">
        <v>0</v>
      </c>
      <c r="BF502" s="71"/>
      <c r="BG502" s="72"/>
      <c r="BH502" s="71">
        <v>0</v>
      </c>
      <c r="BI502" s="71">
        <v>0</v>
      </c>
      <c r="BJ502" s="71">
        <v>110.83</v>
      </c>
      <c r="BK502" s="71">
        <v>0</v>
      </c>
      <c r="BL502" s="71">
        <v>0</v>
      </c>
      <c r="BM502" s="71">
        <v>0</v>
      </c>
      <c r="BN502" s="72"/>
      <c r="BO502" s="71">
        <v>0</v>
      </c>
      <c r="BP502" s="71">
        <v>0</v>
      </c>
      <c r="BQ502" s="71">
        <v>7</v>
      </c>
      <c r="BR502" s="71">
        <v>0</v>
      </c>
      <c r="BS502" s="71">
        <v>0</v>
      </c>
      <c r="BT502" s="71">
        <v>0</v>
      </c>
      <c r="BU502"/>
      <c r="BV502" s="70">
        <v>110.83</v>
      </c>
      <c r="BW502" s="70">
        <v>0</v>
      </c>
      <c r="BX502" s="70">
        <v>0</v>
      </c>
      <c r="BY502" s="70">
        <v>0</v>
      </c>
      <c r="BZ502" s="70">
        <v>0</v>
      </c>
      <c r="CA502" s="70">
        <v>0</v>
      </c>
      <c r="CB502" s="70">
        <v>0</v>
      </c>
      <c r="CC502" s="70">
        <v>0</v>
      </c>
      <c r="CD502" s="70">
        <v>0</v>
      </c>
    </row>
    <row r="503" spans="1:82">
      <c r="A503" s="70" t="s">
        <v>2231</v>
      </c>
      <c r="B503" s="70">
        <v>46</v>
      </c>
      <c r="C503" s="70">
        <v>12</v>
      </c>
      <c r="D503" s="70">
        <v>3</v>
      </c>
      <c r="E503" s="70">
        <v>2015</v>
      </c>
      <c r="F503" s="70" t="s">
        <v>182</v>
      </c>
      <c r="G503" s="70" t="s">
        <v>2219</v>
      </c>
      <c r="H503" s="70" t="s">
        <v>2220</v>
      </c>
      <c r="I503" s="148"/>
      <c r="J503" s="71">
        <v>205.51023629611191</v>
      </c>
      <c r="K503" s="71">
        <v>1.7334345635177919</v>
      </c>
      <c r="L503" s="71">
        <v>13.369270085520521</v>
      </c>
      <c r="M503" s="71">
        <v>50.983000695553699</v>
      </c>
      <c r="N503" s="71">
        <v>43.720715248829798</v>
      </c>
      <c r="O503" s="71">
        <v>37.425620060674071</v>
      </c>
      <c r="P503" s="71">
        <v>29.563817556303011</v>
      </c>
      <c r="Q503" s="71">
        <v>2.4764864318503301</v>
      </c>
      <c r="R503" s="71">
        <v>0</v>
      </c>
      <c r="S503" s="71">
        <v>2.7572422600293578</v>
      </c>
      <c r="T503" s="72"/>
      <c r="U503" s="71">
        <v>19798326</v>
      </c>
      <c r="V503" s="71">
        <v>738</v>
      </c>
      <c r="W503" s="71">
        <v>309</v>
      </c>
      <c r="X503" s="71">
        <v>11049</v>
      </c>
      <c r="Y503" s="71">
        <v>13528</v>
      </c>
      <c r="Z503" s="71">
        <v>21744</v>
      </c>
      <c r="AA503" s="71">
        <v>5883</v>
      </c>
      <c r="AB503" s="71">
        <v>34086</v>
      </c>
      <c r="AC503" s="71">
        <v>0</v>
      </c>
      <c r="AD503" s="71">
        <v>2.7572422600293578</v>
      </c>
      <c r="AE503" s="72"/>
      <c r="AF503" s="71">
        <v>206789770.57635519</v>
      </c>
      <c r="AG503" s="71">
        <v>1310200.432370452</v>
      </c>
      <c r="AH503" s="71">
        <v>2784315.1901705009</v>
      </c>
      <c r="AI503" s="71">
        <v>67695726.809245303</v>
      </c>
      <c r="AJ503" s="71">
        <v>72715364.057730049</v>
      </c>
      <c r="AK503" s="71">
        <v>0</v>
      </c>
      <c r="AL503" s="71">
        <v>0</v>
      </c>
      <c r="AM503" s="71">
        <v>4671343.3146077832</v>
      </c>
      <c r="AN503" s="71">
        <v>0</v>
      </c>
      <c r="AO503" s="71">
        <v>0</v>
      </c>
      <c r="AP503" s="71">
        <v>355966720.38047928</v>
      </c>
      <c r="AQ503" s="72"/>
      <c r="AR503" s="71">
        <v>1312</v>
      </c>
      <c r="AS503" s="71">
        <v>416</v>
      </c>
      <c r="AT503" s="71">
        <v>0</v>
      </c>
      <c r="AU503" s="71">
        <v>0</v>
      </c>
      <c r="AV503" s="71">
        <v>0</v>
      </c>
      <c r="AW503" s="71">
        <v>0</v>
      </c>
      <c r="AX503" s="71"/>
      <c r="AY503" s="72"/>
      <c r="AZ503" s="71">
        <v>5736.152</v>
      </c>
      <c r="BA503" s="71">
        <v>24916.84</v>
      </c>
      <c r="BB503" s="71">
        <v>0</v>
      </c>
      <c r="BC503" s="71">
        <v>0</v>
      </c>
      <c r="BD503" s="71">
        <v>0</v>
      </c>
      <c r="BE503" s="71">
        <v>0</v>
      </c>
      <c r="BF503" s="71"/>
      <c r="BG503" s="72"/>
      <c r="BH503" s="71">
        <v>0</v>
      </c>
      <c r="BI503" s="71">
        <v>0</v>
      </c>
      <c r="BJ503" s="71">
        <v>112.752</v>
      </c>
      <c r="BK503" s="71">
        <v>0</v>
      </c>
      <c r="BL503" s="71">
        <v>0</v>
      </c>
      <c r="BM503" s="71">
        <v>0</v>
      </c>
      <c r="BN503" s="72"/>
      <c r="BO503" s="71">
        <v>0</v>
      </c>
      <c r="BP503" s="71">
        <v>0</v>
      </c>
      <c r="BQ503" s="71">
        <v>7</v>
      </c>
      <c r="BR503" s="71">
        <v>0</v>
      </c>
      <c r="BS503" s="71">
        <v>0</v>
      </c>
      <c r="BT503" s="71">
        <v>0</v>
      </c>
      <c r="BU503"/>
      <c r="BV503" s="70">
        <v>112.752</v>
      </c>
      <c r="BW503" s="70">
        <v>0</v>
      </c>
      <c r="BX503" s="70">
        <v>0</v>
      </c>
      <c r="BY503" s="70">
        <v>0</v>
      </c>
      <c r="BZ503" s="70">
        <v>0</v>
      </c>
      <c r="CA503" s="70">
        <v>0</v>
      </c>
      <c r="CB503" s="70">
        <v>0</v>
      </c>
      <c r="CC503" s="70">
        <v>0</v>
      </c>
      <c r="CD503" s="70">
        <v>0</v>
      </c>
    </row>
    <row r="504" spans="1:82">
      <c r="A504" s="70" t="s">
        <v>2232</v>
      </c>
      <c r="B504" s="70">
        <v>47</v>
      </c>
      <c r="C504" s="70">
        <v>13</v>
      </c>
      <c r="D504" s="70">
        <v>3</v>
      </c>
      <c r="E504" s="70">
        <v>2016</v>
      </c>
      <c r="F504" s="70" t="s">
        <v>155</v>
      </c>
      <c r="G504" s="70" t="s">
        <v>2219</v>
      </c>
      <c r="H504" s="70" t="s">
        <v>2220</v>
      </c>
      <c r="I504" s="148"/>
      <c r="J504" s="71">
        <v>197.13696151578964</v>
      </c>
      <c r="K504" s="71">
        <v>1.6655908517752789</v>
      </c>
      <c r="L504" s="71">
        <v>13.061382244859939</v>
      </c>
      <c r="M504" s="71">
        <v>40.883559847922776</v>
      </c>
      <c r="N504" s="71">
        <v>43.617936751701286</v>
      </c>
      <c r="O504" s="71">
        <v>38.091634980148498</v>
      </c>
      <c r="P504" s="71">
        <v>29.798541621594381</v>
      </c>
      <c r="Q504" s="71">
        <v>2.4175930492945046</v>
      </c>
      <c r="R504" s="71">
        <v>0</v>
      </c>
      <c r="S504" s="71">
        <v>2.7838762382183351</v>
      </c>
      <c r="T504" s="72"/>
      <c r="U504" s="71">
        <v>20193415</v>
      </c>
      <c r="V504" s="71">
        <v>738</v>
      </c>
      <c r="W504" s="71">
        <v>309</v>
      </c>
      <c r="X504" s="71">
        <v>11049</v>
      </c>
      <c r="Y504" s="71">
        <v>13679</v>
      </c>
      <c r="Z504" s="71">
        <v>22403</v>
      </c>
      <c r="AA504" s="71">
        <v>6133</v>
      </c>
      <c r="AB504" s="71">
        <v>34228</v>
      </c>
      <c r="AC504" s="71">
        <v>0</v>
      </c>
      <c r="AD504" s="71">
        <v>2.7838762382183351</v>
      </c>
      <c r="AE504" s="72"/>
      <c r="AF504" s="71">
        <v>214279155.32936901</v>
      </c>
      <c r="AG504" s="71">
        <v>1244636.8120064139</v>
      </c>
      <c r="AH504" s="71">
        <v>2324872.0006611552</v>
      </c>
      <c r="AI504" s="71">
        <v>64457981.165991001</v>
      </c>
      <c r="AJ504" s="71">
        <v>74119498.731315255</v>
      </c>
      <c r="AK504" s="71">
        <v>0</v>
      </c>
      <c r="AL504" s="71">
        <v>0</v>
      </c>
      <c r="AM504" s="71">
        <v>4694448.1132499576</v>
      </c>
      <c r="AN504" s="71">
        <v>0</v>
      </c>
      <c r="AO504" s="71">
        <v>0</v>
      </c>
      <c r="AP504" s="71">
        <v>361120592.15259278</v>
      </c>
      <c r="AQ504" s="72"/>
      <c r="AR504" s="71">
        <v>1387</v>
      </c>
      <c r="AS504" s="71">
        <v>500</v>
      </c>
      <c r="AT504" s="71">
        <v>0</v>
      </c>
      <c r="AU504" s="71">
        <v>0</v>
      </c>
      <c r="AV504" s="71">
        <v>0</v>
      </c>
      <c r="AW504" s="71">
        <v>0</v>
      </c>
      <c r="AX504" s="71"/>
      <c r="AY504" s="72"/>
      <c r="AZ504" s="71">
        <v>6121.2520000000004</v>
      </c>
      <c r="BA504" s="71">
        <v>41497.64</v>
      </c>
      <c r="BB504" s="71">
        <v>0</v>
      </c>
      <c r="BC504" s="71">
        <v>0</v>
      </c>
      <c r="BD504" s="71">
        <v>0</v>
      </c>
      <c r="BE504" s="71">
        <v>0</v>
      </c>
      <c r="BF504" s="71"/>
      <c r="BG504" s="72"/>
      <c r="BH504" s="71">
        <v>0</v>
      </c>
      <c r="BI504" s="71">
        <v>0</v>
      </c>
      <c r="BJ504" s="71">
        <v>108.133</v>
      </c>
      <c r="BK504" s="71">
        <v>0</v>
      </c>
      <c r="BL504" s="71">
        <v>0</v>
      </c>
      <c r="BM504" s="71">
        <v>0</v>
      </c>
      <c r="BN504" s="72"/>
      <c r="BO504" s="71">
        <v>0</v>
      </c>
      <c r="BP504" s="71">
        <v>0</v>
      </c>
      <c r="BQ504" s="71">
        <v>7</v>
      </c>
      <c r="BR504" s="71">
        <v>0</v>
      </c>
      <c r="BS504" s="71">
        <v>0</v>
      </c>
      <c r="BT504" s="71">
        <v>0</v>
      </c>
      <c r="BU504"/>
      <c r="BV504" s="70">
        <v>108.133</v>
      </c>
      <c r="BW504" s="70">
        <v>0</v>
      </c>
      <c r="BX504" s="70">
        <v>0</v>
      </c>
      <c r="BY504" s="70">
        <v>0</v>
      </c>
      <c r="BZ504" s="70">
        <v>0</v>
      </c>
      <c r="CA504" s="70">
        <v>0</v>
      </c>
      <c r="CB504" s="70">
        <v>0</v>
      </c>
      <c r="CC504" s="70">
        <v>0</v>
      </c>
      <c r="CD504" s="70">
        <v>0</v>
      </c>
    </row>
    <row r="505" spans="1:82">
      <c r="A505" s="70" t="s">
        <v>2233</v>
      </c>
      <c r="B505" s="70">
        <v>48</v>
      </c>
      <c r="C505" s="70">
        <v>14</v>
      </c>
      <c r="D505" s="70">
        <v>3</v>
      </c>
      <c r="E505" s="70">
        <v>2017</v>
      </c>
      <c r="F505" s="70" t="s">
        <v>156</v>
      </c>
      <c r="G505" s="70" t="s">
        <v>2219</v>
      </c>
      <c r="H505" s="70" t="s">
        <v>2220</v>
      </c>
      <c r="I505" s="148"/>
      <c r="J505" s="71">
        <v>220.02706080135374</v>
      </c>
      <c r="K505" s="71">
        <v>1.6032389375613929</v>
      </c>
      <c r="L505" s="71">
        <v>12.060020586975822</v>
      </c>
      <c r="M505" s="71">
        <v>37.207237870551964</v>
      </c>
      <c r="N505" s="71">
        <v>41.681878930104794</v>
      </c>
      <c r="O505" s="71">
        <v>38.366555447547078</v>
      </c>
      <c r="P505" s="71">
        <v>30.913323290807003</v>
      </c>
      <c r="Q505" s="71">
        <v>2.3487947307621302</v>
      </c>
      <c r="R505" s="71">
        <v>0</v>
      </c>
      <c r="S505" s="71">
        <v>3.1054534155812421</v>
      </c>
      <c r="T505" s="72"/>
      <c r="U505" s="71">
        <v>24428154</v>
      </c>
      <c r="V505" s="71">
        <v>738</v>
      </c>
      <c r="W505" s="71">
        <v>309</v>
      </c>
      <c r="X505" s="71">
        <v>11049</v>
      </c>
      <c r="Y505" s="71">
        <v>13878</v>
      </c>
      <c r="Z505" s="71">
        <v>22939</v>
      </c>
      <c r="AA505" s="71">
        <v>6403</v>
      </c>
      <c r="AB505" s="71">
        <v>34388</v>
      </c>
      <c r="AC505" s="71">
        <v>0</v>
      </c>
      <c r="AD505" s="71">
        <v>3.1054534155812421</v>
      </c>
      <c r="AE505" s="72"/>
      <c r="AF505" s="71">
        <v>270259390.63839883</v>
      </c>
      <c r="AG505" s="71">
        <v>1222370.6115744479</v>
      </c>
      <c r="AH505" s="71">
        <v>2807584.8334325678</v>
      </c>
      <c r="AI505" s="71">
        <v>62096856.51510293</v>
      </c>
      <c r="AJ505" s="71">
        <v>77885548.12194477</v>
      </c>
      <c r="AK505" s="71">
        <v>0</v>
      </c>
      <c r="AL505" s="71">
        <v>0</v>
      </c>
      <c r="AM505" s="71">
        <v>4723772.3442486562</v>
      </c>
      <c r="AN505" s="71">
        <v>0</v>
      </c>
      <c r="AO505" s="71">
        <v>0</v>
      </c>
      <c r="AP505" s="71">
        <v>418995523.06470221</v>
      </c>
      <c r="AQ505" s="72"/>
      <c r="AR505" s="71">
        <v>1477</v>
      </c>
      <c r="AS505" s="71">
        <v>528</v>
      </c>
      <c r="AT505" s="71">
        <v>0</v>
      </c>
      <c r="AU505" s="71">
        <v>0</v>
      </c>
      <c r="AV505" s="71">
        <v>0</v>
      </c>
      <c r="AW505" s="71">
        <v>0</v>
      </c>
      <c r="AX505" s="71"/>
      <c r="AY505" s="72"/>
      <c r="AZ505" s="71">
        <v>6638.732</v>
      </c>
      <c r="BA505" s="71">
        <v>43916.840000000011</v>
      </c>
      <c r="BB505" s="71">
        <v>0</v>
      </c>
      <c r="BC505" s="71">
        <v>0</v>
      </c>
      <c r="BD505" s="71">
        <v>0</v>
      </c>
      <c r="BE505" s="71">
        <v>0</v>
      </c>
      <c r="BF505" s="71"/>
      <c r="BG505" s="72"/>
      <c r="BH505" s="71">
        <v>0</v>
      </c>
      <c r="BI505" s="71">
        <v>0</v>
      </c>
      <c r="BJ505" s="71">
        <v>127.717</v>
      </c>
      <c r="BK505" s="71">
        <v>0</v>
      </c>
      <c r="BL505" s="71">
        <v>11.839</v>
      </c>
      <c r="BM505" s="71">
        <v>0</v>
      </c>
      <c r="BN505" s="72"/>
      <c r="BO505" s="71">
        <v>0</v>
      </c>
      <c r="BP505" s="71">
        <v>0</v>
      </c>
      <c r="BQ505" s="71">
        <v>8</v>
      </c>
      <c r="BR505" s="71">
        <v>0</v>
      </c>
      <c r="BS505" s="71">
        <v>1</v>
      </c>
      <c r="BT505" s="71">
        <v>0</v>
      </c>
      <c r="BU505"/>
      <c r="BV505" s="70">
        <v>127.717</v>
      </c>
      <c r="BW505" s="70">
        <v>0</v>
      </c>
      <c r="BX505" s="70">
        <v>11.839</v>
      </c>
      <c r="BY505" s="70">
        <v>0</v>
      </c>
      <c r="BZ505" s="70">
        <v>0</v>
      </c>
      <c r="CA505" s="70">
        <v>0</v>
      </c>
      <c r="CB505" s="70">
        <v>0</v>
      </c>
      <c r="CC505" s="70">
        <v>0</v>
      </c>
      <c r="CD505" s="70">
        <v>0</v>
      </c>
    </row>
    <row r="506" spans="1:82">
      <c r="A506" s="70" t="s">
        <v>2234</v>
      </c>
      <c r="B506" s="70">
        <v>49</v>
      </c>
      <c r="C506" s="70">
        <v>15</v>
      </c>
      <c r="D506" s="70">
        <v>3</v>
      </c>
      <c r="E506" s="70">
        <v>2018</v>
      </c>
      <c r="F506" s="70" t="s">
        <v>183</v>
      </c>
      <c r="G506" s="70" t="s">
        <v>2219</v>
      </c>
      <c r="H506" s="70" t="s">
        <v>2220</v>
      </c>
      <c r="I506" s="148"/>
      <c r="J506" s="71">
        <v>222.15350379522943</v>
      </c>
      <c r="K506" s="71">
        <v>1.4039319561520145</v>
      </c>
      <c r="L506" s="71">
        <v>10.572755061879407</v>
      </c>
      <c r="M506" s="71">
        <v>33.732113311281509</v>
      </c>
      <c r="N506" s="71">
        <v>32.059120354604751</v>
      </c>
      <c r="O506" s="71">
        <v>37.942774954161841</v>
      </c>
      <c r="P506" s="71">
        <v>31.145731757309267</v>
      </c>
      <c r="Q506" s="71">
        <v>2.2048924316303702</v>
      </c>
      <c r="R506" s="71">
        <v>0</v>
      </c>
      <c r="S506" s="71">
        <v>3.8186924331914791</v>
      </c>
      <c r="T506" s="72"/>
      <c r="U506" s="71">
        <v>27248778</v>
      </c>
      <c r="V506" s="71">
        <v>738</v>
      </c>
      <c r="W506" s="71">
        <v>309</v>
      </c>
      <c r="X506" s="71">
        <v>11049</v>
      </c>
      <c r="Y506" s="71">
        <v>14225</v>
      </c>
      <c r="Z506" s="71">
        <v>23120</v>
      </c>
      <c r="AA506" s="71">
        <v>6516</v>
      </c>
      <c r="AB506" s="71">
        <v>34788</v>
      </c>
      <c r="AC506" s="71">
        <v>0</v>
      </c>
      <c r="AD506" s="71">
        <v>3.8186924331914791</v>
      </c>
      <c r="AE506" s="72"/>
      <c r="AF506" s="71">
        <v>320976439.10395998</v>
      </c>
      <c r="AG506" s="71">
        <v>1088520.875332325</v>
      </c>
      <c r="AH506" s="71">
        <v>2554743.5470140949</v>
      </c>
      <c r="AI506" s="71">
        <v>60971232.386322029</v>
      </c>
      <c r="AJ506" s="71">
        <v>69871002.327727467</v>
      </c>
      <c r="AK506" s="71">
        <v>0</v>
      </c>
      <c r="AL506" s="71">
        <v>0</v>
      </c>
      <c r="AM506" s="71">
        <v>4788606.8394368403</v>
      </c>
      <c r="AN506" s="71">
        <v>0</v>
      </c>
      <c r="AO506" s="71">
        <v>0</v>
      </c>
      <c r="AP506" s="71">
        <v>460250545.07979268</v>
      </c>
      <c r="AQ506" s="72"/>
      <c r="AR506" s="71">
        <v>1607</v>
      </c>
      <c r="AS506" s="71">
        <v>551</v>
      </c>
      <c r="AT506" s="71">
        <v>0</v>
      </c>
      <c r="AU506" s="71">
        <v>0</v>
      </c>
      <c r="AV506" s="71">
        <v>0</v>
      </c>
      <c r="AW506" s="71">
        <v>0</v>
      </c>
      <c r="AX506" s="71"/>
      <c r="AY506" s="72"/>
      <c r="AZ506" s="71">
        <v>7426.2520000000004</v>
      </c>
      <c r="BA506" s="71">
        <v>67677.240000000005</v>
      </c>
      <c r="BB506" s="71">
        <v>0</v>
      </c>
      <c r="BC506" s="71">
        <v>0</v>
      </c>
      <c r="BD506" s="71">
        <v>0</v>
      </c>
      <c r="BE506" s="71">
        <v>0</v>
      </c>
      <c r="BF506" s="71"/>
      <c r="BG506" s="72"/>
      <c r="BH506" s="71">
        <v>0</v>
      </c>
      <c r="BI506" s="71">
        <v>0</v>
      </c>
      <c r="BJ506" s="71">
        <v>126.163</v>
      </c>
      <c r="BK506" s="71">
        <v>0</v>
      </c>
      <c r="BL506" s="71">
        <v>14.875</v>
      </c>
      <c r="BM506" s="71">
        <v>0</v>
      </c>
      <c r="BN506" s="72"/>
      <c r="BO506" s="71">
        <v>0</v>
      </c>
      <c r="BP506" s="71">
        <v>0</v>
      </c>
      <c r="BQ506" s="71">
        <v>8</v>
      </c>
      <c r="BR506" s="71">
        <v>0</v>
      </c>
      <c r="BS506" s="71">
        <v>1</v>
      </c>
      <c r="BT506" s="71">
        <v>0</v>
      </c>
      <c r="BU506"/>
      <c r="BV506" s="70">
        <v>126.163</v>
      </c>
      <c r="BW506" s="70">
        <v>0</v>
      </c>
      <c r="BX506" s="70">
        <v>14.875</v>
      </c>
      <c r="BY506" s="70">
        <v>0</v>
      </c>
      <c r="BZ506" s="70">
        <v>0</v>
      </c>
      <c r="CA506" s="70">
        <v>0</v>
      </c>
      <c r="CB506" s="70">
        <v>0</v>
      </c>
      <c r="CC506" s="70">
        <v>0</v>
      </c>
      <c r="CD506" s="70">
        <v>0</v>
      </c>
    </row>
    <row r="507" spans="1:82">
      <c r="A507" s="70" t="s">
        <v>2235</v>
      </c>
      <c r="B507" s="70">
        <v>50</v>
      </c>
      <c r="C507" s="70">
        <v>16</v>
      </c>
      <c r="D507" s="70">
        <v>3</v>
      </c>
      <c r="E507" s="70">
        <v>2019</v>
      </c>
      <c r="F507" s="70" t="s">
        <v>158</v>
      </c>
      <c r="G507" s="70" t="s">
        <v>2219</v>
      </c>
      <c r="H507" s="70" t="s">
        <v>2220</v>
      </c>
      <c r="I507" s="148"/>
      <c r="J507" s="71">
        <v>198.91479764768943</v>
      </c>
      <c r="K507" s="71">
        <v>1.320456510782273</v>
      </c>
      <c r="L507" s="71">
        <v>10.775914466718637</v>
      </c>
      <c r="M507" s="71">
        <v>37.692287033242685</v>
      </c>
      <c r="N507" s="71">
        <v>31.302610783025287</v>
      </c>
      <c r="O507" s="71">
        <v>37.419316878713055</v>
      </c>
      <c r="P507" s="71">
        <v>31.404697545226476</v>
      </c>
      <c r="Q507" s="71">
        <v>2.1675714614820998</v>
      </c>
      <c r="R507" s="71">
        <v>0</v>
      </c>
      <c r="S507" s="71">
        <v>3.1454415600100449</v>
      </c>
      <c r="T507" s="72"/>
      <c r="U507" s="71">
        <v>23947726</v>
      </c>
      <c r="V507" s="71">
        <v>738</v>
      </c>
      <c r="W507" s="71">
        <v>309</v>
      </c>
      <c r="X507" s="71">
        <v>11049</v>
      </c>
      <c r="Y507" s="71">
        <v>14639</v>
      </c>
      <c r="Z507" s="71">
        <v>23427</v>
      </c>
      <c r="AA507" s="71">
        <v>6521</v>
      </c>
      <c r="AB507" s="71">
        <v>35125</v>
      </c>
      <c r="AC507" s="71">
        <v>0</v>
      </c>
      <c r="AD507" s="71">
        <v>3.1454415600100449</v>
      </c>
      <c r="AE507" s="72"/>
      <c r="AF507" s="71">
        <v>280640869.25010669</v>
      </c>
      <c r="AG507" s="71">
        <v>1054722.412152136</v>
      </c>
      <c r="AH507" s="71">
        <v>2840527.3504212</v>
      </c>
      <c r="AI507" s="71">
        <v>61458493.498967893</v>
      </c>
      <c r="AJ507" s="71">
        <v>66982154.600963101</v>
      </c>
      <c r="AK507" s="71">
        <v>0</v>
      </c>
      <c r="AL507" s="71">
        <v>0</v>
      </c>
      <c r="AM507" s="71">
        <v>4783760.5791415703</v>
      </c>
      <c r="AN507" s="71">
        <v>0</v>
      </c>
      <c r="AO507" s="71">
        <v>0</v>
      </c>
      <c r="AP507" s="71">
        <v>417760527.69175261</v>
      </c>
      <c r="AQ507" s="72"/>
      <c r="AR507" s="71">
        <v>1746</v>
      </c>
      <c r="AS507" s="71">
        <v>571</v>
      </c>
      <c r="AT507" s="71">
        <v>0</v>
      </c>
      <c r="AU507" s="71">
        <v>0</v>
      </c>
      <c r="AV507" s="71">
        <v>0</v>
      </c>
      <c r="AW507" s="71">
        <v>0</v>
      </c>
      <c r="AX507" s="71"/>
      <c r="AY507" s="72"/>
      <c r="AZ507" s="71">
        <v>8200.9320000000025</v>
      </c>
      <c r="BA507" s="71">
        <v>99119.94</v>
      </c>
      <c r="BB507" s="71">
        <v>0</v>
      </c>
      <c r="BC507" s="71">
        <v>0</v>
      </c>
      <c r="BD507" s="71">
        <v>0</v>
      </c>
      <c r="BE507" s="71">
        <v>0</v>
      </c>
      <c r="BF507" s="71"/>
      <c r="BG507" s="72"/>
      <c r="BH507" s="71">
        <v>0</v>
      </c>
      <c r="BI507" s="71">
        <v>0</v>
      </c>
      <c r="BJ507" s="71">
        <v>96.521000000000001</v>
      </c>
      <c r="BK507" s="71">
        <v>0</v>
      </c>
      <c r="BL507" s="71">
        <v>13.127000000000001</v>
      </c>
      <c r="BM507" s="71">
        <v>0</v>
      </c>
      <c r="BN507" s="72"/>
      <c r="BO507" s="71">
        <v>0</v>
      </c>
      <c r="BP507" s="71">
        <v>0</v>
      </c>
      <c r="BQ507" s="71">
        <v>8</v>
      </c>
      <c r="BR507" s="71">
        <v>0</v>
      </c>
      <c r="BS507" s="71">
        <v>1</v>
      </c>
      <c r="BT507" s="71">
        <v>0</v>
      </c>
      <c r="BU507"/>
      <c r="BV507" s="70">
        <v>96.521000000000001</v>
      </c>
      <c r="BW507" s="70">
        <v>0</v>
      </c>
      <c r="BX507" s="70">
        <v>13.127000000000001</v>
      </c>
      <c r="BY507" s="70">
        <v>0</v>
      </c>
      <c r="BZ507" s="70">
        <v>0</v>
      </c>
      <c r="CA507" s="70">
        <v>0</v>
      </c>
      <c r="CB507" s="70">
        <v>0</v>
      </c>
      <c r="CC507" s="70">
        <v>0</v>
      </c>
      <c r="CD507" s="70">
        <v>0</v>
      </c>
    </row>
    <row r="508" spans="1:82">
      <c r="A508" s="70" t="s">
        <v>2236</v>
      </c>
      <c r="B508" s="70">
        <v>51</v>
      </c>
      <c r="C508" s="70">
        <v>17</v>
      </c>
      <c r="D508" s="70">
        <v>3</v>
      </c>
      <c r="E508" s="70">
        <v>2020</v>
      </c>
      <c r="F508" s="70" t="s">
        <v>159</v>
      </c>
      <c r="G508" s="70" t="s">
        <v>2219</v>
      </c>
      <c r="H508" s="70" t="s">
        <v>2220</v>
      </c>
      <c r="I508" s="148"/>
      <c r="J508" s="71">
        <v>175.81396162782301</v>
      </c>
      <c r="K508" s="71">
        <v>1.345494653328084</v>
      </c>
      <c r="L508" s="71">
        <v>11.203925743759136</v>
      </c>
      <c r="M508" s="71">
        <v>35.949579979951466</v>
      </c>
      <c r="N508" s="71">
        <v>33.627453154483526</v>
      </c>
      <c r="O508" s="71">
        <v>32.774815981085638</v>
      </c>
      <c r="P508" s="71">
        <v>29.578104010506824</v>
      </c>
      <c r="Q508" s="71">
        <v>2.08685584398137</v>
      </c>
      <c r="R508" s="71">
        <v>0</v>
      </c>
      <c r="S508" s="71">
        <v>3.4877098432565821</v>
      </c>
      <c r="T508" s="72"/>
      <c r="U508" s="71">
        <v>21178047</v>
      </c>
      <c r="V508" s="71">
        <v>690</v>
      </c>
      <c r="W508" s="71">
        <v>361</v>
      </c>
      <c r="X508" s="71">
        <v>11138</v>
      </c>
      <c r="Y508" s="71">
        <v>14975</v>
      </c>
      <c r="Z508" s="71">
        <v>23420</v>
      </c>
      <c r="AA508" s="71">
        <v>6528</v>
      </c>
      <c r="AB508" s="71">
        <v>35394</v>
      </c>
      <c r="AC508" s="71">
        <v>0</v>
      </c>
      <c r="AD508" s="71">
        <v>3.4877098432565821</v>
      </c>
      <c r="AE508" s="72"/>
      <c r="AF508" s="71">
        <v>244285739.22594699</v>
      </c>
      <c r="AG508" s="71">
        <v>989448.65348171571</v>
      </c>
      <c r="AH508" s="71">
        <v>3436306.1024529347</v>
      </c>
      <c r="AI508" s="71">
        <v>57139090.429172583</v>
      </c>
      <c r="AJ508" s="71">
        <v>74465209.431498975</v>
      </c>
      <c r="AK508" s="71"/>
      <c r="AL508" s="71"/>
      <c r="AM508" s="71">
        <v>4619310.2355417311</v>
      </c>
      <c r="AN508" s="71"/>
      <c r="AO508" s="71"/>
      <c r="AP508" s="71">
        <v>384935104.07809496</v>
      </c>
      <c r="AQ508" s="72"/>
      <c r="AR508" s="71">
        <v>1852</v>
      </c>
      <c r="AS508" s="71">
        <v>596</v>
      </c>
      <c r="AT508" s="71">
        <v>0</v>
      </c>
      <c r="AU508" s="71">
        <v>1</v>
      </c>
      <c r="AV508" s="71">
        <v>0</v>
      </c>
      <c r="AW508" s="71">
        <v>0</v>
      </c>
      <c r="AX508" s="71"/>
      <c r="AY508" s="72"/>
      <c r="AZ508" s="71">
        <v>8826.1719999999914</v>
      </c>
      <c r="BA508" s="71">
        <v>102900.44000000021</v>
      </c>
      <c r="BB508" s="71">
        <v>0</v>
      </c>
      <c r="BC508" s="71">
        <v>9456</v>
      </c>
      <c r="BD508" s="71">
        <v>0</v>
      </c>
      <c r="BE508" s="71">
        <v>0</v>
      </c>
      <c r="BF508" s="71"/>
      <c r="BG508" s="72"/>
      <c r="BH508" s="71">
        <v>0</v>
      </c>
      <c r="BI508" s="71">
        <v>0</v>
      </c>
      <c r="BJ508" s="71">
        <v>97.786000000000001</v>
      </c>
      <c r="BK508" s="71">
        <v>0</v>
      </c>
      <c r="BL508" s="71">
        <v>14.295999999999999</v>
      </c>
      <c r="BM508" s="71">
        <v>0</v>
      </c>
      <c r="BN508" s="72"/>
      <c r="BO508" s="71">
        <v>0</v>
      </c>
      <c r="BP508" s="71">
        <v>0</v>
      </c>
      <c r="BQ508" s="71">
        <v>9</v>
      </c>
      <c r="BR508" s="71">
        <v>0</v>
      </c>
      <c r="BS508" s="71">
        <v>1</v>
      </c>
      <c r="BT508" s="71">
        <v>0</v>
      </c>
      <c r="BU508"/>
      <c r="BV508" s="70">
        <v>97.786000000000001</v>
      </c>
      <c r="BW508" s="70">
        <v>0</v>
      </c>
      <c r="BX508" s="70">
        <v>14.295999999999999</v>
      </c>
      <c r="BY508" s="70">
        <v>0</v>
      </c>
      <c r="BZ508" s="70">
        <v>0</v>
      </c>
      <c r="CA508" s="70">
        <v>0</v>
      </c>
      <c r="CB508" s="70">
        <v>0</v>
      </c>
      <c r="CC508" s="70">
        <v>0</v>
      </c>
      <c r="CD508" s="70">
        <v>0</v>
      </c>
    </row>
    <row r="509" spans="1:82">
      <c r="A509" s="70" t="s">
        <v>2237</v>
      </c>
      <c r="B509" s="70">
        <v>51</v>
      </c>
      <c r="C509" s="70">
        <v>18</v>
      </c>
      <c r="D509" s="70">
        <v>3</v>
      </c>
      <c r="E509" s="70">
        <v>2021</v>
      </c>
      <c r="F509" s="70" t="s">
        <v>160</v>
      </c>
      <c r="G509" s="70" t="s">
        <v>2219</v>
      </c>
      <c r="H509" s="70" t="s">
        <v>2220</v>
      </c>
      <c r="I509" s="148"/>
      <c r="J509" s="71">
        <v>158.84202601127129</v>
      </c>
      <c r="K509" s="71">
        <v>1.3774097813174186</v>
      </c>
      <c r="L509" s="71">
        <v>10.009814689662159</v>
      </c>
      <c r="M509" s="71">
        <v>33.227303927010837</v>
      </c>
      <c r="N509" s="71">
        <v>28.122702471222006</v>
      </c>
      <c r="O509" s="71">
        <v>32.203360499765765</v>
      </c>
      <c r="P509" s="71">
        <v>30.83954991710468</v>
      </c>
      <c r="Q509" s="71">
        <v>2.09066715457999</v>
      </c>
      <c r="R509" s="71">
        <v>0</v>
      </c>
      <c r="S509" s="71">
        <v>3.6056855759068891</v>
      </c>
      <c r="T509" s="72"/>
      <c r="U509" s="71">
        <v>24450099</v>
      </c>
      <c r="V509" s="71">
        <v>690</v>
      </c>
      <c r="W509" s="71">
        <v>361</v>
      </c>
      <c r="X509" s="71">
        <v>11138</v>
      </c>
      <c r="Y509" s="71">
        <v>15371</v>
      </c>
      <c r="Z509" s="71">
        <v>23694</v>
      </c>
      <c r="AA509" s="71">
        <v>6637</v>
      </c>
      <c r="AB509" s="71">
        <v>35807</v>
      </c>
      <c r="AC509" s="71">
        <v>0</v>
      </c>
      <c r="AD509" s="71">
        <v>3.6056855759068891</v>
      </c>
      <c r="AE509" s="72"/>
      <c r="AF509" s="71">
        <v>245847819.72924033</v>
      </c>
      <c r="AG509" s="71">
        <v>1059132.0236819596</v>
      </c>
      <c r="AH509" s="71">
        <v>3179134.7469735681</v>
      </c>
      <c r="AI509" s="71">
        <v>63345682.746566147</v>
      </c>
      <c r="AJ509" s="71">
        <v>71215524.320628032</v>
      </c>
      <c r="AK509" s="71">
        <v>0</v>
      </c>
      <c r="AL509" s="71">
        <v>0</v>
      </c>
      <c r="AM509" s="71">
        <v>4700166.0307339998</v>
      </c>
      <c r="AN509" s="71">
        <v>0</v>
      </c>
      <c r="AO509" s="71">
        <v>0</v>
      </c>
      <c r="AP509" s="71">
        <v>389347459.59782404</v>
      </c>
      <c r="AQ509" s="72"/>
      <c r="AR509" s="71">
        <v>1969</v>
      </c>
      <c r="AS509" s="71">
        <v>607</v>
      </c>
      <c r="AT509" s="71">
        <v>0</v>
      </c>
      <c r="AU509" s="71">
        <v>1</v>
      </c>
      <c r="AV509" s="71">
        <v>0</v>
      </c>
      <c r="AW509" s="71">
        <v>0</v>
      </c>
      <c r="AX509" s="71"/>
      <c r="AY509" s="72"/>
      <c r="AZ509" s="71">
        <v>9563.0419999999831</v>
      </c>
      <c r="BA509" s="71">
        <v>124897.6400000002</v>
      </c>
      <c r="BB509" s="71">
        <v>0</v>
      </c>
      <c r="BC509" s="71">
        <v>9456</v>
      </c>
      <c r="BD509" s="71">
        <v>0</v>
      </c>
      <c r="BE509" s="71">
        <v>0</v>
      </c>
      <c r="BF509" s="71"/>
      <c r="BG509" s="72"/>
      <c r="BH509" s="71">
        <v>0</v>
      </c>
      <c r="BI509" s="71">
        <v>0</v>
      </c>
      <c r="BJ509" s="71">
        <v>109.843</v>
      </c>
      <c r="BK509" s="71">
        <v>0</v>
      </c>
      <c r="BL509" s="71">
        <v>0</v>
      </c>
      <c r="BM509" s="71">
        <v>0</v>
      </c>
      <c r="BN509" s="72"/>
      <c r="BO509" s="71">
        <v>0</v>
      </c>
      <c r="BP509" s="71">
        <v>0</v>
      </c>
      <c r="BQ509" s="71">
        <v>8</v>
      </c>
      <c r="BR509" s="71">
        <v>0</v>
      </c>
      <c r="BS509" s="71">
        <v>0</v>
      </c>
      <c r="BT509" s="71">
        <v>0</v>
      </c>
      <c r="BU509"/>
      <c r="BV509" s="70">
        <v>109.843</v>
      </c>
      <c r="BW509" s="70">
        <v>0</v>
      </c>
      <c r="BX509" s="70">
        <v>0</v>
      </c>
      <c r="BY509" s="70">
        <v>0</v>
      </c>
      <c r="BZ509" s="70">
        <v>0</v>
      </c>
      <c r="CA509" s="70">
        <v>0</v>
      </c>
      <c r="CB509" s="70">
        <v>0</v>
      </c>
      <c r="CC509" s="70">
        <v>0</v>
      </c>
      <c r="CD509" s="70">
        <v>0</v>
      </c>
    </row>
    <row r="510" spans="1:82">
      <c r="A510" s="70" t="s">
        <v>2238</v>
      </c>
      <c r="B510" s="70">
        <v>51</v>
      </c>
      <c r="C510" s="70">
        <v>19</v>
      </c>
      <c r="D510" s="70">
        <v>3</v>
      </c>
      <c r="E510" s="70">
        <v>2022</v>
      </c>
      <c r="F510" s="70" t="s">
        <v>161</v>
      </c>
      <c r="G510" s="70" t="s">
        <v>2219</v>
      </c>
      <c r="H510" s="70" t="s">
        <v>2220</v>
      </c>
      <c r="I510" s="148"/>
      <c r="J510" s="71">
        <v>175.73470551965798</v>
      </c>
      <c r="K510" s="71">
        <v>1.4089133866683774</v>
      </c>
      <c r="L510" s="71">
        <v>8.9488230636843582</v>
      </c>
      <c r="M510" s="71">
        <v>36.009200928399935</v>
      </c>
      <c r="N510" s="71">
        <v>39.179392020504693</v>
      </c>
      <c r="O510" s="71">
        <v>34.299259283381971</v>
      </c>
      <c r="P510" s="71">
        <v>30.962313436042795</v>
      </c>
      <c r="Q510" s="71">
        <v>2.1210804255302458</v>
      </c>
      <c r="R510" s="71">
        <v>0</v>
      </c>
      <c r="S510" s="71">
        <v>5.1258158517856458</v>
      </c>
      <c r="T510" s="72"/>
      <c r="U510" s="71">
        <v>26407626</v>
      </c>
      <c r="V510" s="71">
        <v>690</v>
      </c>
      <c r="W510" s="71">
        <v>361</v>
      </c>
      <c r="X510" s="71">
        <v>11138</v>
      </c>
      <c r="Y510" s="71">
        <v>15717</v>
      </c>
      <c r="Z510" s="71">
        <v>23977</v>
      </c>
      <c r="AA510" s="71">
        <v>6765</v>
      </c>
      <c r="AB510" s="71">
        <v>36030</v>
      </c>
      <c r="AC510" s="71">
        <v>0</v>
      </c>
      <c r="AD510" s="71">
        <v>5.1258158517856458</v>
      </c>
      <c r="AE510" s="72"/>
      <c r="AF510" s="71">
        <v>224577271.31123489</v>
      </c>
      <c r="AG510" s="71">
        <v>1079648.9199585309</v>
      </c>
      <c r="AH510" s="71">
        <v>3185486.8090729662</v>
      </c>
      <c r="AI510" s="71">
        <v>59437904.570217714</v>
      </c>
      <c r="AJ510" s="71">
        <v>76917294.306191653</v>
      </c>
      <c r="AK510" s="71">
        <v>0</v>
      </c>
      <c r="AL510" s="71">
        <v>0</v>
      </c>
      <c r="AM510" s="71">
        <v>4652456.4174883738</v>
      </c>
      <c r="AN510" s="71">
        <v>0</v>
      </c>
      <c r="AO510" s="71">
        <v>0</v>
      </c>
      <c r="AP510" s="71">
        <v>369850062.3341642</v>
      </c>
      <c r="AQ510" s="72"/>
      <c r="AR510" s="71">
        <v>2119</v>
      </c>
      <c r="AS510" s="71">
        <v>608</v>
      </c>
      <c r="AT510" s="71">
        <v>0</v>
      </c>
      <c r="AU510" s="71">
        <v>2</v>
      </c>
      <c r="AV510" s="71">
        <v>0</v>
      </c>
      <c r="AW510" s="71">
        <v>0</v>
      </c>
      <c r="AX510" s="71"/>
      <c r="AY510" s="72"/>
      <c r="AZ510" s="71">
        <v>10448.081999999975</v>
      </c>
      <c r="BA510" s="71">
        <v>124908.64000000023</v>
      </c>
      <c r="BB510" s="71">
        <v>0</v>
      </c>
      <c r="BC510" s="71">
        <v>9644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2239</v>
      </c>
      <c r="B511" s="70">
        <v>51</v>
      </c>
      <c r="C511" s="70">
        <v>20</v>
      </c>
      <c r="D511" s="70">
        <v>3</v>
      </c>
      <c r="E511" s="70">
        <v>2023</v>
      </c>
      <c r="F511" s="70" t="s">
        <v>1539</v>
      </c>
      <c r="G511" s="70" t="s">
        <v>2219</v>
      </c>
      <c r="H511" s="70" t="s">
        <v>2220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2230</v>
      </c>
      <c r="AS511" s="71">
        <v>610</v>
      </c>
      <c r="AT511" s="71">
        <v>0</v>
      </c>
      <c r="AU511" s="71">
        <v>2</v>
      </c>
      <c r="AV511" s="71">
        <v>0</v>
      </c>
      <c r="AW511" s="71">
        <v>0</v>
      </c>
      <c r="AX511" s="71"/>
      <c r="AY511" s="72"/>
      <c r="AZ511" s="71">
        <v>11127.311999999965</v>
      </c>
      <c r="BA511" s="71">
        <v>125007.04000000023</v>
      </c>
      <c r="BB511" s="71">
        <v>0</v>
      </c>
      <c r="BC511" s="71">
        <v>9644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2240</v>
      </c>
      <c r="B512" s="70">
        <v>51</v>
      </c>
      <c r="C512" s="70">
        <v>21</v>
      </c>
      <c r="D512" s="70">
        <v>3</v>
      </c>
      <c r="E512" s="70">
        <v>2024</v>
      </c>
      <c r="F512" s="70" t="s">
        <v>1554</v>
      </c>
      <c r="G512" s="70" t="s">
        <v>2219</v>
      </c>
      <c r="H512" s="70" t="s">
        <v>2220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2241</v>
      </c>
      <c r="B513" s="70">
        <v>256</v>
      </c>
      <c r="C513" s="70">
        <v>1</v>
      </c>
      <c r="D513" s="70">
        <v>16</v>
      </c>
      <c r="E513" s="70">
        <v>1990</v>
      </c>
      <c r="F513" s="70" t="s">
        <v>787</v>
      </c>
      <c r="G513" s="70" t="s">
        <v>2242</v>
      </c>
      <c r="H513" s="70" t="s">
        <v>2243</v>
      </c>
      <c r="I513" s="148"/>
      <c r="J513" s="71">
        <v>35.516786080894292</v>
      </c>
      <c r="K513" s="71">
        <v>2.971578680023073</v>
      </c>
      <c r="L513" s="71">
        <v>0</v>
      </c>
      <c r="M513" s="71">
        <v>6.2160701802715179</v>
      </c>
      <c r="N513" s="71">
        <v>11.25442091781947</v>
      </c>
      <c r="O513" s="71">
        <v>12.5768366878617</v>
      </c>
      <c r="P513" s="71">
        <v>13.286048650473379</v>
      </c>
      <c r="Q513" s="71">
        <v>1.00519763614048</v>
      </c>
      <c r="R513" s="71">
        <v>0</v>
      </c>
      <c r="S513" s="71">
        <v>1.0895653388260389</v>
      </c>
      <c r="T513" s="72"/>
      <c r="U513" s="71">
        <v>2482672</v>
      </c>
      <c r="V513" s="71">
        <v>984</v>
      </c>
      <c r="W513" s="71">
        <v>0</v>
      </c>
      <c r="X513" s="71">
        <v>2552</v>
      </c>
      <c r="Y513" s="71">
        <v>4333</v>
      </c>
      <c r="Z513" s="71">
        <v>5173</v>
      </c>
      <c r="AA513" s="71">
        <v>3226</v>
      </c>
      <c r="AB513" s="71">
        <v>16321</v>
      </c>
      <c r="AC513" s="71">
        <v>0</v>
      </c>
      <c r="AD513" s="71">
        <v>1.0895653388260389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2244</v>
      </c>
      <c r="B514" s="70">
        <v>257</v>
      </c>
      <c r="C514" s="70">
        <v>2</v>
      </c>
      <c r="D514" s="70">
        <v>16</v>
      </c>
      <c r="E514" s="70">
        <v>2005</v>
      </c>
      <c r="F514" s="70" t="s">
        <v>789</v>
      </c>
      <c r="G514" s="70" t="s">
        <v>2242</v>
      </c>
      <c r="H514" s="70" t="s">
        <v>2243</v>
      </c>
      <c r="I514" s="148"/>
      <c r="J514" s="71">
        <v>53.856482170420172</v>
      </c>
      <c r="K514" s="71">
        <v>2.5251901283505549</v>
      </c>
      <c r="L514" s="71">
        <v>2.492601111406775</v>
      </c>
      <c r="M514" s="71">
        <v>36.948848227564902</v>
      </c>
      <c r="N514" s="71">
        <v>40.830167009945079</v>
      </c>
      <c r="O514" s="71">
        <v>36.502603146081178</v>
      </c>
      <c r="P514" s="71">
        <v>17.555064306547461</v>
      </c>
      <c r="Q514" s="71">
        <v>1.9319182811121101</v>
      </c>
      <c r="R514" s="71">
        <v>0</v>
      </c>
      <c r="S514" s="71">
        <v>4.4741701567551937</v>
      </c>
      <c r="T514" s="72"/>
      <c r="U514" s="71">
        <v>3120942</v>
      </c>
      <c r="V514" s="71">
        <v>950</v>
      </c>
      <c r="W514" s="71">
        <v>21</v>
      </c>
      <c r="X514" s="71">
        <v>6582</v>
      </c>
      <c r="Y514" s="71">
        <v>10270</v>
      </c>
      <c r="Z514" s="71">
        <v>17374</v>
      </c>
      <c r="AA514" s="71">
        <v>3491</v>
      </c>
      <c r="AB514" s="71">
        <v>32792</v>
      </c>
      <c r="AC514" s="71">
        <v>0</v>
      </c>
      <c r="AD514" s="71">
        <v>4.4741701567551937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2245</v>
      </c>
      <c r="B515" s="70">
        <v>258</v>
      </c>
      <c r="C515" s="70">
        <v>3</v>
      </c>
      <c r="D515" s="70">
        <v>16</v>
      </c>
      <c r="E515" s="70">
        <v>2006</v>
      </c>
      <c r="F515" s="70" t="s">
        <v>790</v>
      </c>
      <c r="G515" s="70" t="s">
        <v>2242</v>
      </c>
      <c r="H515" s="70" t="s">
        <v>2243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2246</v>
      </c>
      <c r="B516" s="70">
        <v>259</v>
      </c>
      <c r="C516" s="70">
        <v>4</v>
      </c>
      <c r="D516" s="70">
        <v>16</v>
      </c>
      <c r="E516" s="70">
        <v>2007</v>
      </c>
      <c r="F516" s="70" t="s">
        <v>791</v>
      </c>
      <c r="G516" s="70" t="s">
        <v>2242</v>
      </c>
      <c r="H516" s="70" t="s">
        <v>2243</v>
      </c>
      <c r="I516" s="148"/>
      <c r="J516" s="71">
        <v>67.155156409493998</v>
      </c>
      <c r="K516" s="71">
        <v>2.1104591233953789</v>
      </c>
      <c r="L516" s="71">
        <v>1.161381506859124</v>
      </c>
      <c r="M516" s="71">
        <v>37.327949876791507</v>
      </c>
      <c r="N516" s="71">
        <v>39.986836230096742</v>
      </c>
      <c r="O516" s="71">
        <v>36.506302218516652</v>
      </c>
      <c r="P516" s="71">
        <v>17.362104795318469</v>
      </c>
      <c r="Q516" s="71">
        <v>2.0784097433946398</v>
      </c>
      <c r="R516" s="71">
        <v>0</v>
      </c>
      <c r="S516" s="71">
        <v>4.8567237279817093</v>
      </c>
      <c r="T516" s="72"/>
      <c r="U516" s="71">
        <v>3728954</v>
      </c>
      <c r="V516" s="71">
        <v>860</v>
      </c>
      <c r="W516" s="71">
        <v>11</v>
      </c>
      <c r="X516" s="71">
        <v>8058</v>
      </c>
      <c r="Y516" s="71">
        <v>10797</v>
      </c>
      <c r="Z516" s="71">
        <v>18063</v>
      </c>
      <c r="AA516" s="71">
        <v>3400</v>
      </c>
      <c r="AB516" s="71">
        <v>33413</v>
      </c>
      <c r="AC516" s="71">
        <v>0</v>
      </c>
      <c r="AD516" s="71">
        <v>4.8567237279817093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2247</v>
      </c>
      <c r="B517" s="70">
        <v>260</v>
      </c>
      <c r="C517" s="70">
        <v>5</v>
      </c>
      <c r="D517" s="70">
        <v>16</v>
      </c>
      <c r="E517" s="70">
        <v>2008</v>
      </c>
      <c r="F517" s="70" t="s">
        <v>792</v>
      </c>
      <c r="G517" s="70" t="s">
        <v>2242</v>
      </c>
      <c r="H517" s="70" t="s">
        <v>2243</v>
      </c>
      <c r="I517" s="148"/>
      <c r="J517" s="71">
        <v>59.191423003712799</v>
      </c>
      <c r="K517" s="71">
        <v>1.583768287364675</v>
      </c>
      <c r="L517" s="71">
        <v>0.97284785457097667</v>
      </c>
      <c r="M517" s="71">
        <v>38.582370478525313</v>
      </c>
      <c r="N517" s="71">
        <v>36.459724000990207</v>
      </c>
      <c r="O517" s="71">
        <v>35.953777659207368</v>
      </c>
      <c r="P517" s="71">
        <v>16.6945315188369</v>
      </c>
      <c r="Q517" s="71">
        <v>2.0638709979819398</v>
      </c>
      <c r="R517" s="71">
        <v>0</v>
      </c>
      <c r="S517" s="71">
        <v>3.6019146551889429</v>
      </c>
      <c r="T517" s="72"/>
      <c r="U517" s="71">
        <v>3499222</v>
      </c>
      <c r="V517" s="71">
        <v>860</v>
      </c>
      <c r="W517" s="71">
        <v>11</v>
      </c>
      <c r="X517" s="71">
        <v>8058</v>
      </c>
      <c r="Y517" s="71">
        <v>11006</v>
      </c>
      <c r="Z517" s="71">
        <v>18414</v>
      </c>
      <c r="AA517" s="71">
        <v>3273</v>
      </c>
      <c r="AB517" s="71">
        <v>33725</v>
      </c>
      <c r="AC517" s="71">
        <v>0</v>
      </c>
      <c r="AD517" s="71">
        <v>3.6019146551889429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2248</v>
      </c>
      <c r="B518" s="70">
        <v>261</v>
      </c>
      <c r="C518" s="70">
        <v>6</v>
      </c>
      <c r="D518" s="70">
        <v>16</v>
      </c>
      <c r="E518" s="70">
        <v>2009</v>
      </c>
      <c r="F518" s="70" t="s">
        <v>176</v>
      </c>
      <c r="G518" s="70" t="s">
        <v>2242</v>
      </c>
      <c r="H518" s="70" t="s">
        <v>2243</v>
      </c>
      <c r="I518" s="148"/>
      <c r="J518" s="71">
        <v>55.66858978413908</v>
      </c>
      <c r="K518" s="71">
        <v>1.984186358474753</v>
      </c>
      <c r="L518" s="71">
        <v>0</v>
      </c>
      <c r="M518" s="71">
        <v>41.270160851777597</v>
      </c>
      <c r="N518" s="71">
        <v>43.879534347694261</v>
      </c>
      <c r="O518" s="71">
        <v>37.266250852250863</v>
      </c>
      <c r="P518" s="71">
        <v>16.261759362934381</v>
      </c>
      <c r="Q518" s="71">
        <v>1.9920790324031901</v>
      </c>
      <c r="R518" s="71">
        <v>0</v>
      </c>
      <c r="S518" s="71">
        <v>3.592581880169289</v>
      </c>
      <c r="T518" s="72"/>
      <c r="U518" s="71">
        <v>2869330</v>
      </c>
      <c r="V518" s="71">
        <v>1098</v>
      </c>
      <c r="W518" s="71">
        <v>0</v>
      </c>
      <c r="X518" s="71">
        <v>8623</v>
      </c>
      <c r="Y518" s="71">
        <v>11236</v>
      </c>
      <c r="Z518" s="71">
        <v>18839</v>
      </c>
      <c r="AA518" s="71">
        <v>3273</v>
      </c>
      <c r="AB518" s="71">
        <v>34171</v>
      </c>
      <c r="AC518" s="71">
        <v>0</v>
      </c>
      <c r="AD518" s="71">
        <v>3.592581880169289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7.6070000000000002</v>
      </c>
      <c r="BK518" s="71">
        <v>0</v>
      </c>
      <c r="BL518" s="71">
        <v>28.308</v>
      </c>
      <c r="BM518" s="71">
        <v>0</v>
      </c>
      <c r="BN518" s="72"/>
      <c r="BO518" s="71">
        <v>0</v>
      </c>
      <c r="BP518" s="71">
        <v>0</v>
      </c>
      <c r="BQ518" s="71">
        <v>2</v>
      </c>
      <c r="BR518" s="71">
        <v>0</v>
      </c>
      <c r="BS518" s="71">
        <v>4</v>
      </c>
      <c r="BT518" s="71">
        <v>0</v>
      </c>
      <c r="BU518"/>
      <c r="BV518" s="70">
        <v>24.597000000000001</v>
      </c>
      <c r="BW518" s="70">
        <v>0</v>
      </c>
      <c r="BX518" s="70">
        <v>11.318</v>
      </c>
      <c r="BY518" s="70">
        <v>0</v>
      </c>
      <c r="BZ518" s="70">
        <v>0</v>
      </c>
      <c r="CA518" s="70">
        <v>0</v>
      </c>
      <c r="CB518" s="70">
        <v>0</v>
      </c>
      <c r="CC518" s="70">
        <v>0</v>
      </c>
      <c r="CD518" s="70">
        <v>0</v>
      </c>
    </row>
    <row r="519" spans="1:82">
      <c r="A519" s="70" t="s">
        <v>2249</v>
      </c>
      <c r="B519" s="70">
        <v>262</v>
      </c>
      <c r="C519" s="70">
        <v>7</v>
      </c>
      <c r="D519" s="70">
        <v>16</v>
      </c>
      <c r="E519" s="70">
        <v>2010</v>
      </c>
      <c r="F519" s="70" t="s">
        <v>177</v>
      </c>
      <c r="G519" s="70" t="s">
        <v>2242</v>
      </c>
      <c r="H519" s="70" t="s">
        <v>2243</v>
      </c>
      <c r="I519" s="148"/>
      <c r="J519" s="71">
        <v>46.85257314654055</v>
      </c>
      <c r="K519" s="71">
        <v>2.012441629556065</v>
      </c>
      <c r="L519" s="71">
        <v>0</v>
      </c>
      <c r="M519" s="71">
        <v>40.145785753152943</v>
      </c>
      <c r="N519" s="71">
        <v>41.903028250499098</v>
      </c>
      <c r="O519" s="71">
        <v>37.725930173999259</v>
      </c>
      <c r="P519" s="71">
        <v>16.657894623570218</v>
      </c>
      <c r="Q519" s="71">
        <v>2.1207855228020098</v>
      </c>
      <c r="R519" s="71">
        <v>0</v>
      </c>
      <c r="S519" s="71">
        <v>3.4519278006697132</v>
      </c>
      <c r="T519" s="72"/>
      <c r="U519" s="71">
        <v>3149811</v>
      </c>
      <c r="V519" s="71">
        <v>1098</v>
      </c>
      <c r="W519" s="71">
        <v>0</v>
      </c>
      <c r="X519" s="71">
        <v>8623</v>
      </c>
      <c r="Y519" s="71">
        <v>11559</v>
      </c>
      <c r="Z519" s="71">
        <v>19160</v>
      </c>
      <c r="AA519" s="71">
        <v>3269</v>
      </c>
      <c r="AB519" s="71">
        <v>34859</v>
      </c>
      <c r="AC519" s="71">
        <v>0</v>
      </c>
      <c r="AD519" s="71">
        <v>3.4519278006697132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8.7330000000000005</v>
      </c>
      <c r="BK519" s="71">
        <v>0</v>
      </c>
      <c r="BL519" s="71">
        <v>24.247999999999998</v>
      </c>
      <c r="BM519" s="71">
        <v>0</v>
      </c>
      <c r="BN519" s="72"/>
      <c r="BO519" s="71">
        <v>0</v>
      </c>
      <c r="BP519" s="71">
        <v>0</v>
      </c>
      <c r="BQ519" s="71">
        <v>2</v>
      </c>
      <c r="BR519" s="71">
        <v>0</v>
      </c>
      <c r="BS519" s="71">
        <v>4</v>
      </c>
      <c r="BT519" s="71">
        <v>0</v>
      </c>
      <c r="BU519"/>
      <c r="BV519" s="70">
        <v>21.986999999999998</v>
      </c>
      <c r="BW519" s="70">
        <v>0</v>
      </c>
      <c r="BX519" s="70">
        <v>10.994</v>
      </c>
      <c r="BY519" s="70">
        <v>0</v>
      </c>
      <c r="BZ519" s="70">
        <v>0</v>
      </c>
      <c r="CA519" s="70">
        <v>0</v>
      </c>
      <c r="CB519" s="70">
        <v>0</v>
      </c>
      <c r="CC519" s="70">
        <v>0</v>
      </c>
      <c r="CD519" s="70">
        <v>0</v>
      </c>
    </row>
    <row r="520" spans="1:82">
      <c r="A520" s="70" t="s">
        <v>2250</v>
      </c>
      <c r="B520" s="70">
        <v>263</v>
      </c>
      <c r="C520" s="70">
        <v>8</v>
      </c>
      <c r="D520" s="70">
        <v>16</v>
      </c>
      <c r="E520" s="70">
        <v>2011</v>
      </c>
      <c r="F520" s="70" t="s">
        <v>178</v>
      </c>
      <c r="G520" s="1064" t="s">
        <v>2242</v>
      </c>
      <c r="H520" s="70" t="s">
        <v>2243</v>
      </c>
      <c r="I520" s="148"/>
      <c r="J520" s="71">
        <v>31.800589202572489</v>
      </c>
      <c r="K520" s="71">
        <v>2.7951616743085079</v>
      </c>
      <c r="L520" s="71">
        <v>0</v>
      </c>
      <c r="M520" s="71">
        <v>42.35780326163956</v>
      </c>
      <c r="N520" s="71">
        <v>51.597068894585419</v>
      </c>
      <c r="O520" s="71">
        <v>38.473171963670119</v>
      </c>
      <c r="P520" s="71">
        <v>16.320013620561134</v>
      </c>
      <c r="Q520" s="71">
        <v>2.4719161204916</v>
      </c>
      <c r="R520" s="71">
        <v>0</v>
      </c>
      <c r="S520" s="71">
        <v>5.0369024190363119</v>
      </c>
      <c r="T520" s="72"/>
      <c r="U520" s="71">
        <v>2442007</v>
      </c>
      <c r="V520" s="71">
        <v>1098</v>
      </c>
      <c r="W520" s="71">
        <v>0</v>
      </c>
      <c r="X520" s="71">
        <v>8623</v>
      </c>
      <c r="Y520" s="71">
        <v>11853</v>
      </c>
      <c r="Z520" s="71">
        <v>19964</v>
      </c>
      <c r="AA520" s="71">
        <v>3298</v>
      </c>
      <c r="AB520" s="71">
        <v>35224</v>
      </c>
      <c r="AC520" s="71">
        <v>0</v>
      </c>
      <c r="AD520" s="71">
        <v>5.0369024190363119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8.3469999999999995</v>
      </c>
      <c r="BK520" s="71">
        <v>0</v>
      </c>
      <c r="BL520" s="71">
        <v>24.73</v>
      </c>
      <c r="BM520" s="71">
        <v>0</v>
      </c>
      <c r="BN520" s="72"/>
      <c r="BO520" s="71">
        <v>0</v>
      </c>
      <c r="BP520" s="71">
        <v>0</v>
      </c>
      <c r="BQ520" s="71">
        <v>2</v>
      </c>
      <c r="BR520" s="71">
        <v>0</v>
      </c>
      <c r="BS520" s="71">
        <v>4</v>
      </c>
      <c r="BT520" s="71">
        <v>0</v>
      </c>
      <c r="BU520"/>
      <c r="BV520" s="70">
        <v>17.308</v>
      </c>
      <c r="BW520" s="70">
        <v>0</v>
      </c>
      <c r="BX520" s="70">
        <v>15.769</v>
      </c>
      <c r="BY520" s="70">
        <v>0</v>
      </c>
      <c r="BZ520" s="70">
        <v>0</v>
      </c>
      <c r="CA520" s="70">
        <v>0</v>
      </c>
      <c r="CB520" s="70">
        <v>0</v>
      </c>
      <c r="CC520" s="70">
        <v>0</v>
      </c>
      <c r="CD520" s="70">
        <v>0</v>
      </c>
    </row>
    <row r="521" spans="1:82">
      <c r="A521" s="70" t="s">
        <v>2251</v>
      </c>
      <c r="B521" s="70">
        <v>264</v>
      </c>
      <c r="C521" s="70">
        <v>9</v>
      </c>
      <c r="D521" s="70">
        <v>16</v>
      </c>
      <c r="E521" s="70">
        <v>2012</v>
      </c>
      <c r="F521" s="70" t="s">
        <v>179</v>
      </c>
      <c r="G521" s="1064" t="s">
        <v>2242</v>
      </c>
      <c r="H521" s="70" t="s">
        <v>2243</v>
      </c>
      <c r="I521" s="148"/>
      <c r="J521" s="71">
        <v>45.725801306595827</v>
      </c>
      <c r="K521" s="71">
        <v>2.617554441356619</v>
      </c>
      <c r="L521" s="71">
        <v>0</v>
      </c>
      <c r="M521" s="71">
        <v>47.486491980118892</v>
      </c>
      <c r="N521" s="71">
        <v>55.697859470939903</v>
      </c>
      <c r="O521" s="71">
        <v>39.600568679457844</v>
      </c>
      <c r="P521" s="71">
        <v>17.368375914007522</v>
      </c>
      <c r="Q521" s="71">
        <v>2.7257924212450901</v>
      </c>
      <c r="R521" s="71">
        <v>0</v>
      </c>
      <c r="S521" s="71">
        <v>5.8992785396590453</v>
      </c>
      <c r="T521" s="72"/>
      <c r="U521" s="71">
        <v>2858032</v>
      </c>
      <c r="V521" s="71">
        <v>1098</v>
      </c>
      <c r="W521" s="71">
        <v>0</v>
      </c>
      <c r="X521" s="71">
        <v>8623</v>
      </c>
      <c r="Y521" s="71">
        <v>12184</v>
      </c>
      <c r="Z521" s="71">
        <v>20712</v>
      </c>
      <c r="AA521" s="71">
        <v>3490</v>
      </c>
      <c r="AB521" s="71">
        <v>35750</v>
      </c>
      <c r="AC521" s="71">
        <v>0</v>
      </c>
      <c r="AD521" s="71">
        <v>5.8992785396590453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7.548</v>
      </c>
      <c r="BK521" s="71">
        <v>0</v>
      </c>
      <c r="BL521" s="71">
        <v>30.588999999999999</v>
      </c>
      <c r="BM521" s="71">
        <v>0</v>
      </c>
      <c r="BN521" s="72"/>
      <c r="BO521" s="71">
        <v>0</v>
      </c>
      <c r="BP521" s="71">
        <v>0</v>
      </c>
      <c r="BQ521" s="71">
        <v>1</v>
      </c>
      <c r="BR521" s="71">
        <v>0</v>
      </c>
      <c r="BS521" s="71">
        <v>4</v>
      </c>
      <c r="BT521" s="71">
        <v>0</v>
      </c>
      <c r="BU521"/>
      <c r="BV521" s="70">
        <v>18.457000000000001</v>
      </c>
      <c r="BW521" s="70">
        <v>0</v>
      </c>
      <c r="BX521" s="70">
        <v>19.68</v>
      </c>
      <c r="BY521" s="70">
        <v>0</v>
      </c>
      <c r="BZ521" s="70">
        <v>0</v>
      </c>
      <c r="CA521" s="70">
        <v>0</v>
      </c>
      <c r="CB521" s="70">
        <v>0</v>
      </c>
      <c r="CC521" s="70">
        <v>0</v>
      </c>
      <c r="CD521" s="70">
        <v>0</v>
      </c>
    </row>
    <row r="522" spans="1:82">
      <c r="A522" s="70" t="s">
        <v>2252</v>
      </c>
      <c r="B522" s="70">
        <v>265</v>
      </c>
      <c r="C522" s="70">
        <v>10</v>
      </c>
      <c r="D522" s="70">
        <v>16</v>
      </c>
      <c r="E522" s="70">
        <v>2013</v>
      </c>
      <c r="F522" s="70" t="s">
        <v>180</v>
      </c>
      <c r="G522" s="70" t="s">
        <v>2242</v>
      </c>
      <c r="H522" s="70" t="s">
        <v>2243</v>
      </c>
      <c r="I522" s="148"/>
      <c r="J522" s="71">
        <v>48.871967691934003</v>
      </c>
      <c r="K522" s="71">
        <v>2.362143383106206</v>
      </c>
      <c r="L522" s="71">
        <v>0</v>
      </c>
      <c r="M522" s="71">
        <v>46.56476319227103</v>
      </c>
      <c r="N522" s="71">
        <v>55.638889964747129</v>
      </c>
      <c r="O522" s="71">
        <v>38.914679377682766</v>
      </c>
      <c r="P522" s="71">
        <v>17.39885253296757</v>
      </c>
      <c r="Q522" s="71">
        <v>2.7870194686481899</v>
      </c>
      <c r="R522" s="71">
        <v>0</v>
      </c>
      <c r="S522" s="71">
        <v>4.6374634402238293</v>
      </c>
      <c r="T522" s="72"/>
      <c r="U522" s="71">
        <v>3143736</v>
      </c>
      <c r="V522" s="71">
        <v>1098</v>
      </c>
      <c r="W522" s="71">
        <v>0</v>
      </c>
      <c r="X522" s="71">
        <v>8623</v>
      </c>
      <c r="Y522" s="71">
        <v>12390</v>
      </c>
      <c r="Z522" s="71">
        <v>21262</v>
      </c>
      <c r="AA522" s="71">
        <v>3483</v>
      </c>
      <c r="AB522" s="71">
        <v>36029</v>
      </c>
      <c r="AC522" s="71">
        <v>0</v>
      </c>
      <c r="AD522" s="71">
        <v>4.6374634402238293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7.44</v>
      </c>
      <c r="BK522" s="71">
        <v>0</v>
      </c>
      <c r="BL522" s="71">
        <v>25.118000000000002</v>
      </c>
      <c r="BM522" s="71">
        <v>0</v>
      </c>
      <c r="BN522" s="72"/>
      <c r="BO522" s="71">
        <v>0</v>
      </c>
      <c r="BP522" s="71">
        <v>0</v>
      </c>
      <c r="BQ522" s="71">
        <v>1</v>
      </c>
      <c r="BR522" s="71">
        <v>0</v>
      </c>
      <c r="BS522" s="71">
        <v>4</v>
      </c>
      <c r="BT522" s="71">
        <v>0</v>
      </c>
      <c r="BU522"/>
      <c r="BV522" s="70">
        <v>18.300999999999998</v>
      </c>
      <c r="BW522" s="70">
        <v>0</v>
      </c>
      <c r="BX522" s="70">
        <v>14.257</v>
      </c>
      <c r="BY522" s="70">
        <v>0</v>
      </c>
      <c r="BZ522" s="70">
        <v>0</v>
      </c>
      <c r="CA522" s="70">
        <v>0</v>
      </c>
      <c r="CB522" s="70">
        <v>0</v>
      </c>
      <c r="CC522" s="70">
        <v>0</v>
      </c>
      <c r="CD522" s="70">
        <v>0</v>
      </c>
    </row>
    <row r="523" spans="1:82">
      <c r="A523" s="70" t="s">
        <v>2253</v>
      </c>
      <c r="B523" s="70">
        <v>266</v>
      </c>
      <c r="C523" s="70">
        <v>11</v>
      </c>
      <c r="D523" s="70">
        <v>16</v>
      </c>
      <c r="E523" s="70">
        <v>2014</v>
      </c>
      <c r="F523" s="70" t="s">
        <v>181</v>
      </c>
      <c r="G523" s="70" t="s">
        <v>2242</v>
      </c>
      <c r="H523" s="70" t="s">
        <v>2243</v>
      </c>
      <c r="I523" s="148"/>
      <c r="J523" s="71">
        <v>47.478631011163763</v>
      </c>
      <c r="K523" s="71">
        <v>2.298493194145653</v>
      </c>
      <c r="L523" s="71">
        <v>0</v>
      </c>
      <c r="M523" s="71">
        <v>48.084596285753541</v>
      </c>
      <c r="N523" s="71">
        <v>49.308331905263962</v>
      </c>
      <c r="O523" s="71">
        <v>37.453889401008553</v>
      </c>
      <c r="P523" s="71">
        <v>17.72529157687816</v>
      </c>
      <c r="Q523" s="71">
        <v>2.69832248757091</v>
      </c>
      <c r="R523" s="71">
        <v>0</v>
      </c>
      <c r="S523" s="71">
        <v>5.4938496014511848</v>
      </c>
      <c r="T523" s="72"/>
      <c r="U523" s="71">
        <v>3374012</v>
      </c>
      <c r="V523" s="71">
        <v>1081</v>
      </c>
      <c r="W523" s="71">
        <v>0</v>
      </c>
      <c r="X523" s="71">
        <v>9112</v>
      </c>
      <c r="Y523" s="71">
        <v>12709</v>
      </c>
      <c r="Z523" s="71">
        <v>21553</v>
      </c>
      <c r="AA523" s="71">
        <v>3530</v>
      </c>
      <c r="AB523" s="71">
        <v>36357</v>
      </c>
      <c r="AC523" s="71">
        <v>0</v>
      </c>
      <c r="AD523" s="71">
        <v>5.4938496014511848</v>
      </c>
      <c r="AE523" s="72"/>
      <c r="AF523" s="71"/>
      <c r="AG523" s="71"/>
      <c r="AH523" s="71"/>
      <c r="AI523" s="71"/>
      <c r="AJ523" s="71"/>
      <c r="AK523" s="71"/>
      <c r="AL523" s="71"/>
      <c r="AM523" s="71"/>
      <c r="AN523" s="71"/>
      <c r="AO523" s="71"/>
      <c r="AP523" s="71"/>
      <c r="AQ523" s="72"/>
      <c r="AR523" s="71">
        <v>856</v>
      </c>
      <c r="AS523" s="71">
        <v>45</v>
      </c>
      <c r="AT523" s="71">
        <v>0</v>
      </c>
      <c r="AU523" s="71">
        <v>0</v>
      </c>
      <c r="AV523" s="71">
        <v>0</v>
      </c>
      <c r="AW523" s="71">
        <v>0</v>
      </c>
      <c r="AX523" s="71"/>
      <c r="AY523" s="72"/>
      <c r="AZ523" s="71">
        <v>3416.8</v>
      </c>
      <c r="BA523" s="71">
        <v>1161.0999999999999</v>
      </c>
      <c r="BB523" s="71">
        <v>0</v>
      </c>
      <c r="BC523" s="71">
        <v>0</v>
      </c>
      <c r="BD523" s="71">
        <v>0</v>
      </c>
      <c r="BE523" s="71">
        <v>0</v>
      </c>
      <c r="BF523" s="71"/>
      <c r="BG523" s="72"/>
      <c r="BH523" s="71">
        <v>0</v>
      </c>
      <c r="BI523" s="71">
        <v>0</v>
      </c>
      <c r="BJ523" s="71">
        <v>4.8979999999999997</v>
      </c>
      <c r="BK523" s="71">
        <v>0</v>
      </c>
      <c r="BL523" s="71">
        <v>28.756</v>
      </c>
      <c r="BM523" s="71">
        <v>0</v>
      </c>
      <c r="BN523" s="72"/>
      <c r="BO523" s="71">
        <v>0</v>
      </c>
      <c r="BP523" s="71">
        <v>0</v>
      </c>
      <c r="BQ523" s="71">
        <v>1</v>
      </c>
      <c r="BR523" s="71">
        <v>0</v>
      </c>
      <c r="BS523" s="71">
        <v>4</v>
      </c>
      <c r="BT523" s="71">
        <v>0</v>
      </c>
      <c r="BU523"/>
      <c r="BV523" s="70">
        <v>15.395</v>
      </c>
      <c r="BW523" s="70">
        <v>0</v>
      </c>
      <c r="BX523" s="70">
        <v>18.259</v>
      </c>
      <c r="BY523" s="70">
        <v>0</v>
      </c>
      <c r="BZ523" s="70">
        <v>0</v>
      </c>
      <c r="CA523" s="70">
        <v>0</v>
      </c>
      <c r="CB523" s="70">
        <v>0</v>
      </c>
      <c r="CC523" s="70">
        <v>0</v>
      </c>
      <c r="CD523" s="70">
        <v>0</v>
      </c>
    </row>
    <row r="524" spans="1:82">
      <c r="A524" s="70" t="s">
        <v>2254</v>
      </c>
      <c r="B524" s="70">
        <v>267</v>
      </c>
      <c r="C524" s="70">
        <v>12</v>
      </c>
      <c r="D524" s="70">
        <v>16</v>
      </c>
      <c r="E524" s="70">
        <v>2015</v>
      </c>
      <c r="F524" s="70" t="s">
        <v>182</v>
      </c>
      <c r="G524" s="70" t="s">
        <v>2242</v>
      </c>
      <c r="H524" s="70" t="s">
        <v>2243</v>
      </c>
      <c r="I524" s="148"/>
      <c r="J524" s="71">
        <v>35.063869049484971</v>
      </c>
      <c r="K524" s="71">
        <v>2.5708152667770068</v>
      </c>
      <c r="L524" s="71">
        <v>0</v>
      </c>
      <c r="M524" s="71">
        <v>46.02709308538617</v>
      </c>
      <c r="N524" s="71">
        <v>43.128534830815177</v>
      </c>
      <c r="O524" s="71">
        <v>37.55643072681697</v>
      </c>
      <c r="P524" s="71">
        <v>17.724219704416239</v>
      </c>
      <c r="Q524" s="71">
        <v>2.64409935792786</v>
      </c>
      <c r="R524" s="71">
        <v>0</v>
      </c>
      <c r="S524" s="71">
        <v>4.2132127513093334</v>
      </c>
      <c r="T524" s="72"/>
      <c r="U524" s="71">
        <v>2704267</v>
      </c>
      <c r="V524" s="71">
        <v>1081</v>
      </c>
      <c r="W524" s="71">
        <v>0</v>
      </c>
      <c r="X524" s="71">
        <v>9112</v>
      </c>
      <c r="Y524" s="71">
        <v>12932</v>
      </c>
      <c r="Z524" s="71">
        <v>21820</v>
      </c>
      <c r="AA524" s="71">
        <v>3527</v>
      </c>
      <c r="AB524" s="71">
        <v>36393</v>
      </c>
      <c r="AC524" s="71">
        <v>0</v>
      </c>
      <c r="AD524" s="71">
        <v>4.2132127513093334</v>
      </c>
      <c r="AE524" s="72"/>
      <c r="AF524" s="71">
        <v>19786922.401728429</v>
      </c>
      <c r="AG524" s="71">
        <v>1949818.7496037339</v>
      </c>
      <c r="AH524" s="71">
        <v>0</v>
      </c>
      <c r="AI524" s="71">
        <v>56253533.126896523</v>
      </c>
      <c r="AJ524" s="71">
        <v>55950419.909140013</v>
      </c>
      <c r="AK524" s="71">
        <v>0</v>
      </c>
      <c r="AL524" s="71">
        <v>0</v>
      </c>
      <c r="AM524" s="71">
        <v>4987507.9871067619</v>
      </c>
      <c r="AN524" s="71">
        <v>0</v>
      </c>
      <c r="AO524" s="71">
        <v>0</v>
      </c>
      <c r="AP524" s="71">
        <v>138928202.17447546</v>
      </c>
      <c r="AQ524" s="72"/>
      <c r="AR524" s="71">
        <v>932</v>
      </c>
      <c r="AS524" s="71">
        <v>61</v>
      </c>
      <c r="AT524" s="71">
        <v>0</v>
      </c>
      <c r="AU524" s="71">
        <v>0</v>
      </c>
      <c r="AV524" s="71">
        <v>0</v>
      </c>
      <c r="AW524" s="71">
        <v>0</v>
      </c>
      <c r="AX524" s="71"/>
      <c r="AY524" s="72"/>
      <c r="AZ524" s="71">
        <v>3794.2</v>
      </c>
      <c r="BA524" s="71">
        <v>1565.3</v>
      </c>
      <c r="BB524" s="71">
        <v>0</v>
      </c>
      <c r="BC524" s="71">
        <v>0</v>
      </c>
      <c r="BD524" s="71">
        <v>0</v>
      </c>
      <c r="BE524" s="71">
        <v>0</v>
      </c>
      <c r="BF524" s="71"/>
      <c r="BG524" s="72"/>
      <c r="BH524" s="71">
        <v>0</v>
      </c>
      <c r="BI524" s="71">
        <v>0</v>
      </c>
      <c r="BJ524" s="71">
        <v>4.7729999999999997</v>
      </c>
      <c r="BK524" s="71">
        <v>0</v>
      </c>
      <c r="BL524" s="71">
        <v>10.834</v>
      </c>
      <c r="BM524" s="71">
        <v>0</v>
      </c>
      <c r="BN524" s="72"/>
      <c r="BO524" s="71">
        <v>0</v>
      </c>
      <c r="BP524" s="71">
        <v>0</v>
      </c>
      <c r="BQ524" s="71">
        <v>1</v>
      </c>
      <c r="BR524" s="71">
        <v>0</v>
      </c>
      <c r="BS524" s="71">
        <v>3</v>
      </c>
      <c r="BT524" s="71">
        <v>0</v>
      </c>
      <c r="BU524"/>
      <c r="BV524" s="70">
        <v>15.606999999999999</v>
      </c>
      <c r="BW524" s="70">
        <v>0</v>
      </c>
      <c r="BX524" s="70">
        <v>0</v>
      </c>
      <c r="BY524" s="70">
        <v>0</v>
      </c>
      <c r="BZ524" s="70">
        <v>0</v>
      </c>
      <c r="CA524" s="70">
        <v>0</v>
      </c>
      <c r="CB524" s="70">
        <v>0</v>
      </c>
      <c r="CC524" s="70">
        <v>0</v>
      </c>
      <c r="CD524" s="70">
        <v>0</v>
      </c>
    </row>
    <row r="525" spans="1:82">
      <c r="A525" s="70" t="s">
        <v>2255</v>
      </c>
      <c r="B525" s="70">
        <v>268</v>
      </c>
      <c r="C525" s="70">
        <v>13</v>
      </c>
      <c r="D525" s="70">
        <v>16</v>
      </c>
      <c r="E525" s="70">
        <v>2016</v>
      </c>
      <c r="F525" s="70" t="s">
        <v>155</v>
      </c>
      <c r="G525" s="70" t="s">
        <v>2242</v>
      </c>
      <c r="H525" s="70" t="s">
        <v>2243</v>
      </c>
      <c r="I525" s="148"/>
      <c r="J525" s="71">
        <v>50.633060471388454</v>
      </c>
      <c r="K525" s="71">
        <v>2.5981800613758179</v>
      </c>
      <c r="L525" s="71">
        <v>0</v>
      </c>
      <c r="M525" s="71">
        <v>37.891430965127853</v>
      </c>
      <c r="N525" s="71">
        <v>43.238139721248807</v>
      </c>
      <c r="O525" s="71">
        <v>37.44892471712587</v>
      </c>
      <c r="P525" s="71">
        <v>17.437953021343919</v>
      </c>
      <c r="Q525" s="71">
        <v>2.5630243946403435</v>
      </c>
      <c r="R525" s="71">
        <v>0</v>
      </c>
      <c r="S525" s="71">
        <v>4.7309777050318838</v>
      </c>
      <c r="T525" s="72"/>
      <c r="U525" s="71">
        <v>3854728</v>
      </c>
      <c r="V525" s="71">
        <v>1081</v>
      </c>
      <c r="W525" s="71">
        <v>0</v>
      </c>
      <c r="X525" s="71">
        <v>9112</v>
      </c>
      <c r="Y525" s="71">
        <v>13032</v>
      </c>
      <c r="Z525" s="71">
        <v>22025</v>
      </c>
      <c r="AA525" s="71">
        <v>3589</v>
      </c>
      <c r="AB525" s="71">
        <v>36287</v>
      </c>
      <c r="AC525" s="71">
        <v>0</v>
      </c>
      <c r="AD525" s="71">
        <v>4.7309777050318838</v>
      </c>
      <c r="AE525" s="72"/>
      <c r="AF525" s="71">
        <v>28443322.47133204</v>
      </c>
      <c r="AG525" s="71">
        <v>1886357.7219855799</v>
      </c>
      <c r="AH525" s="71">
        <v>0</v>
      </c>
      <c r="AI525" s="71">
        <v>52916053.313900411</v>
      </c>
      <c r="AJ525" s="71">
        <v>51496779.346190423</v>
      </c>
      <c r="AK525" s="71">
        <v>0</v>
      </c>
      <c r="AL525" s="71">
        <v>0</v>
      </c>
      <c r="AM525" s="71">
        <v>4976844.6501548793</v>
      </c>
      <c r="AN525" s="71">
        <v>0</v>
      </c>
      <c r="AO525" s="71">
        <v>0</v>
      </c>
      <c r="AP525" s="71">
        <v>139719357.50356334</v>
      </c>
      <c r="AQ525" s="72"/>
      <c r="AR525" s="71">
        <v>992</v>
      </c>
      <c r="AS525" s="71">
        <v>65</v>
      </c>
      <c r="AT525" s="71">
        <v>0</v>
      </c>
      <c r="AU525" s="71">
        <v>0</v>
      </c>
      <c r="AV525" s="71">
        <v>0</v>
      </c>
      <c r="AW525" s="71">
        <v>0</v>
      </c>
      <c r="AX525" s="71"/>
      <c r="AY525" s="72"/>
      <c r="AZ525" s="71">
        <v>4074.8</v>
      </c>
      <c r="BA525" s="71">
        <v>1809.4</v>
      </c>
      <c r="BB525" s="71">
        <v>0</v>
      </c>
      <c r="BC525" s="71">
        <v>0</v>
      </c>
      <c r="BD525" s="71">
        <v>0</v>
      </c>
      <c r="BE525" s="71">
        <v>0</v>
      </c>
      <c r="BF525" s="71"/>
      <c r="BG525" s="72"/>
      <c r="BH525" s="71">
        <v>0</v>
      </c>
      <c r="BI525" s="71">
        <v>0</v>
      </c>
      <c r="BJ525" s="71">
        <v>6.5229999999999997</v>
      </c>
      <c r="BK525" s="71">
        <v>0</v>
      </c>
      <c r="BL525" s="71">
        <v>10.227</v>
      </c>
      <c r="BM525" s="71">
        <v>0</v>
      </c>
      <c r="BN525" s="72"/>
      <c r="BO525" s="71">
        <v>0</v>
      </c>
      <c r="BP525" s="71">
        <v>0</v>
      </c>
      <c r="BQ525" s="71">
        <v>1</v>
      </c>
      <c r="BR525" s="71">
        <v>0</v>
      </c>
      <c r="BS525" s="71">
        <v>3</v>
      </c>
      <c r="BT525" s="71">
        <v>0</v>
      </c>
      <c r="BU525"/>
      <c r="BV525" s="70">
        <v>16.75</v>
      </c>
      <c r="BW525" s="70">
        <v>0</v>
      </c>
      <c r="BX525" s="70">
        <v>0</v>
      </c>
      <c r="BY525" s="70">
        <v>0</v>
      </c>
      <c r="BZ525" s="70">
        <v>0</v>
      </c>
      <c r="CA525" s="70">
        <v>0</v>
      </c>
      <c r="CB525" s="70">
        <v>0</v>
      </c>
      <c r="CC525" s="70">
        <v>0</v>
      </c>
      <c r="CD525" s="70">
        <v>0</v>
      </c>
    </row>
    <row r="526" spans="1:82">
      <c r="A526" s="70" t="s">
        <v>2256</v>
      </c>
      <c r="B526" s="70">
        <v>269</v>
      </c>
      <c r="C526" s="70">
        <v>14</v>
      </c>
      <c r="D526" s="70">
        <v>16</v>
      </c>
      <c r="E526" s="70">
        <v>2017</v>
      </c>
      <c r="F526" s="70" t="s">
        <v>156</v>
      </c>
      <c r="G526" s="70" t="s">
        <v>2242</v>
      </c>
      <c r="H526" s="70" t="s">
        <v>2243</v>
      </c>
      <c r="I526" s="148"/>
      <c r="J526" s="71">
        <v>48.691731146208532</v>
      </c>
      <c r="K526" s="71">
        <v>2.6578277199113471</v>
      </c>
      <c r="L526" s="71">
        <v>0</v>
      </c>
      <c r="M526" s="71">
        <v>36.794042648244144</v>
      </c>
      <c r="N526" s="71">
        <v>47.33771937485789</v>
      </c>
      <c r="O526" s="71">
        <v>37.207480382149718</v>
      </c>
      <c r="P526" s="71">
        <v>17.153683843860264</v>
      </c>
      <c r="Q526" s="71">
        <v>2.4759744384706099</v>
      </c>
      <c r="R526" s="71">
        <v>0</v>
      </c>
      <c r="S526" s="71">
        <v>5.0941003910561502</v>
      </c>
      <c r="T526" s="72"/>
      <c r="U526" s="71">
        <v>4036989</v>
      </c>
      <c r="V526" s="71">
        <v>1081</v>
      </c>
      <c r="W526" s="71">
        <v>0</v>
      </c>
      <c r="X526" s="71">
        <v>9112</v>
      </c>
      <c r="Y526" s="71">
        <v>13191</v>
      </c>
      <c r="Z526" s="71">
        <v>22246</v>
      </c>
      <c r="AA526" s="71">
        <v>3553</v>
      </c>
      <c r="AB526" s="71">
        <v>36250</v>
      </c>
      <c r="AC526" s="71">
        <v>0</v>
      </c>
      <c r="AD526" s="71">
        <v>5.0941003910561502</v>
      </c>
      <c r="AE526" s="72"/>
      <c r="AF526" s="71">
        <v>28860822.703243989</v>
      </c>
      <c r="AG526" s="71">
        <v>1914897.4932429681</v>
      </c>
      <c r="AH526" s="71">
        <v>0</v>
      </c>
      <c r="AI526" s="71">
        <v>54061267.401527964</v>
      </c>
      <c r="AJ526" s="71">
        <v>59361089.175417632</v>
      </c>
      <c r="AK526" s="71">
        <v>0</v>
      </c>
      <c r="AL526" s="71">
        <v>0</v>
      </c>
      <c r="AM526" s="71">
        <v>4979549.4788593054</v>
      </c>
      <c r="AN526" s="71">
        <v>0</v>
      </c>
      <c r="AO526" s="71">
        <v>0</v>
      </c>
      <c r="AP526" s="71">
        <v>149177626.25229186</v>
      </c>
      <c r="AQ526" s="72"/>
      <c r="AR526" s="71">
        <v>1036</v>
      </c>
      <c r="AS526" s="71">
        <v>73</v>
      </c>
      <c r="AT526" s="71">
        <v>0</v>
      </c>
      <c r="AU526" s="71">
        <v>0</v>
      </c>
      <c r="AV526" s="71">
        <v>0</v>
      </c>
      <c r="AW526" s="71">
        <v>0</v>
      </c>
      <c r="AX526" s="71"/>
      <c r="AY526" s="72"/>
      <c r="AZ526" s="71">
        <v>4280.8</v>
      </c>
      <c r="BA526" s="71">
        <v>2036.2</v>
      </c>
      <c r="BB526" s="71">
        <v>0</v>
      </c>
      <c r="BC526" s="71">
        <v>0</v>
      </c>
      <c r="BD526" s="71">
        <v>0</v>
      </c>
      <c r="BE526" s="71">
        <v>0</v>
      </c>
      <c r="BF526" s="71"/>
      <c r="BG526" s="72"/>
      <c r="BH526" s="71">
        <v>0</v>
      </c>
      <c r="BI526" s="71">
        <v>0</v>
      </c>
      <c r="BJ526" s="71">
        <v>6.8630000000000004</v>
      </c>
      <c r="BK526" s="71">
        <v>0</v>
      </c>
      <c r="BL526" s="71">
        <v>23.852</v>
      </c>
      <c r="BM526" s="71">
        <v>0</v>
      </c>
      <c r="BN526" s="72"/>
      <c r="BO526" s="71">
        <v>0</v>
      </c>
      <c r="BP526" s="71">
        <v>0</v>
      </c>
      <c r="BQ526" s="71">
        <v>1</v>
      </c>
      <c r="BR526" s="71">
        <v>0</v>
      </c>
      <c r="BS526" s="71">
        <v>3</v>
      </c>
      <c r="BT526" s="71">
        <v>0</v>
      </c>
      <c r="BU526"/>
      <c r="BV526" s="70">
        <v>14.314</v>
      </c>
      <c r="BW526" s="70">
        <v>0</v>
      </c>
      <c r="BX526" s="70">
        <v>16.401</v>
      </c>
      <c r="BY526" s="70">
        <v>0</v>
      </c>
      <c r="BZ526" s="70">
        <v>0</v>
      </c>
      <c r="CA526" s="70">
        <v>0</v>
      </c>
      <c r="CB526" s="70">
        <v>0</v>
      </c>
      <c r="CC526" s="70">
        <v>0</v>
      </c>
      <c r="CD526" s="70">
        <v>0</v>
      </c>
    </row>
    <row r="527" spans="1:82">
      <c r="A527" s="70" t="s">
        <v>2257</v>
      </c>
      <c r="B527" s="70">
        <v>270</v>
      </c>
      <c r="C527" s="70">
        <v>15</v>
      </c>
      <c r="D527" s="70">
        <v>16</v>
      </c>
      <c r="E527" s="70">
        <v>2018</v>
      </c>
      <c r="F527" s="70" t="s">
        <v>183</v>
      </c>
      <c r="G527" s="70" t="s">
        <v>2242</v>
      </c>
      <c r="H527" s="70" t="s">
        <v>2243</v>
      </c>
      <c r="I527" s="148"/>
      <c r="J527" s="71">
        <v>44.777033273408442</v>
      </c>
      <c r="K527" s="71">
        <v>2.4658236745200299</v>
      </c>
      <c r="L527" s="71">
        <v>0</v>
      </c>
      <c r="M527" s="71">
        <v>39.233476152293314</v>
      </c>
      <c r="N527" s="71">
        <v>44.487749587892367</v>
      </c>
      <c r="O527" s="71">
        <v>36.713573464513601</v>
      </c>
      <c r="P527" s="71">
        <v>16.939913036817686</v>
      </c>
      <c r="Q527" s="71">
        <v>2.2923579816950399</v>
      </c>
      <c r="R527" s="71">
        <v>0</v>
      </c>
      <c r="S527" s="71">
        <v>4.973269093573756</v>
      </c>
      <c r="T527" s="72"/>
      <c r="U527" s="71">
        <v>3950839</v>
      </c>
      <c r="V527" s="71">
        <v>1081</v>
      </c>
      <c r="W527" s="71">
        <v>0</v>
      </c>
      <c r="X527" s="71">
        <v>9112</v>
      </c>
      <c r="Y527" s="71">
        <v>13284</v>
      </c>
      <c r="Z527" s="71">
        <v>22371</v>
      </c>
      <c r="AA527" s="71">
        <v>3544</v>
      </c>
      <c r="AB527" s="71">
        <v>36168</v>
      </c>
      <c r="AC527" s="71">
        <v>0</v>
      </c>
      <c r="AD527" s="71">
        <v>4.973269093573756</v>
      </c>
      <c r="AE527" s="72"/>
      <c r="AF527" s="71">
        <v>25418605.810954049</v>
      </c>
      <c r="AG527" s="71">
        <v>1690193.1918624791</v>
      </c>
      <c r="AH527" s="71">
        <v>0</v>
      </c>
      <c r="AI527" s="71">
        <v>51446397.285615467</v>
      </c>
      <c r="AJ527" s="71">
        <v>57733925.183594361</v>
      </c>
      <c r="AK527" s="71">
        <v>0</v>
      </c>
      <c r="AL527" s="71">
        <v>0</v>
      </c>
      <c r="AM527" s="71">
        <v>4978565.3722189171</v>
      </c>
      <c r="AN527" s="71">
        <v>0</v>
      </c>
      <c r="AO527" s="71">
        <v>0</v>
      </c>
      <c r="AP527" s="71">
        <v>141267686.84424525</v>
      </c>
      <c r="AQ527" s="72"/>
      <c r="AR527" s="71">
        <v>1098</v>
      </c>
      <c r="AS527" s="71">
        <v>80</v>
      </c>
      <c r="AT527" s="71">
        <v>0</v>
      </c>
      <c r="AU527" s="71">
        <v>0</v>
      </c>
      <c r="AV527" s="71">
        <v>0</v>
      </c>
      <c r="AW527" s="71">
        <v>0</v>
      </c>
      <c r="AX527" s="71"/>
      <c r="AY527" s="72"/>
      <c r="AZ527" s="71">
        <v>4578.4000000000015</v>
      </c>
      <c r="BA527" s="71">
        <v>11197</v>
      </c>
      <c r="BB527" s="71">
        <v>0</v>
      </c>
      <c r="BC527" s="71">
        <v>0</v>
      </c>
      <c r="BD527" s="71">
        <v>0</v>
      </c>
      <c r="BE527" s="71">
        <v>0</v>
      </c>
      <c r="BF527" s="71"/>
      <c r="BG527" s="72"/>
      <c r="BH527" s="71">
        <v>0</v>
      </c>
      <c r="BI527" s="71">
        <v>0</v>
      </c>
      <c r="BJ527" s="71">
        <v>6.0330000000000004</v>
      </c>
      <c r="BK527" s="71">
        <v>0</v>
      </c>
      <c r="BL527" s="71">
        <v>23.012</v>
      </c>
      <c r="BM527" s="71">
        <v>0</v>
      </c>
      <c r="BN527" s="72"/>
      <c r="BO527" s="71">
        <v>0</v>
      </c>
      <c r="BP527" s="71">
        <v>0</v>
      </c>
      <c r="BQ527" s="71">
        <v>1</v>
      </c>
      <c r="BR527" s="71">
        <v>0</v>
      </c>
      <c r="BS527" s="71">
        <v>3</v>
      </c>
      <c r="BT527" s="71">
        <v>0</v>
      </c>
      <c r="BU527"/>
      <c r="BV527" s="70">
        <v>13.311999999999999</v>
      </c>
      <c r="BW527" s="70">
        <v>0</v>
      </c>
      <c r="BX527" s="70">
        <v>15.733000000000001</v>
      </c>
      <c r="BY527" s="70">
        <v>0</v>
      </c>
      <c r="BZ527" s="70">
        <v>0</v>
      </c>
      <c r="CA527" s="70">
        <v>0</v>
      </c>
      <c r="CB527" s="70">
        <v>0</v>
      </c>
      <c r="CC527" s="70">
        <v>0</v>
      </c>
      <c r="CD527" s="70">
        <v>0</v>
      </c>
    </row>
    <row r="528" spans="1:82">
      <c r="A528" s="70" t="s">
        <v>2258</v>
      </c>
      <c r="B528" s="70">
        <v>271</v>
      </c>
      <c r="C528" s="70">
        <v>16</v>
      </c>
      <c r="D528" s="70">
        <v>16</v>
      </c>
      <c r="E528" s="70">
        <v>2019</v>
      </c>
      <c r="F528" s="70" t="s">
        <v>158</v>
      </c>
      <c r="G528" s="70" t="s">
        <v>2242</v>
      </c>
      <c r="H528" s="70" t="s">
        <v>2243</v>
      </c>
      <c r="I528" s="148"/>
      <c r="J528" s="71">
        <v>41.150066811016266</v>
      </c>
      <c r="K528" s="71">
        <v>2.2961435385256141</v>
      </c>
      <c r="L528" s="71">
        <v>0</v>
      </c>
      <c r="M528" s="71">
        <v>37.512905865249941</v>
      </c>
      <c r="N528" s="71">
        <v>39.332077455264411</v>
      </c>
      <c r="O528" s="71">
        <v>35.860378334570655</v>
      </c>
      <c r="P528" s="71">
        <v>16.836500938216805</v>
      </c>
      <c r="Q528" s="71">
        <v>2.22712182334203</v>
      </c>
      <c r="R528" s="71">
        <v>0</v>
      </c>
      <c r="S528" s="71">
        <v>5.2641914630346971</v>
      </c>
      <c r="T528" s="72"/>
      <c r="U528" s="71">
        <v>3735116</v>
      </c>
      <c r="V528" s="71">
        <v>1081</v>
      </c>
      <c r="W528" s="71">
        <v>0</v>
      </c>
      <c r="X528" s="71">
        <v>9112</v>
      </c>
      <c r="Y528" s="71">
        <v>13451</v>
      </c>
      <c r="Z528" s="71">
        <v>22451</v>
      </c>
      <c r="AA528" s="71">
        <v>3496</v>
      </c>
      <c r="AB528" s="71">
        <v>36090</v>
      </c>
      <c r="AC528" s="71">
        <v>0</v>
      </c>
      <c r="AD528" s="71">
        <v>5.2641914630346971</v>
      </c>
      <c r="AE528" s="72"/>
      <c r="AF528" s="71">
        <v>24318198.508664511</v>
      </c>
      <c r="AG528" s="71">
        <v>1648601.892691775</v>
      </c>
      <c r="AH528" s="71">
        <v>0</v>
      </c>
      <c r="AI528" s="71">
        <v>51365513.559927061</v>
      </c>
      <c r="AJ528" s="71">
        <v>52314737.27957283</v>
      </c>
      <c r="AK528" s="71">
        <v>0</v>
      </c>
      <c r="AL528" s="71">
        <v>0</v>
      </c>
      <c r="AM528" s="71">
        <v>4915186.3146254597</v>
      </c>
      <c r="AN528" s="71">
        <v>0</v>
      </c>
      <c r="AO528" s="71">
        <v>0</v>
      </c>
      <c r="AP528" s="71">
        <v>134562237.55548164</v>
      </c>
      <c r="AQ528" s="72"/>
      <c r="AR528" s="71">
        <v>1179</v>
      </c>
      <c r="AS528" s="71">
        <v>83</v>
      </c>
      <c r="AT528" s="71">
        <v>0</v>
      </c>
      <c r="AU528" s="71">
        <v>0</v>
      </c>
      <c r="AV528" s="71">
        <v>0</v>
      </c>
      <c r="AW528" s="71">
        <v>0</v>
      </c>
      <c r="AX528" s="71"/>
      <c r="AY528" s="72"/>
      <c r="AZ528" s="71">
        <v>4968.7000000000025</v>
      </c>
      <c r="BA528" s="71">
        <v>11302.8</v>
      </c>
      <c r="BB528" s="71">
        <v>0</v>
      </c>
      <c r="BC528" s="71">
        <v>0</v>
      </c>
      <c r="BD528" s="71">
        <v>0</v>
      </c>
      <c r="BE528" s="71">
        <v>0</v>
      </c>
      <c r="BF528" s="71"/>
      <c r="BG528" s="72"/>
      <c r="BH528" s="71">
        <v>0</v>
      </c>
      <c r="BI528" s="71">
        <v>0</v>
      </c>
      <c r="BJ528" s="71">
        <v>5.9180000000000001</v>
      </c>
      <c r="BK528" s="71">
        <v>0</v>
      </c>
      <c r="BL528" s="71">
        <v>22.91</v>
      </c>
      <c r="BM528" s="71">
        <v>0</v>
      </c>
      <c r="BN528" s="72"/>
      <c r="BO528" s="71">
        <v>0</v>
      </c>
      <c r="BP528" s="71">
        <v>0</v>
      </c>
      <c r="BQ528" s="71">
        <v>1</v>
      </c>
      <c r="BR528" s="71">
        <v>0</v>
      </c>
      <c r="BS528" s="71">
        <v>3</v>
      </c>
      <c r="BT528" s="71">
        <v>0</v>
      </c>
      <c r="BU528"/>
      <c r="BV528" s="70">
        <v>13.015000000000001</v>
      </c>
      <c r="BW528" s="70">
        <v>0</v>
      </c>
      <c r="BX528" s="70">
        <v>15.813000000000001</v>
      </c>
      <c r="BY528" s="70">
        <v>0</v>
      </c>
      <c r="BZ528" s="70">
        <v>0</v>
      </c>
      <c r="CA528" s="70">
        <v>0</v>
      </c>
      <c r="CB528" s="70">
        <v>0</v>
      </c>
      <c r="CC528" s="70">
        <v>0</v>
      </c>
      <c r="CD528" s="70">
        <v>0</v>
      </c>
    </row>
    <row r="529" spans="1:82">
      <c r="A529" s="70" t="s">
        <v>2259</v>
      </c>
      <c r="B529" s="70">
        <v>272</v>
      </c>
      <c r="C529" s="70">
        <v>17</v>
      </c>
      <c r="D529" s="70">
        <v>16</v>
      </c>
      <c r="E529" s="70">
        <v>2020</v>
      </c>
      <c r="F529" s="70" t="s">
        <v>159</v>
      </c>
      <c r="G529" s="70" t="s">
        <v>2242</v>
      </c>
      <c r="H529" s="70" t="s">
        <v>2243</v>
      </c>
      <c r="I529" s="148"/>
      <c r="J529" s="71">
        <v>34.090442961112487</v>
      </c>
      <c r="K529" s="71">
        <v>2.7805434739129611</v>
      </c>
      <c r="L529" s="71">
        <v>0</v>
      </c>
      <c r="M529" s="71">
        <v>37.67577295769447</v>
      </c>
      <c r="N529" s="71">
        <v>41.177091785335257</v>
      </c>
      <c r="O529" s="71">
        <v>31.715442125505714</v>
      </c>
      <c r="P529" s="71">
        <v>16.016942046130762</v>
      </c>
      <c r="Q529" s="71">
        <v>2.1241779818928799</v>
      </c>
      <c r="R529" s="71">
        <v>0</v>
      </c>
      <c r="S529" s="71">
        <v>4.3656517435436157</v>
      </c>
      <c r="T529" s="72"/>
      <c r="U529" s="71">
        <v>3325849</v>
      </c>
      <c r="V529" s="71">
        <v>1257</v>
      </c>
      <c r="W529" s="71">
        <v>0</v>
      </c>
      <c r="X529" s="71">
        <v>10741</v>
      </c>
      <c r="Y529" s="71">
        <v>13685</v>
      </c>
      <c r="Z529" s="71">
        <v>22663</v>
      </c>
      <c r="AA529" s="71">
        <v>3535</v>
      </c>
      <c r="AB529" s="71">
        <v>36027</v>
      </c>
      <c r="AC529" s="71">
        <v>0</v>
      </c>
      <c r="AD529" s="71">
        <v>4.3656517435436157</v>
      </c>
      <c r="AE529" s="72"/>
      <c r="AF529" s="71">
        <v>20904777.100092351</v>
      </c>
      <c r="AG529" s="71">
        <v>1943528.3183343629</v>
      </c>
      <c r="AH529" s="71">
        <v>0</v>
      </c>
      <c r="AI529" s="71">
        <v>54476379.271763578</v>
      </c>
      <c r="AJ529" s="71">
        <v>56553663.059641987</v>
      </c>
      <c r="AK529" s="71"/>
      <c r="AL529" s="71"/>
      <c r="AM529" s="71">
        <v>4701923.7683184147</v>
      </c>
      <c r="AN529" s="71"/>
      <c r="AO529" s="71"/>
      <c r="AP529" s="71">
        <v>138580271.51815069</v>
      </c>
      <c r="AQ529" s="72"/>
      <c r="AR529" s="71">
        <v>1229</v>
      </c>
      <c r="AS529" s="71">
        <v>85</v>
      </c>
      <c r="AT529" s="71">
        <v>0</v>
      </c>
      <c r="AU529" s="71">
        <v>0</v>
      </c>
      <c r="AV529" s="71">
        <v>0</v>
      </c>
      <c r="AW529" s="71">
        <v>0</v>
      </c>
      <c r="AX529" s="71"/>
      <c r="AY529" s="72"/>
      <c r="AZ529" s="71">
        <v>5206.5000000000045</v>
      </c>
      <c r="BA529" s="71">
        <v>11401.8</v>
      </c>
      <c r="BB529" s="71">
        <v>0</v>
      </c>
      <c r="BC529" s="71">
        <v>0</v>
      </c>
      <c r="BD529" s="71">
        <v>0</v>
      </c>
      <c r="BE529" s="71">
        <v>0</v>
      </c>
      <c r="BF529" s="71"/>
      <c r="BG529" s="72"/>
      <c r="BH529" s="71">
        <v>0</v>
      </c>
      <c r="BI529" s="71">
        <v>0</v>
      </c>
      <c r="BJ529" s="71">
        <v>5.8769999999999998</v>
      </c>
      <c r="BK529" s="71">
        <v>0</v>
      </c>
      <c r="BL529" s="71">
        <v>14.757</v>
      </c>
      <c r="BM529" s="71">
        <v>0</v>
      </c>
      <c r="BN529" s="72"/>
      <c r="BO529" s="71">
        <v>0</v>
      </c>
      <c r="BP529" s="71">
        <v>0</v>
      </c>
      <c r="BQ529" s="71">
        <v>1</v>
      </c>
      <c r="BR529" s="71">
        <v>0</v>
      </c>
      <c r="BS529" s="71">
        <v>2</v>
      </c>
      <c r="BT529" s="71">
        <v>0</v>
      </c>
      <c r="BU529"/>
      <c r="BV529" s="70">
        <v>9.0860000000000003</v>
      </c>
      <c r="BW529" s="70">
        <v>0</v>
      </c>
      <c r="BX529" s="70">
        <v>11.548</v>
      </c>
      <c r="BY529" s="70">
        <v>0</v>
      </c>
      <c r="BZ529" s="70">
        <v>0</v>
      </c>
      <c r="CA529" s="70">
        <v>0</v>
      </c>
      <c r="CB529" s="70">
        <v>0</v>
      </c>
      <c r="CC529" s="70">
        <v>0</v>
      </c>
      <c r="CD529" s="70">
        <v>0</v>
      </c>
    </row>
    <row r="530" spans="1:82">
      <c r="A530" s="70" t="s">
        <v>2260</v>
      </c>
      <c r="B530" s="70">
        <v>272</v>
      </c>
      <c r="C530" s="70">
        <v>18</v>
      </c>
      <c r="D530" s="70">
        <v>16</v>
      </c>
      <c r="E530" s="70">
        <v>2021</v>
      </c>
      <c r="F530" s="70" t="s">
        <v>160</v>
      </c>
      <c r="G530" s="70" t="s">
        <v>2242</v>
      </c>
      <c r="H530" s="70" t="s">
        <v>2243</v>
      </c>
      <c r="I530" s="148"/>
      <c r="J530" s="71">
        <v>35.255853894924925</v>
      </c>
      <c r="K530" s="71">
        <v>2.9748887507615924</v>
      </c>
      <c r="L530" s="71">
        <v>0</v>
      </c>
      <c r="M530" s="71">
        <v>42.690278503661219</v>
      </c>
      <c r="N530" s="71">
        <v>40.036725646318992</v>
      </c>
      <c r="O530" s="71">
        <v>31.131002458307371</v>
      </c>
      <c r="P530" s="71">
        <v>16.481525321074326</v>
      </c>
      <c r="Q530" s="71">
        <v>2.1062565122550998</v>
      </c>
      <c r="R530" s="71">
        <v>0</v>
      </c>
      <c r="S530" s="71">
        <v>4.4443763599393256</v>
      </c>
      <c r="T530" s="72"/>
      <c r="U530" s="71">
        <v>3625612</v>
      </c>
      <c r="V530" s="71">
        <v>1257</v>
      </c>
      <c r="W530" s="71">
        <v>0</v>
      </c>
      <c r="X530" s="71">
        <v>10741</v>
      </c>
      <c r="Y530" s="71">
        <v>13862</v>
      </c>
      <c r="Z530" s="71">
        <v>22905</v>
      </c>
      <c r="AA530" s="71">
        <v>3547</v>
      </c>
      <c r="AB530" s="71">
        <v>36074</v>
      </c>
      <c r="AC530" s="71">
        <v>0</v>
      </c>
      <c r="AD530" s="71">
        <v>4.4443763599393256</v>
      </c>
      <c r="AE530" s="72"/>
      <c r="AF530" s="71">
        <v>22664741.433157224</v>
      </c>
      <c r="AG530" s="71">
        <v>2067201.4702678125</v>
      </c>
      <c r="AH530" s="71">
        <v>0</v>
      </c>
      <c r="AI530" s="71">
        <v>62806765.868786253</v>
      </c>
      <c r="AJ530" s="71">
        <v>53532894.620249003</v>
      </c>
      <c r="AK530" s="71">
        <v>0</v>
      </c>
      <c r="AL530" s="71">
        <v>0</v>
      </c>
      <c r="AM530" s="71">
        <v>4735213.4887786824</v>
      </c>
      <c r="AN530" s="71">
        <v>0</v>
      </c>
      <c r="AO530" s="71">
        <v>0</v>
      </c>
      <c r="AP530" s="71">
        <v>145806816.88123897</v>
      </c>
      <c r="AQ530" s="72"/>
      <c r="AR530" s="71">
        <v>1307</v>
      </c>
      <c r="AS530" s="71">
        <v>86</v>
      </c>
      <c r="AT530" s="71">
        <v>0</v>
      </c>
      <c r="AU530" s="71">
        <v>0</v>
      </c>
      <c r="AV530" s="71">
        <v>0</v>
      </c>
      <c r="AW530" s="71">
        <v>0</v>
      </c>
      <c r="AX530" s="71"/>
      <c r="AY530" s="72"/>
      <c r="AZ530" s="71">
        <v>5578.4000000000051</v>
      </c>
      <c r="BA530" s="71">
        <v>11901.3</v>
      </c>
      <c r="BB530" s="71">
        <v>0</v>
      </c>
      <c r="BC530" s="71">
        <v>0</v>
      </c>
      <c r="BD530" s="71">
        <v>0</v>
      </c>
      <c r="BE530" s="71">
        <v>0</v>
      </c>
      <c r="BF530" s="71"/>
      <c r="BG530" s="72"/>
      <c r="BH530" s="71">
        <v>0</v>
      </c>
      <c r="BI530" s="71">
        <v>0</v>
      </c>
      <c r="BJ530" s="71">
        <v>5.593</v>
      </c>
      <c r="BK530" s="71">
        <v>0</v>
      </c>
      <c r="BL530" s="71">
        <v>20.506999999999998</v>
      </c>
      <c r="BM530" s="71">
        <v>0</v>
      </c>
      <c r="BN530" s="72"/>
      <c r="BO530" s="71">
        <v>0</v>
      </c>
      <c r="BP530" s="71">
        <v>0</v>
      </c>
      <c r="BQ530" s="71">
        <v>1</v>
      </c>
      <c r="BR530" s="71">
        <v>0</v>
      </c>
      <c r="BS530" s="71">
        <v>3</v>
      </c>
      <c r="BT530" s="71">
        <v>0</v>
      </c>
      <c r="BU530"/>
      <c r="BV530" s="70">
        <v>12.433</v>
      </c>
      <c r="BW530" s="70">
        <v>0</v>
      </c>
      <c r="BX530" s="70">
        <v>13.667</v>
      </c>
      <c r="BY530" s="70">
        <v>0</v>
      </c>
      <c r="BZ530" s="70">
        <v>0</v>
      </c>
      <c r="CA530" s="70">
        <v>0</v>
      </c>
      <c r="CB530" s="70">
        <v>0</v>
      </c>
      <c r="CC530" s="70">
        <v>0</v>
      </c>
      <c r="CD530" s="70">
        <v>0</v>
      </c>
    </row>
    <row r="531" spans="1:82">
      <c r="A531" s="70" t="s">
        <v>2261</v>
      </c>
      <c r="B531" s="70">
        <v>272</v>
      </c>
      <c r="C531" s="70">
        <v>19</v>
      </c>
      <c r="D531" s="70">
        <v>16</v>
      </c>
      <c r="E531" s="70">
        <v>2022</v>
      </c>
      <c r="F531" s="70" t="s">
        <v>161</v>
      </c>
      <c r="G531" s="70" t="s">
        <v>2242</v>
      </c>
      <c r="H531" s="70" t="s">
        <v>2243</v>
      </c>
      <c r="I531" s="148"/>
      <c r="J531" s="71">
        <v>28.485811589012162</v>
      </c>
      <c r="K531" s="71">
        <v>2.717167205611124</v>
      </c>
      <c r="L531" s="71">
        <v>0</v>
      </c>
      <c r="M531" s="71">
        <v>39.424939218450056</v>
      </c>
      <c r="N531" s="71">
        <v>41.732177312046453</v>
      </c>
      <c r="O531" s="71">
        <v>32.798657749067104</v>
      </c>
      <c r="P531" s="71">
        <v>16.563579057655414</v>
      </c>
      <c r="Q531" s="71">
        <v>2.11695953655475</v>
      </c>
      <c r="R531" s="71">
        <v>0</v>
      </c>
      <c r="S531" s="71">
        <v>5.0777900107947822</v>
      </c>
      <c r="T531" s="72"/>
      <c r="U531" s="71">
        <v>3298049</v>
      </c>
      <c r="V531" s="71">
        <v>1257</v>
      </c>
      <c r="W531" s="71">
        <v>0</v>
      </c>
      <c r="X531" s="71">
        <v>10741</v>
      </c>
      <c r="Y531" s="71">
        <v>14035</v>
      </c>
      <c r="Z531" s="71">
        <v>22928</v>
      </c>
      <c r="AA531" s="71">
        <v>3619</v>
      </c>
      <c r="AB531" s="71">
        <v>35960</v>
      </c>
      <c r="AC531" s="71">
        <v>0</v>
      </c>
      <c r="AD531" s="71">
        <v>5.0777900107947822</v>
      </c>
      <c r="AE531" s="72"/>
      <c r="AF531" s="71">
        <v>18540879.098004211</v>
      </c>
      <c r="AG531" s="71">
        <v>2030858.5521535366</v>
      </c>
      <c r="AH531" s="71">
        <v>0</v>
      </c>
      <c r="AI531" s="71">
        <v>59943511.08556588</v>
      </c>
      <c r="AJ531" s="71">
        <v>60866404.263453864</v>
      </c>
      <c r="AK531" s="71">
        <v>0</v>
      </c>
      <c r="AL531" s="71">
        <v>0</v>
      </c>
      <c r="AM531" s="71">
        <v>4643417.5068798754</v>
      </c>
      <c r="AN531" s="71">
        <v>0</v>
      </c>
      <c r="AO531" s="71">
        <v>0</v>
      </c>
      <c r="AP531" s="71">
        <v>146025070.50605735</v>
      </c>
      <c r="AQ531" s="72"/>
      <c r="AR531" s="71">
        <v>1404</v>
      </c>
      <c r="AS531" s="71">
        <v>89</v>
      </c>
      <c r="AT531" s="71">
        <v>0</v>
      </c>
      <c r="AU531" s="71">
        <v>0</v>
      </c>
      <c r="AV531" s="71">
        <v>0</v>
      </c>
      <c r="AW531" s="71">
        <v>0</v>
      </c>
      <c r="AX531" s="71"/>
      <c r="AY531" s="72"/>
      <c r="AZ531" s="71">
        <v>6063.1000000000067</v>
      </c>
      <c r="BA531" s="71">
        <v>12049.799999999997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2262</v>
      </c>
      <c r="B532" s="70">
        <v>272</v>
      </c>
      <c r="C532" s="70">
        <v>20</v>
      </c>
      <c r="D532" s="70">
        <v>16</v>
      </c>
      <c r="E532" s="70">
        <v>2023</v>
      </c>
      <c r="F532" s="70" t="s">
        <v>1539</v>
      </c>
      <c r="G532" s="70" t="s">
        <v>2242</v>
      </c>
      <c r="H532" s="70" t="s">
        <v>2243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1507</v>
      </c>
      <c r="AS532" s="71">
        <v>92</v>
      </c>
      <c r="AT532" s="71">
        <v>0</v>
      </c>
      <c r="AU532" s="71">
        <v>0</v>
      </c>
      <c r="AV532" s="71">
        <v>0</v>
      </c>
      <c r="AW532" s="71">
        <v>0</v>
      </c>
      <c r="AX532" s="71"/>
      <c r="AY532" s="72"/>
      <c r="AZ532" s="71">
        <v>6585.3000000000065</v>
      </c>
      <c r="BA532" s="71">
        <v>12198.699999999997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2263</v>
      </c>
      <c r="B533" s="70">
        <v>272</v>
      </c>
      <c r="C533" s="70">
        <v>21</v>
      </c>
      <c r="D533" s="70">
        <v>16</v>
      </c>
      <c r="E533" s="70">
        <v>2024</v>
      </c>
      <c r="F533" s="70" t="s">
        <v>1554</v>
      </c>
      <c r="G533" s="70" t="s">
        <v>2242</v>
      </c>
      <c r="H533" s="70" t="s">
        <v>2243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2264</v>
      </c>
      <c r="B534" s="70">
        <v>188</v>
      </c>
      <c r="C534" s="70">
        <v>1</v>
      </c>
      <c r="D534" s="70">
        <v>12</v>
      </c>
      <c r="E534" s="70">
        <v>1990</v>
      </c>
      <c r="F534" s="70" t="s">
        <v>787</v>
      </c>
      <c r="G534" s="70" t="s">
        <v>2265</v>
      </c>
      <c r="H534" s="70" t="s">
        <v>2266</v>
      </c>
      <c r="I534" s="148"/>
      <c r="J534" s="71">
        <v>387.51404462744762</v>
      </c>
      <c r="K534" s="71">
        <v>9.0728459481069006</v>
      </c>
      <c r="L534" s="71">
        <v>1.3442841651378299</v>
      </c>
      <c r="M534" s="71">
        <v>33.151751016946378</v>
      </c>
      <c r="N534" s="71">
        <v>48.154132585191142</v>
      </c>
      <c r="O534" s="71">
        <v>32.092450083080323</v>
      </c>
      <c r="P534" s="71">
        <v>53.049470758446269</v>
      </c>
      <c r="Q534" s="71">
        <v>2.98658438647904</v>
      </c>
      <c r="R534" s="71">
        <v>0.32759474805536248</v>
      </c>
      <c r="S534" s="71">
        <v>2.187027253710208</v>
      </c>
      <c r="T534" s="72"/>
      <c r="U534" s="71">
        <v>16024718</v>
      </c>
      <c r="V534" s="71">
        <v>2047</v>
      </c>
      <c r="W534" s="71">
        <v>12</v>
      </c>
      <c r="X534" s="71">
        <v>10558</v>
      </c>
      <c r="Y534" s="71">
        <v>12488</v>
      </c>
      <c r="Z534" s="71">
        <v>13200</v>
      </c>
      <c r="AA534" s="71">
        <v>12881</v>
      </c>
      <c r="AB534" s="71">
        <v>48492</v>
      </c>
      <c r="AC534" s="71">
        <v>56740</v>
      </c>
      <c r="AD534" s="71">
        <v>2.187027253710208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2267</v>
      </c>
      <c r="B535" s="70">
        <v>189</v>
      </c>
      <c r="C535" s="70">
        <v>2</v>
      </c>
      <c r="D535" s="70">
        <v>12</v>
      </c>
      <c r="E535" s="70">
        <v>2005</v>
      </c>
      <c r="F535" s="70" t="s">
        <v>789</v>
      </c>
      <c r="G535" s="70" t="s">
        <v>2265</v>
      </c>
      <c r="H535" s="70" t="s">
        <v>2266</v>
      </c>
      <c r="I535" s="148"/>
      <c r="J535" s="71">
        <v>302.77221960916302</v>
      </c>
      <c r="K535" s="71">
        <v>6.2048386683137684</v>
      </c>
      <c r="L535" s="71">
        <v>2.0882037384900038</v>
      </c>
      <c r="M535" s="71">
        <v>65.297864361011207</v>
      </c>
      <c r="N535" s="71">
        <v>66.874779463162952</v>
      </c>
      <c r="O535" s="71">
        <v>49.715730300778112</v>
      </c>
      <c r="P535" s="71">
        <v>52.252842511983587</v>
      </c>
      <c r="Q535" s="71">
        <v>2.6277552784960898</v>
      </c>
      <c r="R535" s="71">
        <v>0.91365517692666232</v>
      </c>
      <c r="S535" s="71">
        <v>1.90185</v>
      </c>
      <c r="T535" s="72"/>
      <c r="U535" s="71">
        <v>17612037</v>
      </c>
      <c r="V535" s="71">
        <v>1769</v>
      </c>
      <c r="W535" s="71">
        <v>17</v>
      </c>
      <c r="X535" s="71">
        <v>9057</v>
      </c>
      <c r="Y535" s="71">
        <v>13849</v>
      </c>
      <c r="Z535" s="71">
        <v>23663</v>
      </c>
      <c r="AA535" s="71">
        <v>10391</v>
      </c>
      <c r="AB535" s="71">
        <v>44603</v>
      </c>
      <c r="AC535" s="71">
        <v>161561</v>
      </c>
      <c r="AD535" s="71">
        <v>1.90185</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2268</v>
      </c>
      <c r="B536" s="70">
        <v>190</v>
      </c>
      <c r="C536" s="70">
        <v>3</v>
      </c>
      <c r="D536" s="70">
        <v>12</v>
      </c>
      <c r="E536" s="70">
        <v>2006</v>
      </c>
      <c r="F536" s="70" t="s">
        <v>790</v>
      </c>
      <c r="G536" s="70" t="s">
        <v>2265</v>
      </c>
      <c r="H536" s="70" t="s">
        <v>2266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2269</v>
      </c>
      <c r="B537" s="70">
        <v>191</v>
      </c>
      <c r="C537" s="70">
        <v>4</v>
      </c>
      <c r="D537" s="70">
        <v>12</v>
      </c>
      <c r="E537" s="70">
        <v>2007</v>
      </c>
      <c r="F537" s="70" t="s">
        <v>791</v>
      </c>
      <c r="G537" s="70" t="s">
        <v>2265</v>
      </c>
      <c r="H537" s="70" t="s">
        <v>2266</v>
      </c>
      <c r="I537" s="148"/>
      <c r="J537" s="71">
        <v>334.66423077815301</v>
      </c>
      <c r="K537" s="71">
        <v>5.7611363359887386</v>
      </c>
      <c r="L537" s="71">
        <v>4.6342985661220046</v>
      </c>
      <c r="M537" s="71">
        <v>70.967471514708478</v>
      </c>
      <c r="N537" s="71">
        <v>74.450477144046999</v>
      </c>
      <c r="O537" s="71">
        <v>47.539237157944342</v>
      </c>
      <c r="P537" s="71">
        <v>50.447127433220928</v>
      </c>
      <c r="Q537" s="71">
        <v>2.72097319622039</v>
      </c>
      <c r="R537" s="71">
        <v>0.61049026860034827</v>
      </c>
      <c r="S537" s="71">
        <v>0.11038749</v>
      </c>
      <c r="T537" s="72"/>
      <c r="U537" s="71">
        <v>22481849</v>
      </c>
      <c r="V537" s="71">
        <v>1589</v>
      </c>
      <c r="W537" s="71">
        <v>40</v>
      </c>
      <c r="X537" s="71">
        <v>10525</v>
      </c>
      <c r="Y537" s="71">
        <v>13931</v>
      </c>
      <c r="Z537" s="71">
        <v>23522</v>
      </c>
      <c r="AA537" s="71">
        <v>9879</v>
      </c>
      <c r="AB537" s="71">
        <v>43743</v>
      </c>
      <c r="AC537" s="71">
        <v>111050</v>
      </c>
      <c r="AD537" s="71">
        <v>0.11038749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2270</v>
      </c>
      <c r="B538" s="70">
        <v>192</v>
      </c>
      <c r="C538" s="70">
        <v>5</v>
      </c>
      <c r="D538" s="70">
        <v>12</v>
      </c>
      <c r="E538" s="70">
        <v>2008</v>
      </c>
      <c r="F538" s="70" t="s">
        <v>792</v>
      </c>
      <c r="G538" s="70" t="s">
        <v>2265</v>
      </c>
      <c r="H538" s="70" t="s">
        <v>2266</v>
      </c>
      <c r="I538" s="148"/>
      <c r="J538" s="71">
        <v>267.14193772065738</v>
      </c>
      <c r="K538" s="71">
        <v>4.3700269846050963</v>
      </c>
      <c r="L538" s="71">
        <v>3.8533526408336631</v>
      </c>
      <c r="M538" s="71">
        <v>67.49240773519027</v>
      </c>
      <c r="N538" s="71">
        <v>77.364618232059655</v>
      </c>
      <c r="O538" s="71">
        <v>46.196718769243311</v>
      </c>
      <c r="P538" s="71">
        <v>48.803323425674137</v>
      </c>
      <c r="Q538" s="71">
        <v>2.6503836635018501</v>
      </c>
      <c r="R538" s="71">
        <v>0.50847536337193311</v>
      </c>
      <c r="S538" s="71">
        <v>0</v>
      </c>
      <c r="T538" s="72"/>
      <c r="U538" s="71">
        <v>17802684</v>
      </c>
      <c r="V538" s="71">
        <v>1589</v>
      </c>
      <c r="W538" s="71">
        <v>40</v>
      </c>
      <c r="X538" s="71">
        <v>10525</v>
      </c>
      <c r="Y538" s="71">
        <v>13975</v>
      </c>
      <c r="Z538" s="71">
        <v>23660</v>
      </c>
      <c r="AA538" s="71">
        <v>9568</v>
      </c>
      <c r="AB538" s="71">
        <v>43309</v>
      </c>
      <c r="AC538" s="71">
        <v>96044</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2271</v>
      </c>
      <c r="B539" s="70">
        <v>193</v>
      </c>
      <c r="C539" s="70">
        <v>6</v>
      </c>
      <c r="D539" s="70">
        <v>12</v>
      </c>
      <c r="E539" s="70">
        <v>2009</v>
      </c>
      <c r="F539" s="70" t="s">
        <v>176</v>
      </c>
      <c r="G539" s="1064" t="s">
        <v>2265</v>
      </c>
      <c r="H539" s="70" t="s">
        <v>2266</v>
      </c>
      <c r="I539" s="148"/>
      <c r="J539" s="71">
        <v>208.55627076408541</v>
      </c>
      <c r="K539" s="71">
        <v>3.970343693460896</v>
      </c>
      <c r="L539" s="71">
        <v>27.453684005500001</v>
      </c>
      <c r="M539" s="71">
        <v>63.674033715667839</v>
      </c>
      <c r="N539" s="71">
        <v>66.702724486795915</v>
      </c>
      <c r="O539" s="71">
        <v>46.854313800436003</v>
      </c>
      <c r="P539" s="71">
        <v>47.041349724492107</v>
      </c>
      <c r="Q539" s="71">
        <v>2.4996741316140501</v>
      </c>
      <c r="R539" s="71">
        <v>0.49347256656640243</v>
      </c>
      <c r="S539" s="71">
        <v>0</v>
      </c>
      <c r="T539" s="72"/>
      <c r="U539" s="71">
        <v>11861170</v>
      </c>
      <c r="V539" s="71">
        <v>1406</v>
      </c>
      <c r="W539" s="71">
        <v>437</v>
      </c>
      <c r="X539" s="71">
        <v>10829</v>
      </c>
      <c r="Y539" s="71">
        <v>13962</v>
      </c>
      <c r="Z539" s="71">
        <v>23686</v>
      </c>
      <c r="AA539" s="71">
        <v>9468</v>
      </c>
      <c r="AB539" s="71">
        <v>42878</v>
      </c>
      <c r="AC539" s="71">
        <v>90934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413.74599999999998</v>
      </c>
      <c r="BK539" s="71">
        <v>0</v>
      </c>
      <c r="BL539" s="71">
        <v>0</v>
      </c>
      <c r="BM539" s="71">
        <v>0</v>
      </c>
      <c r="BN539" s="72"/>
      <c r="BO539" s="71">
        <v>0</v>
      </c>
      <c r="BP539" s="71">
        <v>0</v>
      </c>
      <c r="BQ539" s="71">
        <v>5</v>
      </c>
      <c r="BR539" s="71">
        <v>0</v>
      </c>
      <c r="BS539" s="71">
        <v>0</v>
      </c>
      <c r="BT539" s="71">
        <v>0</v>
      </c>
      <c r="BU539"/>
      <c r="BV539" s="70">
        <v>413.74599999999998</v>
      </c>
      <c r="BW539" s="70">
        <v>0</v>
      </c>
      <c r="BX539" s="70">
        <v>0</v>
      </c>
      <c r="BY539" s="70">
        <v>0</v>
      </c>
      <c r="BZ539" s="70">
        <v>0</v>
      </c>
      <c r="CA539" s="70">
        <v>0</v>
      </c>
      <c r="CB539" s="70">
        <v>0</v>
      </c>
      <c r="CC539" s="70">
        <v>0</v>
      </c>
      <c r="CD539" s="70">
        <v>0</v>
      </c>
    </row>
    <row r="540" spans="1:82">
      <c r="A540" s="70" t="s">
        <v>2272</v>
      </c>
      <c r="B540" s="70">
        <v>194</v>
      </c>
      <c r="C540" s="70">
        <v>7</v>
      </c>
      <c r="D540" s="70">
        <v>12</v>
      </c>
      <c r="E540" s="70">
        <v>2010</v>
      </c>
      <c r="F540" s="70" t="s">
        <v>177</v>
      </c>
      <c r="G540" s="1064" t="s">
        <v>2265</v>
      </c>
      <c r="H540" s="70" t="s">
        <v>2266</v>
      </c>
      <c r="I540" s="148"/>
      <c r="J540" s="71">
        <v>301.14384720434441</v>
      </c>
      <c r="K540" s="71">
        <v>4.5144895521763111</v>
      </c>
      <c r="L540" s="71">
        <v>24.512023065372158</v>
      </c>
      <c r="M540" s="71">
        <v>73.942574437872011</v>
      </c>
      <c r="N540" s="71">
        <v>78.615595260214036</v>
      </c>
      <c r="O540" s="71">
        <v>46.781334812319862</v>
      </c>
      <c r="P540" s="71">
        <v>47.104795931564112</v>
      </c>
      <c r="Q540" s="71">
        <v>2.5787204213972301</v>
      </c>
      <c r="R540" s="71">
        <v>0.81490676667272333</v>
      </c>
      <c r="S540" s="71">
        <v>0</v>
      </c>
      <c r="T540" s="72"/>
      <c r="U540" s="71">
        <v>16142815</v>
      </c>
      <c r="V540" s="71">
        <v>1406</v>
      </c>
      <c r="W540" s="71">
        <v>437</v>
      </c>
      <c r="X540" s="71">
        <v>10829</v>
      </c>
      <c r="Y540" s="71">
        <v>13975</v>
      </c>
      <c r="Z540" s="71">
        <v>23759</v>
      </c>
      <c r="AA540" s="71">
        <v>9244</v>
      </c>
      <c r="AB540" s="71">
        <v>42386</v>
      </c>
      <c r="AC540" s="71">
        <v>142306</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500.649</v>
      </c>
      <c r="BK540" s="71">
        <v>0</v>
      </c>
      <c r="BL540" s="71">
        <v>0</v>
      </c>
      <c r="BM540" s="71">
        <v>0</v>
      </c>
      <c r="BN540" s="72"/>
      <c r="BO540" s="71">
        <v>0</v>
      </c>
      <c r="BP540" s="71">
        <v>0</v>
      </c>
      <c r="BQ540" s="71">
        <v>5</v>
      </c>
      <c r="BR540" s="71">
        <v>0</v>
      </c>
      <c r="BS540" s="71">
        <v>0</v>
      </c>
      <c r="BT540" s="71">
        <v>0</v>
      </c>
      <c r="BU540"/>
      <c r="BV540" s="70">
        <v>500.649</v>
      </c>
      <c r="BW540" s="70">
        <v>0</v>
      </c>
      <c r="BX540" s="70">
        <v>0</v>
      </c>
      <c r="BY540" s="70">
        <v>0</v>
      </c>
      <c r="BZ540" s="70">
        <v>0</v>
      </c>
      <c r="CA540" s="70">
        <v>0</v>
      </c>
      <c r="CB540" s="70">
        <v>0</v>
      </c>
      <c r="CC540" s="70">
        <v>0</v>
      </c>
      <c r="CD540" s="70">
        <v>0</v>
      </c>
    </row>
    <row r="541" spans="1:82">
      <c r="A541" s="70" t="s">
        <v>2273</v>
      </c>
      <c r="B541" s="70">
        <v>195</v>
      </c>
      <c r="C541" s="70">
        <v>8</v>
      </c>
      <c r="D541" s="70">
        <v>12</v>
      </c>
      <c r="E541" s="70">
        <v>2011</v>
      </c>
      <c r="F541" s="70" t="s">
        <v>178</v>
      </c>
      <c r="G541" s="70" t="s">
        <v>2265</v>
      </c>
      <c r="H541" s="70" t="s">
        <v>2266</v>
      </c>
      <c r="I541" s="148"/>
      <c r="J541" s="71">
        <v>262.50348101132118</v>
      </c>
      <c r="K541" s="71">
        <v>4.5901053253278103</v>
      </c>
      <c r="L541" s="71">
        <v>25.640809137589059</v>
      </c>
      <c r="M541" s="71">
        <v>67.156403445093574</v>
      </c>
      <c r="N541" s="71">
        <v>72.724764863967124</v>
      </c>
      <c r="O541" s="71">
        <v>46.256839643557093</v>
      </c>
      <c r="P541" s="71">
        <v>44.946841636008728</v>
      </c>
      <c r="Q541" s="71">
        <v>2.9392952189038799</v>
      </c>
      <c r="R541" s="71">
        <v>0.70581148955000594</v>
      </c>
      <c r="S541" s="71">
        <v>0</v>
      </c>
      <c r="T541" s="72"/>
      <c r="U541" s="71">
        <v>15543572</v>
      </c>
      <c r="V541" s="71">
        <v>1406</v>
      </c>
      <c r="W541" s="71">
        <v>437</v>
      </c>
      <c r="X541" s="71">
        <v>10829</v>
      </c>
      <c r="Y541" s="71">
        <v>13996</v>
      </c>
      <c r="Z541" s="71">
        <v>24003</v>
      </c>
      <c r="AA541" s="71">
        <v>9083</v>
      </c>
      <c r="AB541" s="71">
        <v>41884</v>
      </c>
      <c r="AC541" s="71">
        <v>123051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548.07500000000005</v>
      </c>
      <c r="BK541" s="71">
        <v>0</v>
      </c>
      <c r="BL541" s="71">
        <v>0</v>
      </c>
      <c r="BM541" s="71">
        <v>0</v>
      </c>
      <c r="BN541" s="72"/>
      <c r="BO541" s="71">
        <v>0</v>
      </c>
      <c r="BP541" s="71">
        <v>0</v>
      </c>
      <c r="BQ541" s="71">
        <v>5</v>
      </c>
      <c r="BR541" s="71">
        <v>0</v>
      </c>
      <c r="BS541" s="71">
        <v>0</v>
      </c>
      <c r="BT541" s="71">
        <v>0</v>
      </c>
      <c r="BU541"/>
      <c r="BV541" s="70">
        <v>548.07500000000005</v>
      </c>
      <c r="BW541" s="70">
        <v>0</v>
      </c>
      <c r="BX541" s="70">
        <v>0</v>
      </c>
      <c r="BY541" s="70">
        <v>0</v>
      </c>
      <c r="BZ541" s="70">
        <v>0</v>
      </c>
      <c r="CA541" s="70">
        <v>0</v>
      </c>
      <c r="CB541" s="70">
        <v>0</v>
      </c>
      <c r="CC541" s="70">
        <v>0</v>
      </c>
      <c r="CD541" s="70">
        <v>0</v>
      </c>
    </row>
    <row r="542" spans="1:82">
      <c r="A542" s="70" t="s">
        <v>2274</v>
      </c>
      <c r="B542" s="70">
        <v>196</v>
      </c>
      <c r="C542" s="70">
        <v>9</v>
      </c>
      <c r="D542" s="70">
        <v>12</v>
      </c>
      <c r="E542" s="70">
        <v>2012</v>
      </c>
      <c r="F542" s="70" t="s">
        <v>179</v>
      </c>
      <c r="G542" s="70" t="s">
        <v>2265</v>
      </c>
      <c r="H542" s="70" t="s">
        <v>2266</v>
      </c>
      <c r="I542" s="148"/>
      <c r="J542" s="71">
        <v>292.36645687009832</v>
      </c>
      <c r="K542" s="71">
        <v>4.3110699220255997</v>
      </c>
      <c r="L542" s="71">
        <v>24.8897329170949</v>
      </c>
      <c r="M542" s="71">
        <v>69.31209849259487</v>
      </c>
      <c r="N542" s="71">
        <v>81.53824245422615</v>
      </c>
      <c r="O542" s="71">
        <v>45.963580101108846</v>
      </c>
      <c r="P542" s="71">
        <v>44.505841203143056</v>
      </c>
      <c r="Q542" s="71">
        <v>3.16405409501618</v>
      </c>
      <c r="R542" s="71">
        <v>0.46564620781505439</v>
      </c>
      <c r="S542" s="71">
        <v>0</v>
      </c>
      <c r="T542" s="72"/>
      <c r="U542" s="71">
        <v>16049807</v>
      </c>
      <c r="V542" s="71">
        <v>1406</v>
      </c>
      <c r="W542" s="71">
        <v>437</v>
      </c>
      <c r="X542" s="71">
        <v>10829</v>
      </c>
      <c r="Y542" s="71">
        <v>14051</v>
      </c>
      <c r="Z542" s="71">
        <v>24040</v>
      </c>
      <c r="AA542" s="71">
        <v>8943</v>
      </c>
      <c r="AB542" s="71">
        <v>41498</v>
      </c>
      <c r="AC542" s="71">
        <v>79078</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502.97500000000002</v>
      </c>
      <c r="BK542" s="71">
        <v>0</v>
      </c>
      <c r="BL542" s="71">
        <v>0</v>
      </c>
      <c r="BM542" s="71">
        <v>0</v>
      </c>
      <c r="BN542" s="72"/>
      <c r="BO542" s="71">
        <v>0</v>
      </c>
      <c r="BP542" s="71">
        <v>0</v>
      </c>
      <c r="BQ542" s="71">
        <v>5</v>
      </c>
      <c r="BR542" s="71">
        <v>0</v>
      </c>
      <c r="BS542" s="71">
        <v>0</v>
      </c>
      <c r="BT542" s="71">
        <v>0</v>
      </c>
      <c r="BU542"/>
      <c r="BV542" s="70">
        <v>502.97500000000002</v>
      </c>
      <c r="BW542" s="70">
        <v>0</v>
      </c>
      <c r="BX542" s="70">
        <v>0</v>
      </c>
      <c r="BY542" s="70">
        <v>0</v>
      </c>
      <c r="BZ542" s="70">
        <v>0</v>
      </c>
      <c r="CA542" s="70">
        <v>0</v>
      </c>
      <c r="CB542" s="70">
        <v>0</v>
      </c>
      <c r="CC542" s="70">
        <v>0</v>
      </c>
      <c r="CD542" s="70">
        <v>0</v>
      </c>
    </row>
    <row r="543" spans="1:82">
      <c r="A543" s="70" t="s">
        <v>2275</v>
      </c>
      <c r="B543" s="70">
        <v>197</v>
      </c>
      <c r="C543" s="70">
        <v>10</v>
      </c>
      <c r="D543" s="70">
        <v>12</v>
      </c>
      <c r="E543" s="70">
        <v>2013</v>
      </c>
      <c r="F543" s="70" t="s">
        <v>180</v>
      </c>
      <c r="G543" s="70" t="s">
        <v>2265</v>
      </c>
      <c r="H543" s="70" t="s">
        <v>2266</v>
      </c>
      <c r="I543" s="148"/>
      <c r="J543" s="71">
        <v>283.29441237814729</v>
      </c>
      <c r="K543" s="71">
        <v>3.6193489441267048</v>
      </c>
      <c r="L543" s="71">
        <v>22.52928762811106</v>
      </c>
      <c r="M543" s="71">
        <v>67.236541753110316</v>
      </c>
      <c r="N543" s="71">
        <v>71.417094248378007</v>
      </c>
      <c r="O543" s="71">
        <v>44.513400298401962</v>
      </c>
      <c r="P543" s="71">
        <v>44.258924330201744</v>
      </c>
      <c r="Q543" s="71">
        <v>3.18802723809703</v>
      </c>
      <c r="R543" s="71">
        <v>0.46304616041867591</v>
      </c>
      <c r="S543" s="71">
        <v>0</v>
      </c>
      <c r="T543" s="72"/>
      <c r="U543" s="71">
        <v>16351493</v>
      </c>
      <c r="V543" s="71">
        <v>1406</v>
      </c>
      <c r="W543" s="71">
        <v>437</v>
      </c>
      <c r="X543" s="71">
        <v>10829</v>
      </c>
      <c r="Y543" s="71">
        <v>14118</v>
      </c>
      <c r="Z543" s="71">
        <v>24321</v>
      </c>
      <c r="AA543" s="71">
        <v>8860</v>
      </c>
      <c r="AB543" s="71">
        <v>41213</v>
      </c>
      <c r="AC543" s="71">
        <v>76760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580.71199999999999</v>
      </c>
      <c r="BK543" s="71">
        <v>0</v>
      </c>
      <c r="BL543" s="71">
        <v>0</v>
      </c>
      <c r="BM543" s="71">
        <v>0</v>
      </c>
      <c r="BN543" s="72"/>
      <c r="BO543" s="71">
        <v>0</v>
      </c>
      <c r="BP543" s="71">
        <v>0</v>
      </c>
      <c r="BQ543" s="71">
        <v>5</v>
      </c>
      <c r="BR543" s="71">
        <v>0</v>
      </c>
      <c r="BS543" s="71">
        <v>0</v>
      </c>
      <c r="BT543" s="71">
        <v>0</v>
      </c>
      <c r="BU543"/>
      <c r="BV543" s="70">
        <v>580.71199999999999</v>
      </c>
      <c r="BW543" s="70">
        <v>0</v>
      </c>
      <c r="BX543" s="70">
        <v>0</v>
      </c>
      <c r="BY543" s="70">
        <v>0</v>
      </c>
      <c r="BZ543" s="70">
        <v>0</v>
      </c>
      <c r="CA543" s="70">
        <v>0</v>
      </c>
      <c r="CB543" s="70">
        <v>0</v>
      </c>
      <c r="CC543" s="70">
        <v>0</v>
      </c>
      <c r="CD543" s="70">
        <v>0</v>
      </c>
    </row>
    <row r="544" spans="1:82">
      <c r="A544" s="70" t="s">
        <v>2276</v>
      </c>
      <c r="B544" s="70">
        <v>198</v>
      </c>
      <c r="C544" s="70">
        <v>11</v>
      </c>
      <c r="D544" s="70">
        <v>12</v>
      </c>
      <c r="E544" s="70">
        <v>2014</v>
      </c>
      <c r="F544" s="70" t="s">
        <v>181</v>
      </c>
      <c r="G544" s="70" t="s">
        <v>2265</v>
      </c>
      <c r="H544" s="70" t="s">
        <v>2266</v>
      </c>
      <c r="I544" s="148"/>
      <c r="J544" s="71">
        <v>300.06024042472922</v>
      </c>
      <c r="K544" s="71">
        <v>3.735209159676208</v>
      </c>
      <c r="L544" s="71">
        <v>6.0504786263443693</v>
      </c>
      <c r="M544" s="71">
        <v>72.74010359221478</v>
      </c>
      <c r="N544" s="71">
        <v>71.927494541432949</v>
      </c>
      <c r="O544" s="71">
        <v>42.276166721465046</v>
      </c>
      <c r="P544" s="71">
        <v>44.037055843972091</v>
      </c>
      <c r="Q544" s="71">
        <v>3.0270314101292</v>
      </c>
      <c r="R544" s="71">
        <v>0.59683188781767105</v>
      </c>
      <c r="S544" s="71">
        <v>0</v>
      </c>
      <c r="T544" s="72"/>
      <c r="U544" s="71">
        <v>17887789</v>
      </c>
      <c r="V544" s="71">
        <v>1260</v>
      </c>
      <c r="W544" s="71">
        <v>109</v>
      </c>
      <c r="X544" s="71">
        <v>10688</v>
      </c>
      <c r="Y544" s="71">
        <v>14129</v>
      </c>
      <c r="Z544" s="71">
        <v>24328</v>
      </c>
      <c r="AA544" s="71">
        <v>8770</v>
      </c>
      <c r="AB544" s="71">
        <v>40786</v>
      </c>
      <c r="AC544" s="71">
        <v>99249</v>
      </c>
      <c r="AD544" s="71">
        <v>0</v>
      </c>
      <c r="AE544" s="72"/>
      <c r="AF544" s="71"/>
      <c r="AG544" s="71"/>
      <c r="AH544" s="71"/>
      <c r="AI544" s="71"/>
      <c r="AJ544" s="71"/>
      <c r="AK544" s="71"/>
      <c r="AL544" s="71"/>
      <c r="AM544" s="71"/>
      <c r="AN544" s="71"/>
      <c r="AO544" s="71"/>
      <c r="AP544" s="71"/>
      <c r="AQ544" s="72"/>
      <c r="AR544" s="71">
        <v>970</v>
      </c>
      <c r="AS544" s="71">
        <v>67</v>
      </c>
      <c r="AT544" s="71">
        <v>1</v>
      </c>
      <c r="AU544" s="71">
        <v>0</v>
      </c>
      <c r="AV544" s="71">
        <v>0</v>
      </c>
      <c r="AW544" s="71">
        <v>0</v>
      </c>
      <c r="AX544" s="71"/>
      <c r="AY544" s="72"/>
      <c r="AZ544" s="71">
        <v>4372.8630000000003</v>
      </c>
      <c r="BA544" s="71">
        <v>3394.4</v>
      </c>
      <c r="BB544" s="71">
        <v>600</v>
      </c>
      <c r="BC544" s="71">
        <v>0</v>
      </c>
      <c r="BD544" s="71">
        <v>0</v>
      </c>
      <c r="BE544" s="71">
        <v>0</v>
      </c>
      <c r="BF544" s="71"/>
      <c r="BG544" s="72"/>
      <c r="BH544" s="71">
        <v>0</v>
      </c>
      <c r="BI544" s="71">
        <v>0</v>
      </c>
      <c r="BJ544" s="71">
        <v>569.16300000000001</v>
      </c>
      <c r="BK544" s="71">
        <v>0</v>
      </c>
      <c r="BL544" s="71">
        <v>0</v>
      </c>
      <c r="BM544" s="71">
        <v>0</v>
      </c>
      <c r="BN544" s="72"/>
      <c r="BO544" s="71">
        <v>0</v>
      </c>
      <c r="BP544" s="71">
        <v>0</v>
      </c>
      <c r="BQ544" s="71">
        <v>4</v>
      </c>
      <c r="BR544" s="71">
        <v>0</v>
      </c>
      <c r="BS544" s="71">
        <v>0</v>
      </c>
      <c r="BT544" s="71">
        <v>0</v>
      </c>
      <c r="BU544"/>
      <c r="BV544" s="70">
        <v>569.16300000000001</v>
      </c>
      <c r="BW544" s="70">
        <v>0</v>
      </c>
      <c r="BX544" s="70">
        <v>0</v>
      </c>
      <c r="BY544" s="70">
        <v>0</v>
      </c>
      <c r="BZ544" s="70">
        <v>0</v>
      </c>
      <c r="CA544" s="70">
        <v>0</v>
      </c>
      <c r="CB544" s="70">
        <v>0</v>
      </c>
      <c r="CC544" s="70">
        <v>0</v>
      </c>
      <c r="CD544" s="70">
        <v>0</v>
      </c>
    </row>
    <row r="545" spans="1:82">
      <c r="A545" s="70" t="s">
        <v>2277</v>
      </c>
      <c r="B545" s="70">
        <v>199</v>
      </c>
      <c r="C545" s="70">
        <v>12</v>
      </c>
      <c r="D545" s="70">
        <v>12</v>
      </c>
      <c r="E545" s="70">
        <v>2015</v>
      </c>
      <c r="F545" s="70" t="s">
        <v>182</v>
      </c>
      <c r="G545" s="70" t="s">
        <v>2265</v>
      </c>
      <c r="H545" s="70" t="s">
        <v>2266</v>
      </c>
      <c r="I545" s="148"/>
      <c r="J545" s="71">
        <v>267.15189291380551</v>
      </c>
      <c r="K545" s="71">
        <v>3.5589552104940818</v>
      </c>
      <c r="L545" s="71">
        <v>5.794810393202944</v>
      </c>
      <c r="M545" s="71">
        <v>103.2892230389334</v>
      </c>
      <c r="N545" s="71">
        <v>61.656562214956821</v>
      </c>
      <c r="O545" s="71">
        <v>41.831874078119142</v>
      </c>
      <c r="P545" s="71">
        <v>42.991409008018408</v>
      </c>
      <c r="Q545" s="71">
        <v>2.9315188358484101</v>
      </c>
      <c r="R545" s="71">
        <v>0.4219999164157342</v>
      </c>
      <c r="S545" s="71">
        <v>0</v>
      </c>
      <c r="T545" s="72"/>
      <c r="U545" s="71">
        <v>16743800</v>
      </c>
      <c r="V545" s="71">
        <v>1260</v>
      </c>
      <c r="W545" s="71">
        <v>109</v>
      </c>
      <c r="X545" s="71">
        <v>10688</v>
      </c>
      <c r="Y545" s="71">
        <v>14174</v>
      </c>
      <c r="Z545" s="71">
        <v>24304</v>
      </c>
      <c r="AA545" s="71">
        <v>8555</v>
      </c>
      <c r="AB545" s="71">
        <v>40349</v>
      </c>
      <c r="AC545" s="71">
        <v>72134</v>
      </c>
      <c r="AD545" s="71">
        <v>0</v>
      </c>
      <c r="AE545" s="72"/>
      <c r="AF545" s="71">
        <v>276002888.44901729</v>
      </c>
      <c r="AG545" s="71">
        <v>2305267.3046664521</v>
      </c>
      <c r="AH545" s="71">
        <v>531759.5701906631</v>
      </c>
      <c r="AI545" s="71">
        <v>115749039.5713969</v>
      </c>
      <c r="AJ545" s="71">
        <v>75979307.67207253</v>
      </c>
      <c r="AK545" s="71">
        <v>0</v>
      </c>
      <c r="AL545" s="71">
        <v>0</v>
      </c>
      <c r="AM545" s="71">
        <v>5529661.1923109042</v>
      </c>
      <c r="AN545" s="71">
        <v>0</v>
      </c>
      <c r="AO545" s="71">
        <v>0</v>
      </c>
      <c r="AP545" s="71">
        <v>476097923.75965476</v>
      </c>
      <c r="AQ545" s="72"/>
      <c r="AR545" s="71">
        <v>1031</v>
      </c>
      <c r="AS545" s="71">
        <v>90</v>
      </c>
      <c r="AT545" s="71">
        <v>1</v>
      </c>
      <c r="AU545" s="71">
        <v>0</v>
      </c>
      <c r="AV545" s="71">
        <v>0</v>
      </c>
      <c r="AW545" s="71">
        <v>0</v>
      </c>
      <c r="AX545" s="71"/>
      <c r="AY545" s="72"/>
      <c r="AZ545" s="71">
        <v>4742.4530000000004</v>
      </c>
      <c r="BA545" s="71">
        <v>3900.4</v>
      </c>
      <c r="BB545" s="71">
        <v>600</v>
      </c>
      <c r="BC545" s="71">
        <v>0</v>
      </c>
      <c r="BD545" s="71">
        <v>0</v>
      </c>
      <c r="BE545" s="71">
        <v>0</v>
      </c>
      <c r="BF545" s="71"/>
      <c r="BG545" s="72"/>
      <c r="BH545" s="71">
        <v>0</v>
      </c>
      <c r="BI545" s="71">
        <v>0</v>
      </c>
      <c r="BJ545" s="71">
        <v>426.7</v>
      </c>
      <c r="BK545" s="71">
        <v>0</v>
      </c>
      <c r="BL545" s="71">
        <v>0</v>
      </c>
      <c r="BM545" s="71">
        <v>0</v>
      </c>
      <c r="BN545" s="72"/>
      <c r="BO545" s="71">
        <v>0</v>
      </c>
      <c r="BP545" s="71">
        <v>0</v>
      </c>
      <c r="BQ545" s="71">
        <v>5</v>
      </c>
      <c r="BR545" s="71">
        <v>0</v>
      </c>
      <c r="BS545" s="71">
        <v>0</v>
      </c>
      <c r="BT545" s="71">
        <v>0</v>
      </c>
      <c r="BU545"/>
      <c r="BV545" s="70">
        <v>426.7</v>
      </c>
      <c r="BW545" s="70">
        <v>0</v>
      </c>
      <c r="BX545" s="70">
        <v>0</v>
      </c>
      <c r="BY545" s="70">
        <v>0</v>
      </c>
      <c r="BZ545" s="70">
        <v>0</v>
      </c>
      <c r="CA545" s="70">
        <v>0</v>
      </c>
      <c r="CB545" s="70">
        <v>0</v>
      </c>
      <c r="CC545" s="70">
        <v>0</v>
      </c>
      <c r="CD545" s="70">
        <v>0</v>
      </c>
    </row>
    <row r="546" spans="1:82">
      <c r="A546" s="70" t="s">
        <v>2278</v>
      </c>
      <c r="B546" s="70">
        <v>200</v>
      </c>
      <c r="C546" s="70">
        <v>13</v>
      </c>
      <c r="D546" s="70">
        <v>12</v>
      </c>
      <c r="E546" s="70">
        <v>2016</v>
      </c>
      <c r="F546" s="70" t="s">
        <v>155</v>
      </c>
      <c r="G546" s="70" t="s">
        <v>2265</v>
      </c>
      <c r="H546" s="70" t="s">
        <v>2266</v>
      </c>
      <c r="I546" s="148"/>
      <c r="J546" s="71">
        <v>255.34708563448086</v>
      </c>
      <c r="K546" s="71">
        <v>3.4950297048942338</v>
      </c>
      <c r="L546" s="71">
        <v>5.7838995667490449</v>
      </c>
      <c r="M546" s="71">
        <v>61.69342904361848</v>
      </c>
      <c r="N546" s="71">
        <v>66.749918260868327</v>
      </c>
      <c r="O546" s="71">
        <v>41.357895337996339</v>
      </c>
      <c r="P546" s="71">
        <v>41.74128013551563</v>
      </c>
      <c r="Q546" s="71">
        <v>2.8206900322419082</v>
      </c>
      <c r="R546" s="71">
        <v>0.35602684031885123</v>
      </c>
      <c r="S546" s="71">
        <v>0</v>
      </c>
      <c r="T546" s="72"/>
      <c r="U546" s="71">
        <v>16737016</v>
      </c>
      <c r="V546" s="71">
        <v>1260</v>
      </c>
      <c r="W546" s="71">
        <v>109</v>
      </c>
      <c r="X546" s="71">
        <v>10688</v>
      </c>
      <c r="Y546" s="71">
        <v>14251</v>
      </c>
      <c r="Z546" s="71">
        <v>24324</v>
      </c>
      <c r="AA546" s="71">
        <v>8591</v>
      </c>
      <c r="AB546" s="71">
        <v>39935</v>
      </c>
      <c r="AC546" s="71">
        <v>60805.879783360768</v>
      </c>
      <c r="AD546" s="71">
        <v>0</v>
      </c>
      <c r="AE546" s="72"/>
      <c r="AF546" s="71">
        <v>268252741.577393</v>
      </c>
      <c r="AG546" s="71">
        <v>2203441.3438328439</v>
      </c>
      <c r="AH546" s="71">
        <v>384301.07864228613</v>
      </c>
      <c r="AI546" s="71">
        <v>71524029.030499056</v>
      </c>
      <c r="AJ546" s="71">
        <v>80793994.158494696</v>
      </c>
      <c r="AK546" s="71">
        <v>0</v>
      </c>
      <c r="AL546" s="71">
        <v>0</v>
      </c>
      <c r="AM546" s="71">
        <v>5477176.1541029885</v>
      </c>
      <c r="AN546" s="71">
        <v>0</v>
      </c>
      <c r="AO546" s="71">
        <v>0</v>
      </c>
      <c r="AP546" s="71">
        <v>428635683.34296489</v>
      </c>
      <c r="AQ546" s="72"/>
      <c r="AR546" s="71">
        <v>1067</v>
      </c>
      <c r="AS546" s="71">
        <v>112</v>
      </c>
      <c r="AT546" s="71">
        <v>1</v>
      </c>
      <c r="AU546" s="71">
        <v>1</v>
      </c>
      <c r="AV546" s="71">
        <v>0</v>
      </c>
      <c r="AW546" s="71">
        <v>0</v>
      </c>
      <c r="AX546" s="71"/>
      <c r="AY546" s="72"/>
      <c r="AZ546" s="71">
        <v>4931.473</v>
      </c>
      <c r="BA546" s="71">
        <v>4637.7</v>
      </c>
      <c r="BB546" s="71">
        <v>600</v>
      </c>
      <c r="BC546" s="71">
        <v>95</v>
      </c>
      <c r="BD546" s="71">
        <v>0</v>
      </c>
      <c r="BE546" s="71">
        <v>0</v>
      </c>
      <c r="BF546" s="71"/>
      <c r="BG546" s="72"/>
      <c r="BH546" s="71">
        <v>0</v>
      </c>
      <c r="BI546" s="71">
        <v>0</v>
      </c>
      <c r="BJ546" s="71">
        <v>532.05899999999997</v>
      </c>
      <c r="BK546" s="71">
        <v>0</v>
      </c>
      <c r="BL546" s="71">
        <v>0</v>
      </c>
      <c r="BM546" s="71">
        <v>0</v>
      </c>
      <c r="BN546" s="72"/>
      <c r="BO546" s="71">
        <v>0</v>
      </c>
      <c r="BP546" s="71">
        <v>0</v>
      </c>
      <c r="BQ546" s="71">
        <v>5</v>
      </c>
      <c r="BR546" s="71">
        <v>0</v>
      </c>
      <c r="BS546" s="71">
        <v>0</v>
      </c>
      <c r="BT546" s="71">
        <v>0</v>
      </c>
      <c r="BU546"/>
      <c r="BV546" s="70">
        <v>532.05899999999997</v>
      </c>
      <c r="BW546" s="70">
        <v>0</v>
      </c>
      <c r="BX546" s="70">
        <v>0</v>
      </c>
      <c r="BY546" s="70">
        <v>0</v>
      </c>
      <c r="BZ546" s="70">
        <v>0</v>
      </c>
      <c r="CA546" s="70">
        <v>0</v>
      </c>
      <c r="CB546" s="70">
        <v>0</v>
      </c>
      <c r="CC546" s="70">
        <v>0</v>
      </c>
      <c r="CD546" s="70">
        <v>0</v>
      </c>
    </row>
    <row r="547" spans="1:82">
      <c r="A547" s="70" t="s">
        <v>2279</v>
      </c>
      <c r="B547" s="70">
        <v>201</v>
      </c>
      <c r="C547" s="70">
        <v>14</v>
      </c>
      <c r="D547" s="70">
        <v>12</v>
      </c>
      <c r="E547" s="70">
        <v>2017</v>
      </c>
      <c r="F547" s="70" t="s">
        <v>156</v>
      </c>
      <c r="G547" s="70" t="s">
        <v>2265</v>
      </c>
      <c r="H547" s="70" t="s">
        <v>2266</v>
      </c>
      <c r="I547" s="148"/>
      <c r="J547" s="71">
        <v>269.62818528948014</v>
      </c>
      <c r="K547" s="71">
        <v>3.4621486657709313</v>
      </c>
      <c r="L547" s="71">
        <v>6.7697872964197048</v>
      </c>
      <c r="M547" s="71">
        <v>55.944510894213479</v>
      </c>
      <c r="N547" s="71">
        <v>73.918948670672151</v>
      </c>
      <c r="O547" s="71">
        <v>40.542539084028995</v>
      </c>
      <c r="P547" s="71">
        <v>41.052004988557229</v>
      </c>
      <c r="Q547" s="71">
        <v>2.6917428040189901</v>
      </c>
      <c r="R547" s="71">
        <v>0.36703049217766121</v>
      </c>
      <c r="S547" s="71">
        <v>0</v>
      </c>
      <c r="T547" s="72"/>
      <c r="U547" s="71">
        <v>17679761</v>
      </c>
      <c r="V547" s="71">
        <v>1260</v>
      </c>
      <c r="W547" s="71">
        <v>109</v>
      </c>
      <c r="X547" s="71">
        <v>10688</v>
      </c>
      <c r="Y547" s="71">
        <v>14245</v>
      </c>
      <c r="Z547" s="71">
        <v>24240</v>
      </c>
      <c r="AA547" s="71">
        <v>8503</v>
      </c>
      <c r="AB547" s="71">
        <v>39409</v>
      </c>
      <c r="AC547" s="71">
        <v>63928.999999999993</v>
      </c>
      <c r="AD547" s="71">
        <v>0</v>
      </c>
      <c r="AE547" s="72"/>
      <c r="AF547" s="71">
        <v>294771211.74130559</v>
      </c>
      <c r="AG547" s="71">
        <v>2212407.9563460299</v>
      </c>
      <c r="AH547" s="71">
        <v>799886.99681835098</v>
      </c>
      <c r="AI547" s="71">
        <v>67870969.875378996</v>
      </c>
      <c r="AJ547" s="71">
        <v>93409546.549719885</v>
      </c>
      <c r="AK547" s="71">
        <v>0</v>
      </c>
      <c r="AL547" s="71">
        <v>0</v>
      </c>
      <c r="AM547" s="71">
        <v>5413491.4596514851</v>
      </c>
      <c r="AN547" s="71">
        <v>0</v>
      </c>
      <c r="AO547" s="71">
        <v>0</v>
      </c>
      <c r="AP547" s="71">
        <v>464477514.57922035</v>
      </c>
      <c r="AQ547" s="72"/>
      <c r="AR547" s="71">
        <v>1101</v>
      </c>
      <c r="AS547" s="71">
        <v>130</v>
      </c>
      <c r="AT547" s="71">
        <v>1</v>
      </c>
      <c r="AU547" s="71">
        <v>1</v>
      </c>
      <c r="AV547" s="71">
        <v>0</v>
      </c>
      <c r="AW547" s="71">
        <v>0</v>
      </c>
      <c r="AX547" s="71"/>
      <c r="AY547" s="72"/>
      <c r="AZ547" s="71">
        <v>5124.6729999999998</v>
      </c>
      <c r="BA547" s="71">
        <v>8132.4</v>
      </c>
      <c r="BB547" s="71">
        <v>600</v>
      </c>
      <c r="BC547" s="71">
        <v>95</v>
      </c>
      <c r="BD547" s="71">
        <v>0</v>
      </c>
      <c r="BE547" s="71">
        <v>0</v>
      </c>
      <c r="BF547" s="71"/>
      <c r="BG547" s="72"/>
      <c r="BH547" s="71">
        <v>0</v>
      </c>
      <c r="BI547" s="71">
        <v>0</v>
      </c>
      <c r="BJ547" s="71">
        <v>547.55200000000002</v>
      </c>
      <c r="BK547" s="71">
        <v>0</v>
      </c>
      <c r="BL547" s="71">
        <v>0</v>
      </c>
      <c r="BM547" s="71">
        <v>0</v>
      </c>
      <c r="BN547" s="72"/>
      <c r="BO547" s="71">
        <v>0</v>
      </c>
      <c r="BP547" s="71">
        <v>0</v>
      </c>
      <c r="BQ547" s="71">
        <v>5</v>
      </c>
      <c r="BR547" s="71">
        <v>0</v>
      </c>
      <c r="BS547" s="71">
        <v>0</v>
      </c>
      <c r="BT547" s="71">
        <v>0</v>
      </c>
      <c r="BU547"/>
      <c r="BV547" s="70">
        <v>547.55200000000002</v>
      </c>
      <c r="BW547" s="70">
        <v>0</v>
      </c>
      <c r="BX547" s="70">
        <v>0</v>
      </c>
      <c r="BY547" s="70">
        <v>0</v>
      </c>
      <c r="BZ547" s="70">
        <v>0</v>
      </c>
      <c r="CA547" s="70">
        <v>0</v>
      </c>
      <c r="CB547" s="70">
        <v>0</v>
      </c>
      <c r="CC547" s="70">
        <v>0</v>
      </c>
      <c r="CD547" s="70">
        <v>0</v>
      </c>
    </row>
    <row r="548" spans="1:82">
      <c r="A548" s="70" t="s">
        <v>2280</v>
      </c>
      <c r="B548" s="70">
        <v>202</v>
      </c>
      <c r="C548" s="70">
        <v>15</v>
      </c>
      <c r="D548" s="70">
        <v>12</v>
      </c>
      <c r="E548" s="70">
        <v>2018</v>
      </c>
      <c r="F548" s="70" t="s">
        <v>183</v>
      </c>
      <c r="G548" s="70" t="s">
        <v>2265</v>
      </c>
      <c r="H548" s="70" t="s">
        <v>2266</v>
      </c>
      <c r="I548" s="148"/>
      <c r="J548" s="71">
        <v>252.83025834783007</v>
      </c>
      <c r="K548" s="71">
        <v>3.1832508064452978</v>
      </c>
      <c r="L548" s="71">
        <v>6.1614986409075154</v>
      </c>
      <c r="M548" s="71">
        <v>52.561990958622943</v>
      </c>
      <c r="N548" s="71">
        <v>59.194762864519838</v>
      </c>
      <c r="O548" s="71">
        <v>39.779192132955401</v>
      </c>
      <c r="P548" s="71">
        <v>40.385249787830872</v>
      </c>
      <c r="Q548" s="71">
        <v>2.4694440301593201</v>
      </c>
      <c r="R548" s="71">
        <v>0.40445805967368959</v>
      </c>
      <c r="S548" s="71">
        <v>0</v>
      </c>
      <c r="T548" s="72"/>
      <c r="U548" s="71">
        <v>19097296</v>
      </c>
      <c r="V548" s="71">
        <v>1260</v>
      </c>
      <c r="W548" s="71">
        <v>109</v>
      </c>
      <c r="X548" s="71">
        <v>10688</v>
      </c>
      <c r="Y548" s="71">
        <v>14351</v>
      </c>
      <c r="Z548" s="71">
        <v>24239</v>
      </c>
      <c r="AA548" s="71">
        <v>8449</v>
      </c>
      <c r="AB548" s="71">
        <v>38962</v>
      </c>
      <c r="AC548" s="71">
        <v>70172</v>
      </c>
      <c r="AD548" s="71">
        <v>0</v>
      </c>
      <c r="AE548" s="72"/>
      <c r="AF548" s="71">
        <v>291901291.81135428</v>
      </c>
      <c r="AG548" s="71">
        <v>1973894.910509753</v>
      </c>
      <c r="AH548" s="71">
        <v>766819.57943174965</v>
      </c>
      <c r="AI548" s="71">
        <v>65515318.081574567</v>
      </c>
      <c r="AJ548" s="71">
        <v>79121281.96355553</v>
      </c>
      <c r="AK548" s="71">
        <v>0</v>
      </c>
      <c r="AL548" s="71">
        <v>0</v>
      </c>
      <c r="AM548" s="71">
        <v>5363162.575547263</v>
      </c>
      <c r="AN548" s="71">
        <v>0</v>
      </c>
      <c r="AO548" s="71">
        <v>0</v>
      </c>
      <c r="AP548" s="71">
        <v>444641768.92197311</v>
      </c>
      <c r="AQ548" s="72"/>
      <c r="AR548" s="71">
        <v>1139</v>
      </c>
      <c r="AS548" s="71">
        <v>163</v>
      </c>
      <c r="AT548" s="71">
        <v>1</v>
      </c>
      <c r="AU548" s="71">
        <v>1</v>
      </c>
      <c r="AV548" s="71">
        <v>0</v>
      </c>
      <c r="AW548" s="71">
        <v>0</v>
      </c>
      <c r="AX548" s="71"/>
      <c r="AY548" s="72"/>
      <c r="AZ548" s="71">
        <v>5309.6049999999996</v>
      </c>
      <c r="BA548" s="71">
        <v>9785</v>
      </c>
      <c r="BB548" s="71">
        <v>600</v>
      </c>
      <c r="BC548" s="71">
        <v>95</v>
      </c>
      <c r="BD548" s="71">
        <v>0</v>
      </c>
      <c r="BE548" s="71">
        <v>0</v>
      </c>
      <c r="BF548" s="71"/>
      <c r="BG548" s="72"/>
      <c r="BH548" s="71">
        <v>0</v>
      </c>
      <c r="BI548" s="71">
        <v>0</v>
      </c>
      <c r="BJ548" s="71">
        <v>534.10699999999997</v>
      </c>
      <c r="BK548" s="71">
        <v>0</v>
      </c>
      <c r="BL548" s="71">
        <v>0</v>
      </c>
      <c r="BM548" s="71">
        <v>0</v>
      </c>
      <c r="BN548" s="72"/>
      <c r="BO548" s="71">
        <v>0</v>
      </c>
      <c r="BP548" s="71">
        <v>0</v>
      </c>
      <c r="BQ548" s="71">
        <v>5</v>
      </c>
      <c r="BR548" s="71">
        <v>0</v>
      </c>
      <c r="BS548" s="71">
        <v>0</v>
      </c>
      <c r="BT548" s="71">
        <v>0</v>
      </c>
      <c r="BU548"/>
      <c r="BV548" s="70">
        <v>534.10699999999997</v>
      </c>
      <c r="BW548" s="70">
        <v>0</v>
      </c>
      <c r="BX548" s="70">
        <v>0</v>
      </c>
      <c r="BY548" s="70">
        <v>0</v>
      </c>
      <c r="BZ548" s="70">
        <v>0</v>
      </c>
      <c r="CA548" s="70">
        <v>0</v>
      </c>
      <c r="CB548" s="70">
        <v>0</v>
      </c>
      <c r="CC548" s="70">
        <v>0</v>
      </c>
      <c r="CD548" s="70">
        <v>0</v>
      </c>
    </row>
    <row r="549" spans="1:82">
      <c r="A549" s="70" t="s">
        <v>2281</v>
      </c>
      <c r="B549" s="70">
        <v>203</v>
      </c>
      <c r="C549" s="70">
        <v>16</v>
      </c>
      <c r="D549" s="70">
        <v>12</v>
      </c>
      <c r="E549" s="70">
        <v>2019</v>
      </c>
      <c r="F549" s="70" t="s">
        <v>158</v>
      </c>
      <c r="G549" s="70" t="s">
        <v>2265</v>
      </c>
      <c r="H549" s="70" t="s">
        <v>2266</v>
      </c>
      <c r="I549" s="148"/>
      <c r="J549" s="71">
        <v>198.0122598025381</v>
      </c>
      <c r="K549" s="71">
        <v>2.8519651001323707</v>
      </c>
      <c r="L549" s="71">
        <v>6.1816630643447041</v>
      </c>
      <c r="M549" s="71">
        <v>52.569352483978108</v>
      </c>
      <c r="N549" s="71">
        <v>55.051931146845256</v>
      </c>
      <c r="O549" s="71">
        <v>38.737067184980951</v>
      </c>
      <c r="P549" s="71">
        <v>39.803684283284291</v>
      </c>
      <c r="Q549" s="71">
        <v>2.3668337603895901</v>
      </c>
      <c r="R549" s="71">
        <v>0.37431519196416224</v>
      </c>
      <c r="S549" s="71">
        <v>0</v>
      </c>
      <c r="T549" s="72"/>
      <c r="U549" s="71">
        <v>16902942</v>
      </c>
      <c r="V549" s="71">
        <v>1260</v>
      </c>
      <c r="W549" s="71">
        <v>109</v>
      </c>
      <c r="X549" s="71">
        <v>10688</v>
      </c>
      <c r="Y549" s="71">
        <v>14375</v>
      </c>
      <c r="Z549" s="71">
        <v>24252</v>
      </c>
      <c r="AA549" s="71">
        <v>8265</v>
      </c>
      <c r="AB549" s="71">
        <v>38354</v>
      </c>
      <c r="AC549" s="71">
        <v>66006</v>
      </c>
      <c r="AD549" s="71">
        <v>0</v>
      </c>
      <c r="AE549" s="72"/>
      <c r="AF549" s="71">
        <v>251368536.29339999</v>
      </c>
      <c r="AG549" s="71">
        <v>1911548.6831425771</v>
      </c>
      <c r="AH549" s="71">
        <v>804430.14308634691</v>
      </c>
      <c r="AI549" s="71">
        <v>74607250.73942925</v>
      </c>
      <c r="AJ549" s="71">
        <v>80043674.068708792</v>
      </c>
      <c r="AK549" s="71">
        <v>0</v>
      </c>
      <c r="AL549" s="71">
        <v>0</v>
      </c>
      <c r="AM549" s="71">
        <v>5223526.0712425848</v>
      </c>
      <c r="AN549" s="71">
        <v>0</v>
      </c>
      <c r="AO549" s="71">
        <v>0</v>
      </c>
      <c r="AP549" s="71">
        <v>413958965.99900949</v>
      </c>
      <c r="AQ549" s="72"/>
      <c r="AR549" s="71">
        <v>1189</v>
      </c>
      <c r="AS549" s="71">
        <v>181</v>
      </c>
      <c r="AT549" s="71">
        <v>1</v>
      </c>
      <c r="AU549" s="71">
        <v>1</v>
      </c>
      <c r="AV549" s="71">
        <v>0</v>
      </c>
      <c r="AW549" s="71">
        <v>0</v>
      </c>
      <c r="AX549" s="71"/>
      <c r="AY549" s="72"/>
      <c r="AZ549" s="71">
        <v>5568.9500000000025</v>
      </c>
      <c r="BA549" s="71">
        <v>10513.1</v>
      </c>
      <c r="BB549" s="71">
        <v>600</v>
      </c>
      <c r="BC549" s="71">
        <v>95</v>
      </c>
      <c r="BD549" s="71">
        <v>0</v>
      </c>
      <c r="BE549" s="71">
        <v>0</v>
      </c>
      <c r="BF549" s="71"/>
      <c r="BG549" s="72"/>
      <c r="BH549" s="71">
        <v>0</v>
      </c>
      <c r="BI549" s="71">
        <v>0</v>
      </c>
      <c r="BJ549" s="71">
        <v>432.75299999999999</v>
      </c>
      <c r="BK549" s="71">
        <v>0</v>
      </c>
      <c r="BL549" s="71">
        <v>0</v>
      </c>
      <c r="BM549" s="71">
        <v>0</v>
      </c>
      <c r="BN549" s="72"/>
      <c r="BO549" s="71">
        <v>0</v>
      </c>
      <c r="BP549" s="71">
        <v>0</v>
      </c>
      <c r="BQ549" s="71">
        <v>5</v>
      </c>
      <c r="BR549" s="71">
        <v>0</v>
      </c>
      <c r="BS549" s="71">
        <v>0</v>
      </c>
      <c r="BT549" s="71">
        <v>0</v>
      </c>
      <c r="BU549"/>
      <c r="BV549" s="70">
        <v>432.75299999999999</v>
      </c>
      <c r="BW549" s="70">
        <v>0</v>
      </c>
      <c r="BX549" s="70">
        <v>0</v>
      </c>
      <c r="BY549" s="70">
        <v>0</v>
      </c>
      <c r="BZ549" s="70">
        <v>0</v>
      </c>
      <c r="CA549" s="70">
        <v>0</v>
      </c>
      <c r="CB549" s="70">
        <v>0</v>
      </c>
      <c r="CC549" s="70">
        <v>0</v>
      </c>
      <c r="CD549" s="70">
        <v>0</v>
      </c>
    </row>
    <row r="550" spans="1:82">
      <c r="A550" s="70" t="s">
        <v>2282</v>
      </c>
      <c r="B550" s="70">
        <v>204</v>
      </c>
      <c r="C550" s="70">
        <v>17</v>
      </c>
      <c r="D550" s="70">
        <v>12</v>
      </c>
      <c r="E550" s="70">
        <v>2020</v>
      </c>
      <c r="F550" s="70" t="s">
        <v>159</v>
      </c>
      <c r="G550" s="70" t="s">
        <v>2265</v>
      </c>
      <c r="H550" s="70" t="s">
        <v>2266</v>
      </c>
      <c r="I550" s="148"/>
      <c r="J550" s="71">
        <v>169.5742153817356</v>
      </c>
      <c r="K550" s="71">
        <v>2.9220929926709931</v>
      </c>
      <c r="L550" s="71">
        <v>26.102842848314342</v>
      </c>
      <c r="M550" s="71">
        <v>48.085375174157278</v>
      </c>
      <c r="N550" s="71">
        <v>53.257676936970995</v>
      </c>
      <c r="O550" s="71">
        <v>33.841187021973219</v>
      </c>
      <c r="P550" s="71">
        <v>37.40307117137467</v>
      </c>
      <c r="Q550" s="71">
        <v>2.2251777010752298</v>
      </c>
      <c r="R550" s="71">
        <v>0.31803505515263575</v>
      </c>
      <c r="S550" s="71">
        <v>0</v>
      </c>
      <c r="T550" s="72"/>
      <c r="U550" s="71">
        <v>15172376</v>
      </c>
      <c r="V550" s="71">
        <v>1136</v>
      </c>
      <c r="W550" s="71">
        <v>580</v>
      </c>
      <c r="X550" s="71">
        <v>10330</v>
      </c>
      <c r="Y550" s="71">
        <v>14367</v>
      </c>
      <c r="Z550" s="71">
        <v>24182</v>
      </c>
      <c r="AA550" s="71">
        <v>8255</v>
      </c>
      <c r="AB550" s="71">
        <v>37740</v>
      </c>
      <c r="AC550" s="71">
        <v>56378</v>
      </c>
      <c r="AD550" s="71">
        <v>0</v>
      </c>
      <c r="AE550" s="72"/>
      <c r="AF550" s="71">
        <v>226161964.29096851</v>
      </c>
      <c r="AG550" s="71">
        <v>1901268.5834252147</v>
      </c>
      <c r="AH550" s="71">
        <v>3109734.7108842735</v>
      </c>
      <c r="AI550" s="71">
        <v>72072274.504851252</v>
      </c>
      <c r="AJ550" s="71">
        <v>86791238.600620776</v>
      </c>
      <c r="AK550" s="71"/>
      <c r="AL550" s="71"/>
      <c r="AM550" s="71">
        <v>4925489.3001453625</v>
      </c>
      <c r="AN550" s="71"/>
      <c r="AO550" s="71"/>
      <c r="AP550" s="71">
        <v>394961969.99089539</v>
      </c>
      <c r="AQ550" s="72"/>
      <c r="AR550" s="71">
        <v>1210</v>
      </c>
      <c r="AS550" s="71">
        <v>189</v>
      </c>
      <c r="AT550" s="71">
        <v>1</v>
      </c>
      <c r="AU550" s="71">
        <v>3</v>
      </c>
      <c r="AV550" s="71">
        <v>0</v>
      </c>
      <c r="AW550" s="71">
        <v>0</v>
      </c>
      <c r="AX550" s="71"/>
      <c r="AY550" s="72"/>
      <c r="AZ550" s="71">
        <v>5680.6499999999978</v>
      </c>
      <c r="BA550" s="71">
        <v>10853.6</v>
      </c>
      <c r="BB550" s="71">
        <v>600</v>
      </c>
      <c r="BC550" s="71">
        <v>519</v>
      </c>
      <c r="BD550" s="71">
        <v>0</v>
      </c>
      <c r="BE550" s="71">
        <v>0</v>
      </c>
      <c r="BF550" s="71"/>
      <c r="BG550" s="72"/>
      <c r="BH550" s="71">
        <v>0</v>
      </c>
      <c r="BI550" s="71">
        <v>0</v>
      </c>
      <c r="BJ550" s="71">
        <v>311.48099999999999</v>
      </c>
      <c r="BK550" s="71">
        <v>0</v>
      </c>
      <c r="BL550" s="71">
        <v>0</v>
      </c>
      <c r="BM550" s="71">
        <v>0</v>
      </c>
      <c r="BN550" s="72"/>
      <c r="BO550" s="71">
        <v>0</v>
      </c>
      <c r="BP550" s="71">
        <v>0</v>
      </c>
      <c r="BQ550" s="71">
        <v>5</v>
      </c>
      <c r="BR550" s="71">
        <v>0</v>
      </c>
      <c r="BS550" s="71">
        <v>0</v>
      </c>
      <c r="BT550" s="71">
        <v>0</v>
      </c>
      <c r="BU550"/>
      <c r="BV550" s="70">
        <v>311.48099999999999</v>
      </c>
      <c r="BW550" s="70">
        <v>0</v>
      </c>
      <c r="BX550" s="70">
        <v>0</v>
      </c>
      <c r="BY550" s="70">
        <v>0</v>
      </c>
      <c r="BZ550" s="70">
        <v>0</v>
      </c>
      <c r="CA550" s="70">
        <v>0</v>
      </c>
      <c r="CB550" s="70">
        <v>0</v>
      </c>
      <c r="CC550" s="70">
        <v>0</v>
      </c>
      <c r="CD550" s="70">
        <v>0</v>
      </c>
    </row>
    <row r="551" spans="1:82">
      <c r="A551" s="70" t="s">
        <v>2283</v>
      </c>
      <c r="B551" s="70">
        <v>204</v>
      </c>
      <c r="C551" s="70">
        <v>18</v>
      </c>
      <c r="D551" s="70">
        <v>12</v>
      </c>
      <c r="E551" s="70">
        <v>2021</v>
      </c>
      <c r="F551" s="70" t="s">
        <v>160</v>
      </c>
      <c r="G551" s="70" t="s">
        <v>2265</v>
      </c>
      <c r="H551" s="70" t="s">
        <v>2266</v>
      </c>
      <c r="I551" s="148"/>
      <c r="J551" s="71">
        <v>185.44315953845242</v>
      </c>
      <c r="K551" s="71">
        <v>2.9660330111159281</v>
      </c>
      <c r="L551" s="71">
        <v>23.036882244666018</v>
      </c>
      <c r="M551" s="71">
        <v>47.697558738898074</v>
      </c>
      <c r="N551" s="71">
        <v>52.461289483293328</v>
      </c>
      <c r="O551" s="71">
        <v>32.407230849852915</v>
      </c>
      <c r="P551" s="71">
        <v>38.16260712207032</v>
      </c>
      <c r="Q551" s="71">
        <v>2.1670958781632299</v>
      </c>
      <c r="R551" s="71">
        <v>0.35699901171205606</v>
      </c>
      <c r="S551" s="71">
        <v>0</v>
      </c>
      <c r="T551" s="72"/>
      <c r="U551" s="71">
        <v>17885929</v>
      </c>
      <c r="V551" s="71">
        <v>1136</v>
      </c>
      <c r="W551" s="71">
        <v>580</v>
      </c>
      <c r="X551" s="71">
        <v>10330</v>
      </c>
      <c r="Y551" s="71">
        <v>14310</v>
      </c>
      <c r="Z551" s="71">
        <v>23844</v>
      </c>
      <c r="AA551" s="71">
        <v>8213</v>
      </c>
      <c r="AB551" s="71">
        <v>37116</v>
      </c>
      <c r="AC551" s="71">
        <v>61394</v>
      </c>
      <c r="AD551" s="71">
        <v>0</v>
      </c>
      <c r="AE551" s="72"/>
      <c r="AF551" s="71">
        <v>250279169.96269989</v>
      </c>
      <c r="AG551" s="71">
        <v>1888498.1624098087</v>
      </c>
      <c r="AH551" s="71">
        <v>2714163.1302073221</v>
      </c>
      <c r="AI551" s="71">
        <v>69974384.002790123</v>
      </c>
      <c r="AJ551" s="71">
        <v>78932387.305135652</v>
      </c>
      <c r="AK551" s="71">
        <v>0</v>
      </c>
      <c r="AL551" s="71">
        <v>0</v>
      </c>
      <c r="AM551" s="71">
        <v>4871990.4598744139</v>
      </c>
      <c r="AN551" s="71">
        <v>0</v>
      </c>
      <c r="AO551" s="71">
        <v>0</v>
      </c>
      <c r="AP551" s="71">
        <v>408660593.02311724</v>
      </c>
      <c r="AQ551" s="72"/>
      <c r="AR551" s="71">
        <v>1238</v>
      </c>
      <c r="AS551" s="71">
        <v>193</v>
      </c>
      <c r="AT551" s="71">
        <v>0</v>
      </c>
      <c r="AU551" s="71">
        <v>5</v>
      </c>
      <c r="AV551" s="71">
        <v>0</v>
      </c>
      <c r="AW551" s="71">
        <v>0</v>
      </c>
      <c r="AX551" s="71"/>
      <c r="AY551" s="72"/>
      <c r="AZ551" s="71">
        <v>5852.1549999999988</v>
      </c>
      <c r="BA551" s="71">
        <v>10992.8</v>
      </c>
      <c r="BB551" s="71">
        <v>0</v>
      </c>
      <c r="BC551" s="71">
        <v>4919</v>
      </c>
      <c r="BD551" s="71">
        <v>0</v>
      </c>
      <c r="BE551" s="71">
        <v>0</v>
      </c>
      <c r="BF551" s="71"/>
      <c r="BG551" s="72"/>
      <c r="BH551" s="71">
        <v>0</v>
      </c>
      <c r="BI551" s="71">
        <v>0</v>
      </c>
      <c r="BJ551" s="71">
        <v>413.733</v>
      </c>
      <c r="BK551" s="71">
        <v>0</v>
      </c>
      <c r="BL551" s="71">
        <v>0</v>
      </c>
      <c r="BM551" s="71">
        <v>0</v>
      </c>
      <c r="BN551" s="72"/>
      <c r="BO551" s="71">
        <v>0</v>
      </c>
      <c r="BP551" s="71">
        <v>0</v>
      </c>
      <c r="BQ551" s="71">
        <v>5</v>
      </c>
      <c r="BR551" s="71">
        <v>0</v>
      </c>
      <c r="BS551" s="71">
        <v>0</v>
      </c>
      <c r="BT551" s="71">
        <v>0</v>
      </c>
      <c r="BU551"/>
      <c r="BV551" s="70">
        <v>413.733</v>
      </c>
      <c r="BW551" s="70">
        <v>0</v>
      </c>
      <c r="BX551" s="70">
        <v>0</v>
      </c>
      <c r="BY551" s="70">
        <v>0</v>
      </c>
      <c r="BZ551" s="70">
        <v>0</v>
      </c>
      <c r="CA551" s="70">
        <v>0</v>
      </c>
      <c r="CB551" s="70">
        <v>0</v>
      </c>
      <c r="CC551" s="70">
        <v>0</v>
      </c>
      <c r="CD551" s="70">
        <v>0</v>
      </c>
    </row>
    <row r="552" spans="1:82">
      <c r="A552" s="70" t="s">
        <v>2284</v>
      </c>
      <c r="B552" s="70">
        <v>204</v>
      </c>
      <c r="C552" s="70">
        <v>19</v>
      </c>
      <c r="D552" s="70">
        <v>12</v>
      </c>
      <c r="E552" s="70">
        <v>2022</v>
      </c>
      <c r="F552" s="70" t="s">
        <v>161</v>
      </c>
      <c r="G552" s="70" t="s">
        <v>2265</v>
      </c>
      <c r="H552" s="70" t="s">
        <v>2266</v>
      </c>
      <c r="I552" s="148"/>
      <c r="J552" s="71">
        <v>197.9814144236687</v>
      </c>
      <c r="K552" s="71">
        <v>2.7509061812008682</v>
      </c>
      <c r="L552" s="71">
        <v>20.563217398523808</v>
      </c>
      <c r="M552" s="71">
        <v>47.58423635650049</v>
      </c>
      <c r="N552" s="71">
        <v>64.170589730849088</v>
      </c>
      <c r="O552" s="71">
        <v>34.074669730581746</v>
      </c>
      <c r="P552" s="71">
        <v>37.836725081414009</v>
      </c>
      <c r="Q552" s="71">
        <v>2.1423324386753038</v>
      </c>
      <c r="R552" s="71">
        <v>0.36661770411147626</v>
      </c>
      <c r="S552" s="71">
        <v>0</v>
      </c>
      <c r="T552" s="72"/>
      <c r="U552" s="71">
        <v>19662077</v>
      </c>
      <c r="V552" s="71">
        <v>1136</v>
      </c>
      <c r="W552" s="71">
        <v>580</v>
      </c>
      <c r="X552" s="71">
        <v>10330</v>
      </c>
      <c r="Y552" s="71">
        <v>14268</v>
      </c>
      <c r="Z552" s="71">
        <v>23820</v>
      </c>
      <c r="AA552" s="71">
        <v>8267</v>
      </c>
      <c r="AB552" s="71">
        <v>36391</v>
      </c>
      <c r="AC552" s="71">
        <v>63839.999999999985</v>
      </c>
      <c r="AD552" s="71">
        <v>0</v>
      </c>
      <c r="AE552" s="72"/>
      <c r="AF552" s="71">
        <v>258423047.90851262</v>
      </c>
      <c r="AG552" s="71">
        <v>1855857.3962390937</v>
      </c>
      <c r="AH552" s="71">
        <v>2575516.5655097645</v>
      </c>
      <c r="AI552" s="71">
        <v>62767901.893755093</v>
      </c>
      <c r="AJ552" s="71">
        <v>101284376.34913932</v>
      </c>
      <c r="AK552" s="71">
        <v>0</v>
      </c>
      <c r="AL552" s="71">
        <v>0</v>
      </c>
      <c r="AM552" s="71">
        <v>4699071.3707693424</v>
      </c>
      <c r="AN552" s="71">
        <v>0</v>
      </c>
      <c r="AO552" s="71">
        <v>0</v>
      </c>
      <c r="AP552" s="71">
        <v>431605771.48392522</v>
      </c>
      <c r="AQ552" s="72"/>
      <c r="AR552" s="71">
        <v>1270</v>
      </c>
      <c r="AS552" s="71">
        <v>197</v>
      </c>
      <c r="AT552" s="71">
        <v>0</v>
      </c>
      <c r="AU552" s="71">
        <v>6</v>
      </c>
      <c r="AV552" s="71">
        <v>0</v>
      </c>
      <c r="AW552" s="71">
        <v>0</v>
      </c>
      <c r="AX552" s="71"/>
      <c r="AY552" s="72"/>
      <c r="AZ552" s="71">
        <v>6027.5149999999994</v>
      </c>
      <c r="BA552" s="71">
        <v>11179.8</v>
      </c>
      <c r="BB552" s="71">
        <v>0</v>
      </c>
      <c r="BC552" s="71">
        <v>5189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2285</v>
      </c>
      <c r="B553" s="70">
        <v>204</v>
      </c>
      <c r="C553" s="70">
        <v>20</v>
      </c>
      <c r="D553" s="70">
        <v>12</v>
      </c>
      <c r="E553" s="70">
        <v>2023</v>
      </c>
      <c r="F553" s="70" t="s">
        <v>1539</v>
      </c>
      <c r="G553" s="70" t="s">
        <v>2265</v>
      </c>
      <c r="H553" s="70" t="s">
        <v>2266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1323</v>
      </c>
      <c r="AS553" s="71">
        <v>198</v>
      </c>
      <c r="AT553" s="71">
        <v>0</v>
      </c>
      <c r="AU553" s="71">
        <v>6</v>
      </c>
      <c r="AV553" s="71">
        <v>0</v>
      </c>
      <c r="AW553" s="71">
        <v>0</v>
      </c>
      <c r="AX553" s="71"/>
      <c r="AY553" s="72"/>
      <c r="AZ553" s="71">
        <v>6303.7520000000022</v>
      </c>
      <c r="BA553" s="71">
        <v>11599.8</v>
      </c>
      <c r="BB553" s="71">
        <v>0</v>
      </c>
      <c r="BC553" s="71">
        <v>5189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2286</v>
      </c>
      <c r="B554" s="70">
        <v>204</v>
      </c>
      <c r="C554" s="70">
        <v>21</v>
      </c>
      <c r="D554" s="70">
        <v>12</v>
      </c>
      <c r="E554" s="70">
        <v>2024</v>
      </c>
      <c r="F554" s="70" t="s">
        <v>1554</v>
      </c>
      <c r="G554" s="70" t="s">
        <v>2265</v>
      </c>
      <c r="H554" s="70" t="s">
        <v>2266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2287</v>
      </c>
      <c r="B555" s="70">
        <v>120</v>
      </c>
      <c r="C555" s="70">
        <v>1</v>
      </c>
      <c r="D555" s="70">
        <v>8</v>
      </c>
      <c r="E555" s="70">
        <v>1990</v>
      </c>
      <c r="F555" s="70" t="s">
        <v>787</v>
      </c>
      <c r="G555" s="70" t="s">
        <v>2288</v>
      </c>
      <c r="H555" s="70" t="s">
        <v>1636</v>
      </c>
      <c r="I555" s="148"/>
      <c r="J555" s="71">
        <v>1633.808378463088</v>
      </c>
      <c r="K555" s="71">
        <v>4.9472058468888056</v>
      </c>
      <c r="L555" s="71">
        <v>8.6373952544151944</v>
      </c>
      <c r="M555" s="71">
        <v>44.732719198469567</v>
      </c>
      <c r="N555" s="71">
        <v>50.348708815681029</v>
      </c>
      <c r="O555" s="71">
        <v>38.955858157666349</v>
      </c>
      <c r="P555" s="71">
        <v>58.020413325439883</v>
      </c>
      <c r="Q555" s="71">
        <v>3.2452591044368901</v>
      </c>
      <c r="R555" s="71">
        <v>0</v>
      </c>
      <c r="S555" s="71">
        <v>3.0901689829664538</v>
      </c>
      <c r="T555" s="72"/>
      <c r="U555" s="71">
        <v>38856802</v>
      </c>
      <c r="V555" s="71">
        <v>1522</v>
      </c>
      <c r="W555" s="71">
        <v>94</v>
      </c>
      <c r="X555" s="71">
        <v>13981</v>
      </c>
      <c r="Y555" s="71">
        <v>15525</v>
      </c>
      <c r="Z555" s="71">
        <v>16023</v>
      </c>
      <c r="AA555" s="71">
        <v>14088</v>
      </c>
      <c r="AB555" s="71">
        <v>52692</v>
      </c>
      <c r="AC555" s="71">
        <v>0</v>
      </c>
      <c r="AD555" s="71">
        <v>3.0901689829664538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2289</v>
      </c>
      <c r="B556" s="70">
        <v>121</v>
      </c>
      <c r="C556" s="70">
        <v>2</v>
      </c>
      <c r="D556" s="70">
        <v>8</v>
      </c>
      <c r="E556" s="70">
        <v>2005</v>
      </c>
      <c r="F556" s="70" t="s">
        <v>789</v>
      </c>
      <c r="G556" s="70" t="s">
        <v>2288</v>
      </c>
      <c r="H556" s="70" t="s">
        <v>1636</v>
      </c>
      <c r="I556" s="148"/>
      <c r="J556" s="71">
        <v>943.73166907760515</v>
      </c>
      <c r="K556" s="71">
        <v>3.1581829592526089</v>
      </c>
      <c r="L556" s="71">
        <v>4.7576973797997262</v>
      </c>
      <c r="M556" s="71">
        <v>78.785796822914648</v>
      </c>
      <c r="N556" s="71">
        <v>70.224570051957997</v>
      </c>
      <c r="O556" s="71">
        <v>52.528956133206037</v>
      </c>
      <c r="P556" s="71">
        <v>46.293876254963038</v>
      </c>
      <c r="Q556" s="71">
        <v>2.7264367593713899</v>
      </c>
      <c r="R556" s="71">
        <v>0</v>
      </c>
      <c r="S556" s="71">
        <v>0</v>
      </c>
      <c r="T556" s="72"/>
      <c r="U556" s="71">
        <v>21927776</v>
      </c>
      <c r="V556" s="71">
        <v>1059</v>
      </c>
      <c r="W556" s="71">
        <v>44</v>
      </c>
      <c r="X556" s="71">
        <v>11003</v>
      </c>
      <c r="Y556" s="71">
        <v>16908</v>
      </c>
      <c r="Z556" s="71">
        <v>25002</v>
      </c>
      <c r="AA556" s="71">
        <v>9206</v>
      </c>
      <c r="AB556" s="71">
        <v>46278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2290</v>
      </c>
      <c r="B557" s="70">
        <v>122</v>
      </c>
      <c r="C557" s="70">
        <v>3</v>
      </c>
      <c r="D557" s="70">
        <v>8</v>
      </c>
      <c r="E557" s="70">
        <v>2006</v>
      </c>
      <c r="F557" s="70" t="s">
        <v>790</v>
      </c>
      <c r="G557" s="70" t="s">
        <v>2288</v>
      </c>
      <c r="H557" s="70" t="s">
        <v>1636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2291</v>
      </c>
      <c r="B558" s="70">
        <v>123</v>
      </c>
      <c r="C558" s="70">
        <v>4</v>
      </c>
      <c r="D558" s="70">
        <v>8</v>
      </c>
      <c r="E558" s="70">
        <v>2007</v>
      </c>
      <c r="F558" s="70" t="s">
        <v>791</v>
      </c>
      <c r="G558" s="1064" t="s">
        <v>2288</v>
      </c>
      <c r="H558" s="70" t="s">
        <v>1636</v>
      </c>
      <c r="I558" s="148"/>
      <c r="J558" s="71">
        <v>937.61320485685565</v>
      </c>
      <c r="K558" s="71">
        <v>3.210979482764396</v>
      </c>
      <c r="L558" s="71">
        <v>2.015399969765943</v>
      </c>
      <c r="M558" s="71">
        <v>80.298767686860202</v>
      </c>
      <c r="N558" s="71">
        <v>67.793883277057375</v>
      </c>
      <c r="O558" s="71">
        <v>50.435407842721759</v>
      </c>
      <c r="P558" s="71">
        <v>44.477627284477613</v>
      </c>
      <c r="Q558" s="71">
        <v>2.8084314938653998</v>
      </c>
      <c r="R558" s="71">
        <v>0</v>
      </c>
      <c r="S558" s="71">
        <v>0</v>
      </c>
      <c r="T558" s="72"/>
      <c r="U558" s="71">
        <v>26474353</v>
      </c>
      <c r="V558" s="71">
        <v>1084</v>
      </c>
      <c r="W558" s="71">
        <v>35</v>
      </c>
      <c r="X558" s="71">
        <v>12862</v>
      </c>
      <c r="Y558" s="71">
        <v>17184</v>
      </c>
      <c r="Z558" s="71">
        <v>24955</v>
      </c>
      <c r="AA558" s="71">
        <v>8710</v>
      </c>
      <c r="AB558" s="71">
        <v>45149</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2292</v>
      </c>
      <c r="B559" s="70">
        <v>124</v>
      </c>
      <c r="C559" s="70">
        <v>5</v>
      </c>
      <c r="D559" s="70">
        <v>8</v>
      </c>
      <c r="E559" s="70">
        <v>2008</v>
      </c>
      <c r="F559" s="70" t="s">
        <v>792</v>
      </c>
      <c r="G559" s="1064" t="s">
        <v>2288</v>
      </c>
      <c r="H559" s="70" t="s">
        <v>1636</v>
      </c>
      <c r="I559" s="148"/>
      <c r="J559" s="71">
        <v>803.84171607316887</v>
      </c>
      <c r="K559" s="71">
        <v>2.4185223395872248</v>
      </c>
      <c r="L559" s="71">
        <v>1.784160524981512</v>
      </c>
      <c r="M559" s="71">
        <v>81.038021306720978</v>
      </c>
      <c r="N559" s="71">
        <v>73.851506813057782</v>
      </c>
      <c r="O559" s="71">
        <v>48.36011540475986</v>
      </c>
      <c r="P559" s="71">
        <v>43.116063222953962</v>
      </c>
      <c r="Q559" s="71">
        <v>2.7336116711298799</v>
      </c>
      <c r="R559" s="71">
        <v>0</v>
      </c>
      <c r="S559" s="71">
        <v>0</v>
      </c>
      <c r="T559" s="72"/>
      <c r="U559" s="71">
        <v>25791639</v>
      </c>
      <c r="V559" s="71">
        <v>1084</v>
      </c>
      <c r="W559" s="71">
        <v>35</v>
      </c>
      <c r="X559" s="71">
        <v>12862</v>
      </c>
      <c r="Y559" s="71">
        <v>17291</v>
      </c>
      <c r="Z559" s="71">
        <v>24768</v>
      </c>
      <c r="AA559" s="71">
        <v>8453</v>
      </c>
      <c r="AB559" s="71">
        <v>44669</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2293</v>
      </c>
      <c r="B560" s="70">
        <v>125</v>
      </c>
      <c r="C560" s="70">
        <v>6</v>
      </c>
      <c r="D560" s="70">
        <v>8</v>
      </c>
      <c r="E560" s="70">
        <v>2009</v>
      </c>
      <c r="F560" s="70" t="s">
        <v>176</v>
      </c>
      <c r="G560" s="70" t="s">
        <v>2288</v>
      </c>
      <c r="H560" s="70" t="s">
        <v>1636</v>
      </c>
      <c r="I560" s="148"/>
      <c r="J560" s="71">
        <v>553.74050877118259</v>
      </c>
      <c r="K560" s="71">
        <v>2.6369013957985659</v>
      </c>
      <c r="L560" s="71">
        <v>7.4399611529253944</v>
      </c>
      <c r="M560" s="71">
        <v>73.35347195961576</v>
      </c>
      <c r="N560" s="71">
        <v>67.61378346302493</v>
      </c>
      <c r="O560" s="71">
        <v>48.97884023046506</v>
      </c>
      <c r="P560" s="71">
        <v>40.781094057734613</v>
      </c>
      <c r="Q560" s="71">
        <v>2.5700973405088199</v>
      </c>
      <c r="R560" s="71">
        <v>0</v>
      </c>
      <c r="S560" s="71">
        <v>0</v>
      </c>
      <c r="T560" s="72"/>
      <c r="U560" s="71">
        <v>14698934</v>
      </c>
      <c r="V560" s="71">
        <v>962</v>
      </c>
      <c r="W560" s="71">
        <v>199</v>
      </c>
      <c r="X560" s="71">
        <v>13386</v>
      </c>
      <c r="Y560" s="71">
        <v>17325</v>
      </c>
      <c r="Z560" s="71">
        <v>24760</v>
      </c>
      <c r="AA560" s="71">
        <v>8208</v>
      </c>
      <c r="AB560" s="71">
        <v>44086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57.848999999999997</v>
      </c>
      <c r="BK560" s="71">
        <v>0</v>
      </c>
      <c r="BL560" s="71">
        <v>8.423</v>
      </c>
      <c r="BM560" s="71">
        <v>0</v>
      </c>
      <c r="BN560" s="72"/>
      <c r="BO560" s="71">
        <v>0</v>
      </c>
      <c r="BP560" s="71">
        <v>0</v>
      </c>
      <c r="BQ560" s="71">
        <v>4</v>
      </c>
      <c r="BR560" s="71">
        <v>0</v>
      </c>
      <c r="BS560" s="71">
        <v>2</v>
      </c>
      <c r="BT560" s="71">
        <v>0</v>
      </c>
      <c r="BU560"/>
      <c r="BV560" s="70">
        <v>66.272000000000006</v>
      </c>
      <c r="BW560" s="70">
        <v>0</v>
      </c>
      <c r="BX560" s="70">
        <v>0</v>
      </c>
      <c r="BY560" s="70">
        <v>0</v>
      </c>
      <c r="BZ560" s="70">
        <v>0</v>
      </c>
      <c r="CA560" s="70">
        <v>0</v>
      </c>
      <c r="CB560" s="70">
        <v>0</v>
      </c>
      <c r="CC560" s="70">
        <v>0</v>
      </c>
      <c r="CD560" s="70">
        <v>0</v>
      </c>
    </row>
    <row r="561" spans="1:82">
      <c r="A561" s="70" t="s">
        <v>2294</v>
      </c>
      <c r="B561" s="70">
        <v>126</v>
      </c>
      <c r="C561" s="70">
        <v>7</v>
      </c>
      <c r="D561" s="70">
        <v>8</v>
      </c>
      <c r="E561" s="70">
        <v>2010</v>
      </c>
      <c r="F561" s="70" t="s">
        <v>177</v>
      </c>
      <c r="G561" s="70" t="s">
        <v>2288</v>
      </c>
      <c r="H561" s="70" t="s">
        <v>1636</v>
      </c>
      <c r="I561" s="148"/>
      <c r="J561" s="71">
        <v>631.57900173165751</v>
      </c>
      <c r="K561" s="71">
        <v>2.2949062900699402</v>
      </c>
      <c r="L561" s="71">
        <v>7.344903499463836</v>
      </c>
      <c r="M561" s="71">
        <v>83.731838762873352</v>
      </c>
      <c r="N561" s="71">
        <v>85.875147789816282</v>
      </c>
      <c r="O561" s="71">
        <v>48.872406724887043</v>
      </c>
      <c r="P561" s="71">
        <v>40.94917136586426</v>
      </c>
      <c r="Q561" s="71">
        <v>2.6560467474387499</v>
      </c>
      <c r="R561" s="71">
        <v>0</v>
      </c>
      <c r="S561" s="71">
        <v>0</v>
      </c>
      <c r="T561" s="72"/>
      <c r="U561" s="71">
        <v>16877505</v>
      </c>
      <c r="V561" s="71">
        <v>962</v>
      </c>
      <c r="W561" s="71">
        <v>199</v>
      </c>
      <c r="X561" s="71">
        <v>13386</v>
      </c>
      <c r="Y561" s="71">
        <v>17345</v>
      </c>
      <c r="Z561" s="71">
        <v>24821</v>
      </c>
      <c r="AA561" s="71">
        <v>8036</v>
      </c>
      <c r="AB561" s="71">
        <v>43657</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58.777999999999999</v>
      </c>
      <c r="BK561" s="71">
        <v>0</v>
      </c>
      <c r="BL561" s="71">
        <v>8.3449999999999989</v>
      </c>
      <c r="BM561" s="71">
        <v>0</v>
      </c>
      <c r="BN561" s="72"/>
      <c r="BO561" s="71">
        <v>0</v>
      </c>
      <c r="BP561" s="71">
        <v>0</v>
      </c>
      <c r="BQ561" s="71">
        <v>4</v>
      </c>
      <c r="BR561" s="71">
        <v>0</v>
      </c>
      <c r="BS561" s="71">
        <v>2</v>
      </c>
      <c r="BT561" s="71">
        <v>0</v>
      </c>
      <c r="BU561"/>
      <c r="BV561" s="70">
        <v>67.123000000000005</v>
      </c>
      <c r="BW561" s="70">
        <v>0</v>
      </c>
      <c r="BX561" s="70">
        <v>0</v>
      </c>
      <c r="BY561" s="70">
        <v>0</v>
      </c>
      <c r="BZ561" s="70">
        <v>0</v>
      </c>
      <c r="CA561" s="70">
        <v>0</v>
      </c>
      <c r="CB561" s="70">
        <v>0</v>
      </c>
      <c r="CC561" s="70">
        <v>0</v>
      </c>
      <c r="CD561" s="70">
        <v>0</v>
      </c>
    </row>
    <row r="562" spans="1:82">
      <c r="A562" s="70" t="s">
        <v>2295</v>
      </c>
      <c r="B562" s="70">
        <v>127</v>
      </c>
      <c r="C562" s="70">
        <v>8</v>
      </c>
      <c r="D562" s="70">
        <v>8</v>
      </c>
      <c r="E562" s="70">
        <v>2011</v>
      </c>
      <c r="F562" s="70" t="s">
        <v>178</v>
      </c>
      <c r="G562" s="70" t="s">
        <v>2288</v>
      </c>
      <c r="H562" s="70" t="s">
        <v>1636</v>
      </c>
      <c r="I562" s="148"/>
      <c r="J562" s="71">
        <v>640.1155926969758</v>
      </c>
      <c r="K562" s="71">
        <v>2.594368926117363</v>
      </c>
      <c r="L562" s="71">
        <v>8.0017175913881022</v>
      </c>
      <c r="M562" s="71">
        <v>78.441961797380117</v>
      </c>
      <c r="N562" s="71">
        <v>78.431620121996716</v>
      </c>
      <c r="O562" s="71">
        <v>48.128080375711157</v>
      </c>
      <c r="P562" s="71">
        <v>39.310548272206688</v>
      </c>
      <c r="Q562" s="71">
        <v>3.0148057158846</v>
      </c>
      <c r="R562" s="71">
        <v>0</v>
      </c>
      <c r="S562" s="71">
        <v>0</v>
      </c>
      <c r="T562" s="72"/>
      <c r="U562" s="71">
        <v>17648236</v>
      </c>
      <c r="V562" s="71">
        <v>962</v>
      </c>
      <c r="W562" s="71">
        <v>199</v>
      </c>
      <c r="X562" s="71">
        <v>13386</v>
      </c>
      <c r="Y562" s="71">
        <v>17295</v>
      </c>
      <c r="Z562" s="71">
        <v>24974</v>
      </c>
      <c r="AA562" s="71">
        <v>7944</v>
      </c>
      <c r="AB562" s="71">
        <v>42960</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70.289000000000001</v>
      </c>
      <c r="BK562" s="71">
        <v>0</v>
      </c>
      <c r="BL562" s="71">
        <v>9.4699999999999989</v>
      </c>
      <c r="BM562" s="71">
        <v>0</v>
      </c>
      <c r="BN562" s="72"/>
      <c r="BO562" s="71">
        <v>0</v>
      </c>
      <c r="BP562" s="71">
        <v>0</v>
      </c>
      <c r="BQ562" s="71">
        <v>4</v>
      </c>
      <c r="BR562" s="71">
        <v>0</v>
      </c>
      <c r="BS562" s="71">
        <v>2</v>
      </c>
      <c r="BT562" s="71">
        <v>0</v>
      </c>
      <c r="BU562"/>
      <c r="BV562" s="70">
        <v>79.759</v>
      </c>
      <c r="BW562" s="70">
        <v>0</v>
      </c>
      <c r="BX562" s="70">
        <v>0</v>
      </c>
      <c r="BY562" s="70">
        <v>0</v>
      </c>
      <c r="BZ562" s="70">
        <v>0</v>
      </c>
      <c r="CA562" s="70">
        <v>0</v>
      </c>
      <c r="CB562" s="70">
        <v>0</v>
      </c>
      <c r="CC562" s="70">
        <v>0</v>
      </c>
      <c r="CD562" s="70">
        <v>0</v>
      </c>
    </row>
    <row r="563" spans="1:82">
      <c r="A563" s="70" t="s">
        <v>2296</v>
      </c>
      <c r="B563" s="70">
        <v>128</v>
      </c>
      <c r="C563" s="70">
        <v>9</v>
      </c>
      <c r="D563" s="70">
        <v>8</v>
      </c>
      <c r="E563" s="70">
        <v>2012</v>
      </c>
      <c r="F563" s="70" t="s">
        <v>179</v>
      </c>
      <c r="G563" s="70" t="s">
        <v>2288</v>
      </c>
      <c r="H563" s="70" t="s">
        <v>1636</v>
      </c>
      <c r="I563" s="148"/>
      <c r="J563" s="71">
        <v>1015.794535351654</v>
      </c>
      <c r="K563" s="71">
        <v>2.4040160589376729</v>
      </c>
      <c r="L563" s="71">
        <v>8.2766598658989281</v>
      </c>
      <c r="M563" s="71">
        <v>86.010845008118253</v>
      </c>
      <c r="N563" s="71">
        <v>76.304720493463194</v>
      </c>
      <c r="O563" s="71">
        <v>47.835391453812072</v>
      </c>
      <c r="P563" s="71">
        <v>38.703111599781231</v>
      </c>
      <c r="Q563" s="71">
        <v>3.2511269606123201</v>
      </c>
      <c r="R563" s="71">
        <v>0</v>
      </c>
      <c r="S563" s="71">
        <v>0</v>
      </c>
      <c r="T563" s="72"/>
      <c r="U563" s="71">
        <v>26445349</v>
      </c>
      <c r="V563" s="71">
        <v>962</v>
      </c>
      <c r="W563" s="71">
        <v>199</v>
      </c>
      <c r="X563" s="71">
        <v>13386</v>
      </c>
      <c r="Y563" s="71">
        <v>17499</v>
      </c>
      <c r="Z563" s="71">
        <v>25019</v>
      </c>
      <c r="AA563" s="71">
        <v>7777</v>
      </c>
      <c r="AB563" s="71">
        <v>42640</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70.950999999999993</v>
      </c>
      <c r="BK563" s="71">
        <v>0</v>
      </c>
      <c r="BL563" s="71">
        <v>8.1509999999999998</v>
      </c>
      <c r="BM563" s="71">
        <v>0</v>
      </c>
      <c r="BN563" s="72"/>
      <c r="BO563" s="71">
        <v>0</v>
      </c>
      <c r="BP563" s="71">
        <v>0</v>
      </c>
      <c r="BQ563" s="71">
        <v>4</v>
      </c>
      <c r="BR563" s="71">
        <v>0</v>
      </c>
      <c r="BS563" s="71">
        <v>2</v>
      </c>
      <c r="BT563" s="71">
        <v>0</v>
      </c>
      <c r="BU563"/>
      <c r="BV563" s="70">
        <v>79.102000000000004</v>
      </c>
      <c r="BW563" s="70">
        <v>0</v>
      </c>
      <c r="BX563" s="70">
        <v>0</v>
      </c>
      <c r="BY563" s="70">
        <v>0</v>
      </c>
      <c r="BZ563" s="70">
        <v>0</v>
      </c>
      <c r="CA563" s="70">
        <v>0</v>
      </c>
      <c r="CB563" s="70">
        <v>0</v>
      </c>
      <c r="CC563" s="70">
        <v>0</v>
      </c>
      <c r="CD563" s="70">
        <v>0</v>
      </c>
    </row>
    <row r="564" spans="1:82">
      <c r="A564" s="70" t="s">
        <v>2297</v>
      </c>
      <c r="B564" s="70">
        <v>129</v>
      </c>
      <c r="C564" s="70">
        <v>10</v>
      </c>
      <c r="D564" s="70">
        <v>8</v>
      </c>
      <c r="E564" s="70">
        <v>2013</v>
      </c>
      <c r="F564" s="70" t="s">
        <v>180</v>
      </c>
      <c r="G564" s="70" t="s">
        <v>2288</v>
      </c>
      <c r="H564" s="70" t="s">
        <v>1636</v>
      </c>
      <c r="I564" s="148"/>
      <c r="J564" s="71">
        <v>563.27334303137229</v>
      </c>
      <c r="K564" s="71">
        <v>1.9503431723877731</v>
      </c>
      <c r="L564" s="71">
        <v>7.4666875879228511</v>
      </c>
      <c r="M564" s="71">
        <v>84.046591604038511</v>
      </c>
      <c r="N564" s="71">
        <v>73.628721641969193</v>
      </c>
      <c r="O564" s="71">
        <v>45.909877598993255</v>
      </c>
      <c r="P564" s="71">
        <v>38.034700886022137</v>
      </c>
      <c r="Q564" s="71">
        <v>3.2707196195670898</v>
      </c>
      <c r="R564" s="71">
        <v>0</v>
      </c>
      <c r="S564" s="71">
        <v>0</v>
      </c>
      <c r="T564" s="72"/>
      <c r="U564" s="71">
        <v>14672844</v>
      </c>
      <c r="V564" s="71">
        <v>962</v>
      </c>
      <c r="W564" s="71">
        <v>199</v>
      </c>
      <c r="X564" s="71">
        <v>13386</v>
      </c>
      <c r="Y564" s="71">
        <v>17498</v>
      </c>
      <c r="Z564" s="71">
        <v>25084</v>
      </c>
      <c r="AA564" s="71">
        <v>7614</v>
      </c>
      <c r="AB564" s="71">
        <v>42282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83.456999999999994</v>
      </c>
      <c r="BK564" s="71">
        <v>0</v>
      </c>
      <c r="BL564" s="71">
        <v>4.2480000000000002</v>
      </c>
      <c r="BM564" s="71">
        <v>0</v>
      </c>
      <c r="BN564" s="72"/>
      <c r="BO564" s="71">
        <v>0</v>
      </c>
      <c r="BP564" s="71">
        <v>0</v>
      </c>
      <c r="BQ564" s="71">
        <v>4</v>
      </c>
      <c r="BR564" s="71">
        <v>0</v>
      </c>
      <c r="BS564" s="71">
        <v>1</v>
      </c>
      <c r="BT564" s="71">
        <v>0</v>
      </c>
      <c r="BU564"/>
      <c r="BV564" s="70">
        <v>87.704999999999998</v>
      </c>
      <c r="BW564" s="70">
        <v>0</v>
      </c>
      <c r="BX564" s="70">
        <v>0</v>
      </c>
      <c r="BY564" s="70">
        <v>0</v>
      </c>
      <c r="BZ564" s="70">
        <v>0</v>
      </c>
      <c r="CA564" s="70">
        <v>0</v>
      </c>
      <c r="CB564" s="70">
        <v>0</v>
      </c>
      <c r="CC564" s="70">
        <v>0</v>
      </c>
      <c r="CD564" s="70">
        <v>0</v>
      </c>
    </row>
    <row r="565" spans="1:82">
      <c r="A565" s="70" t="s">
        <v>2298</v>
      </c>
      <c r="B565" s="70">
        <v>130</v>
      </c>
      <c r="C565" s="70">
        <v>11</v>
      </c>
      <c r="D565" s="70">
        <v>8</v>
      </c>
      <c r="E565" s="70">
        <v>2014</v>
      </c>
      <c r="F565" s="70" t="s">
        <v>181</v>
      </c>
      <c r="G565" s="70" t="s">
        <v>2288</v>
      </c>
      <c r="H565" s="70" t="s">
        <v>1636</v>
      </c>
      <c r="I565" s="148"/>
      <c r="J565" s="71">
        <v>595.16760725617416</v>
      </c>
      <c r="K565" s="71">
        <v>1.8849131044168239</v>
      </c>
      <c r="L565" s="71">
        <v>3.0740454920367841</v>
      </c>
      <c r="M565" s="71">
        <v>72.112184236342998</v>
      </c>
      <c r="N565" s="71">
        <v>70.247811766180533</v>
      </c>
      <c r="O565" s="71">
        <v>43.490859278942189</v>
      </c>
      <c r="P565" s="71">
        <v>37.378773512260913</v>
      </c>
      <c r="Q565" s="71">
        <v>3.0983543441049299</v>
      </c>
      <c r="R565" s="71">
        <v>0</v>
      </c>
      <c r="S565" s="71">
        <v>0</v>
      </c>
      <c r="T565" s="72"/>
      <c r="U565" s="71">
        <v>17409321</v>
      </c>
      <c r="V565" s="71">
        <v>769</v>
      </c>
      <c r="W565" s="71">
        <v>118</v>
      </c>
      <c r="X565" s="71">
        <v>11952</v>
      </c>
      <c r="Y565" s="71">
        <v>17527</v>
      </c>
      <c r="Z565" s="71">
        <v>25027</v>
      </c>
      <c r="AA565" s="71">
        <v>7444</v>
      </c>
      <c r="AB565" s="71">
        <v>41747</v>
      </c>
      <c r="AC565" s="71">
        <v>0</v>
      </c>
      <c r="AD565" s="71">
        <v>0</v>
      </c>
      <c r="AE565" s="72"/>
      <c r="AF565" s="71"/>
      <c r="AG565" s="71"/>
      <c r="AH565" s="71"/>
      <c r="AI565" s="71"/>
      <c r="AJ565" s="71"/>
      <c r="AK565" s="71"/>
      <c r="AL565" s="71"/>
      <c r="AM565" s="71"/>
      <c r="AN565" s="71"/>
      <c r="AO565" s="71"/>
      <c r="AP565" s="71"/>
      <c r="AQ565" s="72"/>
      <c r="AR565" s="71">
        <v>1061</v>
      </c>
      <c r="AS565" s="71">
        <v>257</v>
      </c>
      <c r="AT565" s="71">
        <v>0</v>
      </c>
      <c r="AU565" s="71">
        <v>1</v>
      </c>
      <c r="AV565" s="71">
        <v>0</v>
      </c>
      <c r="AW565" s="71">
        <v>0</v>
      </c>
      <c r="AX565" s="71"/>
      <c r="AY565" s="72"/>
      <c r="AZ565" s="71">
        <v>4612.9639999999999</v>
      </c>
      <c r="BA565" s="71">
        <v>8508.2090000000007</v>
      </c>
      <c r="BB565" s="71">
        <v>0</v>
      </c>
      <c r="BC565" s="71">
        <v>620</v>
      </c>
      <c r="BD565" s="71">
        <v>0</v>
      </c>
      <c r="BE565" s="71">
        <v>0</v>
      </c>
      <c r="BF565" s="71"/>
      <c r="BG565" s="72"/>
      <c r="BH565" s="71">
        <v>0</v>
      </c>
      <c r="BI565" s="71">
        <v>0</v>
      </c>
      <c r="BJ565" s="71">
        <v>82.102999999999994</v>
      </c>
      <c r="BK565" s="71">
        <v>0</v>
      </c>
      <c r="BL565" s="71">
        <v>8.4830000000000005</v>
      </c>
      <c r="BM565" s="71">
        <v>0</v>
      </c>
      <c r="BN565" s="72"/>
      <c r="BO565" s="71">
        <v>0</v>
      </c>
      <c r="BP565" s="71">
        <v>0</v>
      </c>
      <c r="BQ565" s="71">
        <v>4</v>
      </c>
      <c r="BR565" s="71">
        <v>0</v>
      </c>
      <c r="BS565" s="71">
        <v>2</v>
      </c>
      <c r="BT565" s="71">
        <v>0</v>
      </c>
      <c r="BU565"/>
      <c r="BV565" s="70">
        <v>90.585999999999999</v>
      </c>
      <c r="BW565" s="70">
        <v>0</v>
      </c>
      <c r="BX565" s="70">
        <v>0</v>
      </c>
      <c r="BY565" s="70">
        <v>0</v>
      </c>
      <c r="BZ565" s="70">
        <v>0</v>
      </c>
      <c r="CA565" s="70">
        <v>0</v>
      </c>
      <c r="CB565" s="70">
        <v>0</v>
      </c>
      <c r="CC565" s="70">
        <v>0</v>
      </c>
      <c r="CD565" s="70">
        <v>0</v>
      </c>
    </row>
    <row r="566" spans="1:82">
      <c r="A566" s="70" t="s">
        <v>2299</v>
      </c>
      <c r="B566" s="70">
        <v>131</v>
      </c>
      <c r="C566" s="70">
        <v>12</v>
      </c>
      <c r="D566" s="70">
        <v>8</v>
      </c>
      <c r="E566" s="70">
        <v>2015</v>
      </c>
      <c r="F566" s="70" t="s">
        <v>182</v>
      </c>
      <c r="G566" s="70" t="s">
        <v>2288</v>
      </c>
      <c r="H566" s="70" t="s">
        <v>1636</v>
      </c>
      <c r="I566" s="148"/>
      <c r="J566" s="71">
        <v>465.81938986027592</v>
      </c>
      <c r="K566" s="71">
        <v>1.8141719952226689</v>
      </c>
      <c r="L566" s="71">
        <v>3.2857580069771051</v>
      </c>
      <c r="M566" s="71">
        <v>69.751644602267618</v>
      </c>
      <c r="N566" s="71">
        <v>64.582912363427667</v>
      </c>
      <c r="O566" s="71">
        <v>42.997121722576296</v>
      </c>
      <c r="P566" s="71">
        <v>37.021357120055121</v>
      </c>
      <c r="Q566" s="71">
        <v>3.0053353650615802</v>
      </c>
      <c r="R566" s="71">
        <v>0</v>
      </c>
      <c r="S566" s="71">
        <v>0</v>
      </c>
      <c r="T566" s="72"/>
      <c r="U566" s="71">
        <v>14899273</v>
      </c>
      <c r="V566" s="71">
        <v>769</v>
      </c>
      <c r="W566" s="71">
        <v>118</v>
      </c>
      <c r="X566" s="71">
        <v>11952</v>
      </c>
      <c r="Y566" s="71">
        <v>17565</v>
      </c>
      <c r="Z566" s="71">
        <v>24981</v>
      </c>
      <c r="AA566" s="71">
        <v>7367</v>
      </c>
      <c r="AB566" s="71">
        <v>41365</v>
      </c>
      <c r="AC566" s="71">
        <v>0</v>
      </c>
      <c r="AD566" s="71">
        <v>0</v>
      </c>
      <c r="AE566" s="72"/>
      <c r="AF566" s="71">
        <v>131367253.99366909</v>
      </c>
      <c r="AG566" s="71">
        <v>1272459.067503636</v>
      </c>
      <c r="AH566" s="71">
        <v>719410.45660133287</v>
      </c>
      <c r="AI566" s="71">
        <v>76773254.287504226</v>
      </c>
      <c r="AJ566" s="71">
        <v>79539682.782264858</v>
      </c>
      <c r="AK566" s="71">
        <v>0</v>
      </c>
      <c r="AL566" s="71">
        <v>0</v>
      </c>
      <c r="AM566" s="71">
        <v>5668899.7303511985</v>
      </c>
      <c r="AN566" s="71">
        <v>0</v>
      </c>
      <c r="AO566" s="71">
        <v>0</v>
      </c>
      <c r="AP566" s="71">
        <v>295340960.31789434</v>
      </c>
      <c r="AQ566" s="72"/>
      <c r="AR566" s="71">
        <v>1124</v>
      </c>
      <c r="AS566" s="71">
        <v>357</v>
      </c>
      <c r="AT566" s="71">
        <v>0</v>
      </c>
      <c r="AU566" s="71">
        <v>1</v>
      </c>
      <c r="AV566" s="71">
        <v>0</v>
      </c>
      <c r="AW566" s="71">
        <v>0</v>
      </c>
      <c r="AX566" s="71"/>
      <c r="AY566" s="72"/>
      <c r="AZ566" s="71">
        <v>4944.4740000000002</v>
      </c>
      <c r="BA566" s="71">
        <v>11771.808999999999</v>
      </c>
      <c r="BB566" s="71">
        <v>0</v>
      </c>
      <c r="BC566" s="71">
        <v>620</v>
      </c>
      <c r="BD566" s="71">
        <v>0</v>
      </c>
      <c r="BE566" s="71">
        <v>0</v>
      </c>
      <c r="BF566" s="71"/>
      <c r="BG566" s="72"/>
      <c r="BH566" s="71">
        <v>0</v>
      </c>
      <c r="BI566" s="71">
        <v>0</v>
      </c>
      <c r="BJ566" s="71">
        <v>84.83</v>
      </c>
      <c r="BK566" s="71">
        <v>0</v>
      </c>
      <c r="BL566" s="71">
        <v>9.3810000000000002</v>
      </c>
      <c r="BM566" s="71">
        <v>0</v>
      </c>
      <c r="BN566" s="72"/>
      <c r="BO566" s="71">
        <v>0</v>
      </c>
      <c r="BP566" s="71">
        <v>0</v>
      </c>
      <c r="BQ566" s="71">
        <v>5</v>
      </c>
      <c r="BR566" s="71">
        <v>0</v>
      </c>
      <c r="BS566" s="71">
        <v>2</v>
      </c>
      <c r="BT566" s="71">
        <v>0</v>
      </c>
      <c r="BU566"/>
      <c r="BV566" s="70">
        <v>94.210999999999999</v>
      </c>
      <c r="BW566" s="70">
        <v>0</v>
      </c>
      <c r="BX566" s="70">
        <v>0</v>
      </c>
      <c r="BY566" s="70">
        <v>0</v>
      </c>
      <c r="BZ566" s="70">
        <v>0</v>
      </c>
      <c r="CA566" s="70">
        <v>0</v>
      </c>
      <c r="CB566" s="70">
        <v>0</v>
      </c>
      <c r="CC566" s="70">
        <v>0</v>
      </c>
      <c r="CD566" s="70">
        <v>0</v>
      </c>
    </row>
    <row r="567" spans="1:82">
      <c r="A567" s="70" t="s">
        <v>2300</v>
      </c>
      <c r="B567" s="70">
        <v>132</v>
      </c>
      <c r="C567" s="70">
        <v>13</v>
      </c>
      <c r="D567" s="70">
        <v>8</v>
      </c>
      <c r="E567" s="70">
        <v>2016</v>
      </c>
      <c r="F567" s="70" t="s">
        <v>155</v>
      </c>
      <c r="G567" s="70" t="s">
        <v>2288</v>
      </c>
      <c r="H567" s="70" t="s">
        <v>1636</v>
      </c>
      <c r="I567" s="148"/>
      <c r="J567" s="71">
        <v>614.01936975121214</v>
      </c>
      <c r="K567" s="71">
        <v>1.7757069770434624</v>
      </c>
      <c r="L567" s="71">
        <v>3.3928500806430062</v>
      </c>
      <c r="M567" s="71">
        <v>61.303935256923232</v>
      </c>
      <c r="N567" s="71">
        <v>62.054725994916033</v>
      </c>
      <c r="O567" s="71">
        <v>42.386571817172793</v>
      </c>
      <c r="P567" s="71">
        <v>36.280076681631378</v>
      </c>
      <c r="Q567" s="71">
        <v>2.8786789271078304</v>
      </c>
      <c r="R567" s="71">
        <v>0</v>
      </c>
      <c r="S567" s="71">
        <v>0</v>
      </c>
      <c r="T567" s="72"/>
      <c r="U567" s="71">
        <v>18525074</v>
      </c>
      <c r="V567" s="71">
        <v>769</v>
      </c>
      <c r="W567" s="71">
        <v>118</v>
      </c>
      <c r="X567" s="71">
        <v>11952</v>
      </c>
      <c r="Y567" s="71">
        <v>17498</v>
      </c>
      <c r="Z567" s="71">
        <v>24929</v>
      </c>
      <c r="AA567" s="71">
        <v>7467</v>
      </c>
      <c r="AB567" s="71">
        <v>40756</v>
      </c>
      <c r="AC567" s="71">
        <v>0</v>
      </c>
      <c r="AD567" s="71">
        <v>0</v>
      </c>
      <c r="AE567" s="72"/>
      <c r="AF567" s="71">
        <v>170292444.30289769</v>
      </c>
      <c r="AG567" s="71">
        <v>1186141.761284027</v>
      </c>
      <c r="AH567" s="71">
        <v>677570.562142318</v>
      </c>
      <c r="AI567" s="71">
        <v>71665341.771822438</v>
      </c>
      <c r="AJ567" s="71">
        <v>75150768.467203856</v>
      </c>
      <c r="AK567" s="71">
        <v>0</v>
      </c>
      <c r="AL567" s="71">
        <v>0</v>
      </c>
      <c r="AM567" s="71">
        <v>5589778.1729465732</v>
      </c>
      <c r="AN567" s="71">
        <v>0</v>
      </c>
      <c r="AO567" s="71">
        <v>0</v>
      </c>
      <c r="AP567" s="71">
        <v>324562045.03829688</v>
      </c>
      <c r="AQ567" s="72"/>
      <c r="AR567" s="71">
        <v>1189</v>
      </c>
      <c r="AS567" s="71">
        <v>397</v>
      </c>
      <c r="AT567" s="71">
        <v>0</v>
      </c>
      <c r="AU567" s="71">
        <v>1</v>
      </c>
      <c r="AV567" s="71">
        <v>0</v>
      </c>
      <c r="AW567" s="71">
        <v>0</v>
      </c>
      <c r="AX567" s="71"/>
      <c r="AY567" s="72"/>
      <c r="AZ567" s="71">
        <v>5290.875</v>
      </c>
      <c r="BA567" s="71">
        <v>12797.808999999999</v>
      </c>
      <c r="BB567" s="71">
        <v>0</v>
      </c>
      <c r="BC567" s="71">
        <v>620</v>
      </c>
      <c r="BD567" s="71">
        <v>0</v>
      </c>
      <c r="BE567" s="71">
        <v>0</v>
      </c>
      <c r="BF567" s="71"/>
      <c r="BG567" s="72"/>
      <c r="BH567" s="71">
        <v>0</v>
      </c>
      <c r="BI567" s="71">
        <v>0</v>
      </c>
      <c r="BJ567" s="71">
        <v>84.74</v>
      </c>
      <c r="BK567" s="71">
        <v>0</v>
      </c>
      <c r="BL567" s="71">
        <v>15.029</v>
      </c>
      <c r="BM567" s="71">
        <v>0</v>
      </c>
      <c r="BN567" s="72"/>
      <c r="BO567" s="71">
        <v>0</v>
      </c>
      <c r="BP567" s="71">
        <v>0</v>
      </c>
      <c r="BQ567" s="71">
        <v>5</v>
      </c>
      <c r="BR567" s="71">
        <v>0</v>
      </c>
      <c r="BS567" s="71">
        <v>3</v>
      </c>
      <c r="BT567" s="71">
        <v>0</v>
      </c>
      <c r="BU567"/>
      <c r="BV567" s="70">
        <v>93.614999999999995</v>
      </c>
      <c r="BW567" s="70">
        <v>0</v>
      </c>
      <c r="BX567" s="70">
        <v>6.1539999999999999</v>
      </c>
      <c r="BY567" s="70">
        <v>0</v>
      </c>
      <c r="BZ567" s="70">
        <v>0</v>
      </c>
      <c r="CA567" s="70">
        <v>0</v>
      </c>
      <c r="CB567" s="70">
        <v>0</v>
      </c>
      <c r="CC567" s="70">
        <v>0</v>
      </c>
      <c r="CD567" s="70">
        <v>0</v>
      </c>
    </row>
    <row r="568" spans="1:82">
      <c r="A568" s="70" t="s">
        <v>2301</v>
      </c>
      <c r="B568" s="70">
        <v>133</v>
      </c>
      <c r="C568" s="70">
        <v>14</v>
      </c>
      <c r="D568" s="70">
        <v>8</v>
      </c>
      <c r="E568" s="70">
        <v>2017</v>
      </c>
      <c r="F568" s="70" t="s">
        <v>156</v>
      </c>
      <c r="G568" s="70" t="s">
        <v>2288</v>
      </c>
      <c r="H568" s="70" t="s">
        <v>1636</v>
      </c>
      <c r="I568" s="148"/>
      <c r="J568" s="71">
        <v>599.14974266879233</v>
      </c>
      <c r="K568" s="71">
        <v>1.797182389152856</v>
      </c>
      <c r="L568" s="71">
        <v>3.2217718559635631</v>
      </c>
      <c r="M568" s="71">
        <v>60.797120849124632</v>
      </c>
      <c r="N568" s="71">
        <v>61.642152229212456</v>
      </c>
      <c r="O568" s="71">
        <v>41.542722185194393</v>
      </c>
      <c r="P568" s="71">
        <v>35.591600702768886</v>
      </c>
      <c r="Q568" s="71">
        <v>2.74652160400943</v>
      </c>
      <c r="R568" s="71">
        <v>0</v>
      </c>
      <c r="S568" s="71">
        <v>0</v>
      </c>
      <c r="T568" s="72"/>
      <c r="U568" s="71">
        <v>18919643</v>
      </c>
      <c r="V568" s="71">
        <v>769</v>
      </c>
      <c r="W568" s="71">
        <v>118</v>
      </c>
      <c r="X568" s="71">
        <v>11952</v>
      </c>
      <c r="Y568" s="71">
        <v>17502</v>
      </c>
      <c r="Z568" s="71">
        <v>24838</v>
      </c>
      <c r="AA568" s="71">
        <v>7372</v>
      </c>
      <c r="AB568" s="71">
        <v>40211</v>
      </c>
      <c r="AC568" s="71">
        <v>0</v>
      </c>
      <c r="AD568" s="71">
        <v>0</v>
      </c>
      <c r="AE568" s="72"/>
      <c r="AF568" s="71">
        <v>168973993.8357003</v>
      </c>
      <c r="AG568" s="71">
        <v>1220191.3116046151</v>
      </c>
      <c r="AH568" s="71">
        <v>800250.71109008405</v>
      </c>
      <c r="AI568" s="71">
        <v>73267683.26471886</v>
      </c>
      <c r="AJ568" s="71">
        <v>78574123.161995128</v>
      </c>
      <c r="AK568" s="71">
        <v>0</v>
      </c>
      <c r="AL568" s="71">
        <v>0</v>
      </c>
      <c r="AM568" s="71">
        <v>5523659.6991561782</v>
      </c>
      <c r="AN568" s="71">
        <v>0</v>
      </c>
      <c r="AO568" s="71">
        <v>0</v>
      </c>
      <c r="AP568" s="71">
        <v>328359901.98426515</v>
      </c>
      <c r="AQ568" s="72"/>
      <c r="AR568" s="71">
        <v>1240</v>
      </c>
      <c r="AS568" s="71">
        <v>426</v>
      </c>
      <c r="AT568" s="71">
        <v>0</v>
      </c>
      <c r="AU568" s="71">
        <v>1</v>
      </c>
      <c r="AV568" s="71">
        <v>0</v>
      </c>
      <c r="AW568" s="71">
        <v>0</v>
      </c>
      <c r="AX568" s="71"/>
      <c r="AY568" s="72"/>
      <c r="AZ568" s="71">
        <v>5576.585</v>
      </c>
      <c r="BA568" s="71">
        <v>14229.609</v>
      </c>
      <c r="BB568" s="71">
        <v>0</v>
      </c>
      <c r="BC568" s="71">
        <v>620</v>
      </c>
      <c r="BD568" s="71">
        <v>0</v>
      </c>
      <c r="BE568" s="71">
        <v>0</v>
      </c>
      <c r="BF568" s="71"/>
      <c r="BG568" s="72"/>
      <c r="BH568" s="71">
        <v>0</v>
      </c>
      <c r="BI568" s="71">
        <v>0</v>
      </c>
      <c r="BJ568" s="71">
        <v>84.278000000000006</v>
      </c>
      <c r="BK568" s="71">
        <v>0</v>
      </c>
      <c r="BL568" s="71">
        <v>18.317999999999998</v>
      </c>
      <c r="BM568" s="71">
        <v>0</v>
      </c>
      <c r="BN568" s="72"/>
      <c r="BO568" s="71">
        <v>0</v>
      </c>
      <c r="BP568" s="71">
        <v>0</v>
      </c>
      <c r="BQ568" s="71">
        <v>5</v>
      </c>
      <c r="BR568" s="71">
        <v>0</v>
      </c>
      <c r="BS568" s="71">
        <v>3</v>
      </c>
      <c r="BT568" s="71">
        <v>0</v>
      </c>
      <c r="BU568"/>
      <c r="BV568" s="70">
        <v>93.102000000000004</v>
      </c>
      <c r="BW568" s="70">
        <v>0</v>
      </c>
      <c r="BX568" s="70">
        <v>9.4939999999999998</v>
      </c>
      <c r="BY568" s="70">
        <v>0</v>
      </c>
      <c r="BZ568" s="70">
        <v>0</v>
      </c>
      <c r="CA568" s="70">
        <v>0</v>
      </c>
      <c r="CB568" s="70">
        <v>0</v>
      </c>
      <c r="CC568" s="70">
        <v>0</v>
      </c>
      <c r="CD568" s="70">
        <v>0</v>
      </c>
    </row>
    <row r="569" spans="1:82">
      <c r="A569" s="70" t="s">
        <v>2302</v>
      </c>
      <c r="B569" s="70">
        <v>134</v>
      </c>
      <c r="C569" s="70">
        <v>15</v>
      </c>
      <c r="D569" s="70">
        <v>8</v>
      </c>
      <c r="E569" s="70">
        <v>2018</v>
      </c>
      <c r="F569" s="70" t="s">
        <v>183</v>
      </c>
      <c r="G569" s="70" t="s">
        <v>2288</v>
      </c>
      <c r="H569" s="70" t="s">
        <v>1636</v>
      </c>
      <c r="I569" s="148"/>
      <c r="J569" s="71">
        <v>618.51489851487474</v>
      </c>
      <c r="K569" s="71">
        <v>1.6302352602797756</v>
      </c>
      <c r="L569" s="71">
        <v>2.8685461081473762</v>
      </c>
      <c r="M569" s="71">
        <v>59.195390147276619</v>
      </c>
      <c r="N569" s="71">
        <v>59.918070421288256</v>
      </c>
      <c r="O569" s="71">
        <v>40.64078196214809</v>
      </c>
      <c r="P569" s="71">
        <v>34.955300236525879</v>
      </c>
      <c r="Q569" s="71">
        <v>2.5095640976889801</v>
      </c>
      <c r="R569" s="71">
        <v>0</v>
      </c>
      <c r="S569" s="71">
        <v>0</v>
      </c>
      <c r="T569" s="72"/>
      <c r="U569" s="71">
        <v>19890824</v>
      </c>
      <c r="V569" s="71">
        <v>769</v>
      </c>
      <c r="W569" s="71">
        <v>118</v>
      </c>
      <c r="X569" s="71">
        <v>11952</v>
      </c>
      <c r="Y569" s="71">
        <v>17411</v>
      </c>
      <c r="Z569" s="71">
        <v>24764</v>
      </c>
      <c r="AA569" s="71">
        <v>7313</v>
      </c>
      <c r="AB569" s="71">
        <v>39595</v>
      </c>
      <c r="AC569" s="71">
        <v>0</v>
      </c>
      <c r="AD569" s="71">
        <v>0</v>
      </c>
      <c r="AE569" s="72"/>
      <c r="AF569" s="71">
        <v>188829764.1522491</v>
      </c>
      <c r="AG569" s="71">
        <v>1081952.207551375</v>
      </c>
      <c r="AH569" s="71">
        <v>701064.5576276842</v>
      </c>
      <c r="AI569" s="71">
        <v>70326783.187494904</v>
      </c>
      <c r="AJ569" s="71">
        <v>77559596.58106102</v>
      </c>
      <c r="AK569" s="71">
        <v>0</v>
      </c>
      <c r="AL569" s="71">
        <v>0</v>
      </c>
      <c r="AM569" s="71">
        <v>5450295.7286277376</v>
      </c>
      <c r="AN569" s="71">
        <v>0</v>
      </c>
      <c r="AO569" s="71">
        <v>0</v>
      </c>
      <c r="AP569" s="71">
        <v>343949456.41461182</v>
      </c>
      <c r="AQ569" s="72"/>
      <c r="AR569" s="71">
        <v>1319</v>
      </c>
      <c r="AS569" s="71">
        <v>468</v>
      </c>
      <c r="AT569" s="71">
        <v>0</v>
      </c>
      <c r="AU569" s="71">
        <v>1</v>
      </c>
      <c r="AV569" s="71">
        <v>0</v>
      </c>
      <c r="AW569" s="71">
        <v>0</v>
      </c>
      <c r="AX569" s="71"/>
      <c r="AY569" s="72"/>
      <c r="AZ569" s="71">
        <v>6028.1530000000002</v>
      </c>
      <c r="BA569" s="71">
        <v>15633.409</v>
      </c>
      <c r="BB569" s="71">
        <v>0</v>
      </c>
      <c r="BC569" s="71">
        <v>620</v>
      </c>
      <c r="BD569" s="71">
        <v>0</v>
      </c>
      <c r="BE569" s="71">
        <v>0</v>
      </c>
      <c r="BF569" s="71"/>
      <c r="BG569" s="72"/>
      <c r="BH569" s="71">
        <v>0</v>
      </c>
      <c r="BI569" s="71">
        <v>0</v>
      </c>
      <c r="BJ569" s="71">
        <v>80.863</v>
      </c>
      <c r="BK569" s="71">
        <v>0</v>
      </c>
      <c r="BL569" s="71">
        <v>17.93</v>
      </c>
      <c r="BM569" s="71">
        <v>0</v>
      </c>
      <c r="BN569" s="72"/>
      <c r="BO569" s="71">
        <v>0</v>
      </c>
      <c r="BP569" s="71">
        <v>0</v>
      </c>
      <c r="BQ569" s="71">
        <v>5</v>
      </c>
      <c r="BR569" s="71">
        <v>0</v>
      </c>
      <c r="BS569" s="71">
        <v>3</v>
      </c>
      <c r="BT569" s="71">
        <v>0</v>
      </c>
      <c r="BU569"/>
      <c r="BV569" s="70">
        <v>89.578000000000003</v>
      </c>
      <c r="BW569" s="70">
        <v>0</v>
      </c>
      <c r="BX569" s="70">
        <v>9.2149999999999999</v>
      </c>
      <c r="BY569" s="70">
        <v>0</v>
      </c>
      <c r="BZ569" s="70">
        <v>0</v>
      </c>
      <c r="CA569" s="70">
        <v>0</v>
      </c>
      <c r="CB569" s="70">
        <v>0</v>
      </c>
      <c r="CC569" s="70">
        <v>0</v>
      </c>
      <c r="CD569" s="70">
        <v>0</v>
      </c>
    </row>
    <row r="570" spans="1:82">
      <c r="A570" s="70" t="s">
        <v>2303</v>
      </c>
      <c r="B570" s="70">
        <v>135</v>
      </c>
      <c r="C570" s="70">
        <v>16</v>
      </c>
      <c r="D570" s="70">
        <v>8</v>
      </c>
      <c r="E570" s="70">
        <v>2019</v>
      </c>
      <c r="F570" s="70" t="s">
        <v>158</v>
      </c>
      <c r="G570" s="70" t="s">
        <v>2288</v>
      </c>
      <c r="H570" s="70" t="s">
        <v>1636</v>
      </c>
      <c r="I570" s="148"/>
      <c r="J570" s="71">
        <v>578.6999309344576</v>
      </c>
      <c r="K570" s="71">
        <v>1.4472441448049451</v>
      </c>
      <c r="L570" s="71">
        <v>2.8606097812043068</v>
      </c>
      <c r="M570" s="71">
        <v>56.562066884869203</v>
      </c>
      <c r="N570" s="71">
        <v>48.823133802874352</v>
      </c>
      <c r="O570" s="71">
        <v>39.310488227344813</v>
      </c>
      <c r="P570" s="71">
        <v>33.605578817756538</v>
      </c>
      <c r="Q570" s="71">
        <v>2.4065751417759098</v>
      </c>
      <c r="R570" s="71">
        <v>0</v>
      </c>
      <c r="S570" s="71">
        <v>0</v>
      </c>
      <c r="T570" s="72"/>
      <c r="U570" s="71">
        <v>18927409</v>
      </c>
      <c r="V570" s="71">
        <v>769</v>
      </c>
      <c r="W570" s="71">
        <v>118</v>
      </c>
      <c r="X570" s="71">
        <v>11952</v>
      </c>
      <c r="Y570" s="71">
        <v>17418</v>
      </c>
      <c r="Z570" s="71">
        <v>24611</v>
      </c>
      <c r="AA570" s="71">
        <v>6978</v>
      </c>
      <c r="AB570" s="71">
        <v>38998</v>
      </c>
      <c r="AC570" s="71">
        <v>0</v>
      </c>
      <c r="AD570" s="71">
        <v>0</v>
      </c>
      <c r="AE570" s="72"/>
      <c r="AF570" s="71">
        <v>186577813.5272277</v>
      </c>
      <c r="AG570" s="71">
        <v>1044298.6185626819</v>
      </c>
      <c r="AH570" s="71">
        <v>816460.82165559556</v>
      </c>
      <c r="AI570" s="71">
        <v>74398114.470489636</v>
      </c>
      <c r="AJ570" s="71">
        <v>73153738.74215582</v>
      </c>
      <c r="AK570" s="71">
        <v>0</v>
      </c>
      <c r="AL570" s="71">
        <v>0</v>
      </c>
      <c r="AM570" s="71">
        <v>5311234.0232131807</v>
      </c>
      <c r="AN570" s="71">
        <v>0</v>
      </c>
      <c r="AO570" s="71">
        <v>0</v>
      </c>
      <c r="AP570" s="71">
        <v>341301660.20330459</v>
      </c>
      <c r="AQ570" s="72"/>
      <c r="AR570" s="71">
        <v>1389</v>
      </c>
      <c r="AS570" s="71">
        <v>502</v>
      </c>
      <c r="AT570" s="71">
        <v>0</v>
      </c>
      <c r="AU570" s="71">
        <v>1</v>
      </c>
      <c r="AV570" s="71">
        <v>0</v>
      </c>
      <c r="AW570" s="71">
        <v>0</v>
      </c>
      <c r="AX570" s="71"/>
      <c r="AY570" s="72"/>
      <c r="AZ570" s="71">
        <v>6354.362000000001</v>
      </c>
      <c r="BA570" s="71">
        <v>16998.809000000001</v>
      </c>
      <c r="BB570" s="71">
        <v>0</v>
      </c>
      <c r="BC570" s="71">
        <v>620</v>
      </c>
      <c r="BD570" s="71">
        <v>0</v>
      </c>
      <c r="BE570" s="71">
        <v>0</v>
      </c>
      <c r="BF570" s="71"/>
      <c r="BG570" s="72"/>
      <c r="BH570" s="71">
        <v>0</v>
      </c>
      <c r="BI570" s="71">
        <v>0</v>
      </c>
      <c r="BJ570" s="71">
        <v>71.186000000000007</v>
      </c>
      <c r="BK570" s="71">
        <v>0</v>
      </c>
      <c r="BL570" s="71">
        <v>18.33587</v>
      </c>
      <c r="BM570" s="71">
        <v>0</v>
      </c>
      <c r="BN570" s="72"/>
      <c r="BO570" s="71">
        <v>0</v>
      </c>
      <c r="BP570" s="71">
        <v>0</v>
      </c>
      <c r="BQ570" s="71">
        <v>5</v>
      </c>
      <c r="BR570" s="71">
        <v>0</v>
      </c>
      <c r="BS570" s="71">
        <v>3</v>
      </c>
      <c r="BT570" s="71">
        <v>0</v>
      </c>
      <c r="BU570"/>
      <c r="BV570" s="70">
        <v>79.037999999999997</v>
      </c>
      <c r="BW570" s="70">
        <v>0</v>
      </c>
      <c r="BX570" s="70">
        <v>10.483000000000001</v>
      </c>
      <c r="BY570" s="70">
        <v>0</v>
      </c>
      <c r="BZ570" s="70">
        <v>8.7000000000000001E-4</v>
      </c>
      <c r="CA570" s="70">
        <v>0</v>
      </c>
      <c r="CB570" s="70">
        <v>0</v>
      </c>
      <c r="CC570" s="70">
        <v>0</v>
      </c>
      <c r="CD570" s="70">
        <v>0</v>
      </c>
    </row>
    <row r="571" spans="1:82">
      <c r="A571" s="70" t="s">
        <v>2304</v>
      </c>
      <c r="B571" s="70">
        <v>136</v>
      </c>
      <c r="C571" s="70">
        <v>17</v>
      </c>
      <c r="D571" s="70">
        <v>8</v>
      </c>
      <c r="E571" s="70">
        <v>2020</v>
      </c>
      <c r="F571" s="70" t="s">
        <v>159</v>
      </c>
      <c r="G571" s="70" t="s">
        <v>2288</v>
      </c>
      <c r="H571" s="70" t="s">
        <v>1636</v>
      </c>
      <c r="I571" s="148"/>
      <c r="J571" s="71">
        <v>477.45629068656717</v>
      </c>
      <c r="K571" s="71">
        <v>1.4967229861517817</v>
      </c>
      <c r="L571" s="71">
        <v>6.0398040015982417</v>
      </c>
      <c r="M571" s="71">
        <v>48.529475420129465</v>
      </c>
      <c r="N571" s="71">
        <v>50.583173582140724</v>
      </c>
      <c r="O571" s="71">
        <v>34.200842346787013</v>
      </c>
      <c r="P571" s="71">
        <v>31.462983187646966</v>
      </c>
      <c r="Q571" s="71">
        <v>2.25253547673233</v>
      </c>
      <c r="R571" s="71">
        <v>0</v>
      </c>
      <c r="S571" s="71">
        <v>0</v>
      </c>
      <c r="T571" s="72"/>
      <c r="U571" s="71">
        <v>16455941</v>
      </c>
      <c r="V571" s="71">
        <v>781</v>
      </c>
      <c r="W571" s="71">
        <v>246</v>
      </c>
      <c r="X571" s="71">
        <v>11428</v>
      </c>
      <c r="Y571" s="71">
        <v>17328</v>
      </c>
      <c r="Z571" s="71">
        <v>24439</v>
      </c>
      <c r="AA571" s="71">
        <v>6944</v>
      </c>
      <c r="AB571" s="71">
        <v>38204</v>
      </c>
      <c r="AC571" s="71">
        <v>0</v>
      </c>
      <c r="AD571" s="71">
        <v>0</v>
      </c>
      <c r="AE571" s="72"/>
      <c r="AF571" s="71">
        <v>172406476.77809501</v>
      </c>
      <c r="AG571" s="71">
        <v>1033203.2191190163</v>
      </c>
      <c r="AH571" s="71">
        <v>2118377.3890571413</v>
      </c>
      <c r="AI571" s="71">
        <v>67109901.762471035</v>
      </c>
      <c r="AJ571" s="71">
        <v>80628384.473855868</v>
      </c>
      <c r="AK571" s="71"/>
      <c r="AL571" s="71"/>
      <c r="AM571" s="71">
        <v>4986046.4552928833</v>
      </c>
      <c r="AN571" s="71"/>
      <c r="AO571" s="71"/>
      <c r="AP571" s="71">
        <v>328282390.07789093</v>
      </c>
      <c r="AQ571" s="72"/>
      <c r="AR571" s="71">
        <v>1441</v>
      </c>
      <c r="AS571" s="71">
        <v>539</v>
      </c>
      <c r="AT571" s="71">
        <v>0</v>
      </c>
      <c r="AU571" s="71">
        <v>1</v>
      </c>
      <c r="AV571" s="71">
        <v>0</v>
      </c>
      <c r="AW571" s="71">
        <v>0</v>
      </c>
      <c r="AX571" s="71"/>
      <c r="AY571" s="72"/>
      <c r="AZ571" s="71">
        <v>6660.3459999999959</v>
      </c>
      <c r="BA571" s="71">
        <v>18660.908999999989</v>
      </c>
      <c r="BB571" s="71">
        <v>0</v>
      </c>
      <c r="BC571" s="71">
        <v>620</v>
      </c>
      <c r="BD571" s="71">
        <v>0</v>
      </c>
      <c r="BE571" s="71">
        <v>0</v>
      </c>
      <c r="BF571" s="71"/>
      <c r="BG571" s="72"/>
      <c r="BH571" s="71">
        <v>0</v>
      </c>
      <c r="BI571" s="71">
        <v>0</v>
      </c>
      <c r="BJ571" s="71">
        <v>55.011000000000003</v>
      </c>
      <c r="BK571" s="71">
        <v>0</v>
      </c>
      <c r="BL571" s="71">
        <v>17.164999999999999</v>
      </c>
      <c r="BM571" s="71">
        <v>0</v>
      </c>
      <c r="BN571" s="72"/>
      <c r="BO571" s="71">
        <v>0</v>
      </c>
      <c r="BP571" s="71">
        <v>0</v>
      </c>
      <c r="BQ571" s="71">
        <v>4</v>
      </c>
      <c r="BR571" s="71">
        <v>0</v>
      </c>
      <c r="BS571" s="71">
        <v>3</v>
      </c>
      <c r="BT571" s="71">
        <v>0</v>
      </c>
      <c r="BU571"/>
      <c r="BV571" s="70">
        <v>63.384</v>
      </c>
      <c r="BW571" s="70">
        <v>0</v>
      </c>
      <c r="BX571" s="70">
        <v>8.7910000000000004</v>
      </c>
      <c r="BY571" s="70">
        <v>0</v>
      </c>
      <c r="BZ571" s="70">
        <v>1E-3</v>
      </c>
      <c r="CA571" s="70">
        <v>0</v>
      </c>
      <c r="CB571" s="70">
        <v>0</v>
      </c>
      <c r="CC571" s="70">
        <v>0</v>
      </c>
      <c r="CD571" s="70">
        <v>0</v>
      </c>
    </row>
    <row r="572" spans="1:82">
      <c r="A572" s="70" t="s">
        <v>2305</v>
      </c>
      <c r="B572" s="70">
        <v>136</v>
      </c>
      <c r="C572" s="70">
        <v>18</v>
      </c>
      <c r="D572" s="70">
        <v>8</v>
      </c>
      <c r="E572" s="70">
        <v>2021</v>
      </c>
      <c r="F572" s="70" t="s">
        <v>160</v>
      </c>
      <c r="G572" s="70" t="s">
        <v>2288</v>
      </c>
      <c r="H572" s="70" t="s">
        <v>1636</v>
      </c>
      <c r="I572" s="148"/>
      <c r="J572" s="71">
        <v>512.86139727868363</v>
      </c>
      <c r="K572" s="71">
        <v>1.6415144745007784</v>
      </c>
      <c r="L572" s="71">
        <v>5.9939948459570118</v>
      </c>
      <c r="M572" s="71">
        <v>52.265633897351748</v>
      </c>
      <c r="N572" s="71">
        <v>49.73254833057252</v>
      </c>
      <c r="O572" s="71">
        <v>33.069129919802521</v>
      </c>
      <c r="P572" s="71">
        <v>32.349698135133757</v>
      </c>
      <c r="Q572" s="71">
        <v>2.1735184599769499</v>
      </c>
      <c r="R572" s="71">
        <v>0</v>
      </c>
      <c r="S572" s="71">
        <v>0</v>
      </c>
      <c r="T572" s="72"/>
      <c r="U572" s="71">
        <v>18776613</v>
      </c>
      <c r="V572" s="71">
        <v>781</v>
      </c>
      <c r="W572" s="71">
        <v>246</v>
      </c>
      <c r="X572" s="71">
        <v>11428</v>
      </c>
      <c r="Y572" s="71">
        <v>17026</v>
      </c>
      <c r="Z572" s="71">
        <v>24331</v>
      </c>
      <c r="AA572" s="71">
        <v>6962</v>
      </c>
      <c r="AB572" s="71">
        <v>37226</v>
      </c>
      <c r="AC572" s="71">
        <v>0</v>
      </c>
      <c r="AD572" s="71">
        <v>0</v>
      </c>
      <c r="AE572" s="72"/>
      <c r="AF572" s="71">
        <v>183236461.47693542</v>
      </c>
      <c r="AG572" s="71">
        <v>1169059.4409272198</v>
      </c>
      <c r="AH572" s="71">
        <v>2154811.1982625378</v>
      </c>
      <c r="AI572" s="71">
        <v>74526260.826310858</v>
      </c>
      <c r="AJ572" s="71">
        <v>75433768.972430423</v>
      </c>
      <c r="AK572" s="71">
        <v>0</v>
      </c>
      <c r="AL572" s="71">
        <v>0</v>
      </c>
      <c r="AM572" s="71">
        <v>4886429.4875332713</v>
      </c>
      <c r="AN572" s="71">
        <v>0</v>
      </c>
      <c r="AO572" s="71">
        <v>0</v>
      </c>
      <c r="AP572" s="71">
        <v>341406791.40239972</v>
      </c>
      <c r="AQ572" s="72"/>
      <c r="AR572" s="71">
        <v>1496</v>
      </c>
      <c r="AS572" s="71">
        <v>569</v>
      </c>
      <c r="AT572" s="71">
        <v>0</v>
      </c>
      <c r="AU572" s="71">
        <v>1</v>
      </c>
      <c r="AV572" s="71">
        <v>0</v>
      </c>
      <c r="AW572" s="71">
        <v>0</v>
      </c>
      <c r="AX572" s="71"/>
      <c r="AY572" s="72"/>
      <c r="AZ572" s="71">
        <v>6962.4959999999974</v>
      </c>
      <c r="BA572" s="71">
        <v>19976.108999999989</v>
      </c>
      <c r="BB572" s="71">
        <v>0</v>
      </c>
      <c r="BC572" s="71">
        <v>620</v>
      </c>
      <c r="BD572" s="71">
        <v>0</v>
      </c>
      <c r="BE572" s="71">
        <v>0</v>
      </c>
      <c r="BF572" s="71"/>
      <c r="BG572" s="72"/>
      <c r="BH572" s="71">
        <v>0</v>
      </c>
      <c r="BI572" s="71">
        <v>0</v>
      </c>
      <c r="BJ572" s="71">
        <v>56.140999999999998</v>
      </c>
      <c r="BK572" s="71">
        <v>0</v>
      </c>
      <c r="BL572" s="71">
        <v>16.518000000000001</v>
      </c>
      <c r="BM572" s="71">
        <v>0</v>
      </c>
      <c r="BN572" s="72"/>
      <c r="BO572" s="71">
        <v>0</v>
      </c>
      <c r="BP572" s="71">
        <v>0</v>
      </c>
      <c r="BQ572" s="71">
        <v>4</v>
      </c>
      <c r="BR572" s="71">
        <v>0</v>
      </c>
      <c r="BS572" s="71">
        <v>3</v>
      </c>
      <c r="BT572" s="71">
        <v>0</v>
      </c>
      <c r="BU572"/>
      <c r="BV572" s="70">
        <v>62.305999999999997</v>
      </c>
      <c r="BW572" s="70">
        <v>0</v>
      </c>
      <c r="BX572" s="70">
        <v>10.353</v>
      </c>
      <c r="BY572" s="70">
        <v>0</v>
      </c>
      <c r="BZ572" s="70">
        <v>0</v>
      </c>
      <c r="CA572" s="70">
        <v>0</v>
      </c>
      <c r="CB572" s="70">
        <v>0</v>
      </c>
      <c r="CC572" s="70">
        <v>0</v>
      </c>
      <c r="CD572" s="70">
        <v>0</v>
      </c>
    </row>
    <row r="573" spans="1:82">
      <c r="A573" s="70" t="s">
        <v>2306</v>
      </c>
      <c r="B573" s="70">
        <v>136</v>
      </c>
      <c r="C573" s="70">
        <v>19</v>
      </c>
      <c r="D573" s="70">
        <v>8</v>
      </c>
      <c r="E573" s="70">
        <v>2022</v>
      </c>
      <c r="F573" s="70" t="s">
        <v>161</v>
      </c>
      <c r="G573" s="70" t="s">
        <v>2288</v>
      </c>
      <c r="H573" s="70" t="s">
        <v>1636</v>
      </c>
      <c r="I573" s="148"/>
      <c r="J573" s="71">
        <v>488.6049367732179</v>
      </c>
      <c r="K573" s="71">
        <v>1.5914896071146116</v>
      </c>
      <c r="L573" s="71">
        <v>5.3244879130389666</v>
      </c>
      <c r="M573" s="71">
        <v>47.564178751738886</v>
      </c>
      <c r="N573" s="71">
        <v>53.207996431190381</v>
      </c>
      <c r="O573" s="71">
        <v>34.482364141715912</v>
      </c>
      <c r="P573" s="71">
        <v>31.850220133247863</v>
      </c>
      <c r="Q573" s="71">
        <v>2.1524580515865224</v>
      </c>
      <c r="R573" s="71">
        <v>0</v>
      </c>
      <c r="S573" s="71">
        <v>0</v>
      </c>
      <c r="T573" s="72"/>
      <c r="U573" s="71">
        <v>21685288</v>
      </c>
      <c r="V573" s="71">
        <v>781</v>
      </c>
      <c r="W573" s="71">
        <v>246</v>
      </c>
      <c r="X573" s="71">
        <v>11428</v>
      </c>
      <c r="Y573" s="71">
        <v>16994</v>
      </c>
      <c r="Z573" s="71">
        <v>24105</v>
      </c>
      <c r="AA573" s="71">
        <v>6959</v>
      </c>
      <c r="AB573" s="71">
        <v>36563</v>
      </c>
      <c r="AC573" s="71">
        <v>0</v>
      </c>
      <c r="AD573" s="71">
        <v>0</v>
      </c>
      <c r="AE573" s="72"/>
      <c r="AF573" s="71">
        <v>197083436.021714</v>
      </c>
      <c r="AG573" s="71">
        <v>1187347.4183917691</v>
      </c>
      <c r="AH573" s="71">
        <v>2095406.9947941347</v>
      </c>
      <c r="AI573" s="71">
        <v>67591099.290803686</v>
      </c>
      <c r="AJ573" s="71">
        <v>84119280.090369731</v>
      </c>
      <c r="AK573" s="71">
        <v>0</v>
      </c>
      <c r="AL573" s="71">
        <v>0</v>
      </c>
      <c r="AM573" s="71">
        <v>4721281.2654073667</v>
      </c>
      <c r="AN573" s="71">
        <v>0</v>
      </c>
      <c r="AO573" s="71">
        <v>0</v>
      </c>
      <c r="AP573" s="71">
        <v>356797851.08148068</v>
      </c>
      <c r="AQ573" s="72"/>
      <c r="AR573" s="71">
        <v>1563</v>
      </c>
      <c r="AS573" s="71">
        <v>583</v>
      </c>
      <c r="AT573" s="71">
        <v>0</v>
      </c>
      <c r="AU573" s="71">
        <v>1</v>
      </c>
      <c r="AV573" s="71">
        <v>0</v>
      </c>
      <c r="AW573" s="71">
        <v>0</v>
      </c>
      <c r="AX573" s="71"/>
      <c r="AY573" s="72"/>
      <c r="AZ573" s="71">
        <v>7372.7609999999986</v>
      </c>
      <c r="BA573" s="71">
        <v>20586.608999999993</v>
      </c>
      <c r="BB573" s="71">
        <v>0</v>
      </c>
      <c r="BC573" s="71">
        <v>620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2307</v>
      </c>
      <c r="B574" s="70">
        <v>136</v>
      </c>
      <c r="C574" s="70">
        <v>20</v>
      </c>
      <c r="D574" s="70">
        <v>8</v>
      </c>
      <c r="E574" s="70">
        <v>2023</v>
      </c>
      <c r="F574" s="70" t="s">
        <v>1539</v>
      </c>
      <c r="G574" s="70" t="s">
        <v>2288</v>
      </c>
      <c r="H574" s="70" t="s">
        <v>1636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1621</v>
      </c>
      <c r="AS574" s="71">
        <v>585</v>
      </c>
      <c r="AT574" s="71">
        <v>0</v>
      </c>
      <c r="AU574" s="71">
        <v>1</v>
      </c>
      <c r="AV574" s="71">
        <v>0</v>
      </c>
      <c r="AW574" s="71">
        <v>0</v>
      </c>
      <c r="AX574" s="71"/>
      <c r="AY574" s="72"/>
      <c r="AZ574" s="71">
        <v>7721.007999999998</v>
      </c>
      <c r="BA574" s="71">
        <v>20684.508999999995</v>
      </c>
      <c r="BB574" s="71">
        <v>0</v>
      </c>
      <c r="BC574" s="71">
        <v>620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2308</v>
      </c>
      <c r="B575" s="70">
        <v>136</v>
      </c>
      <c r="C575" s="70">
        <v>21</v>
      </c>
      <c r="D575" s="70">
        <v>8</v>
      </c>
      <c r="E575" s="70">
        <v>2024</v>
      </c>
      <c r="F575" s="70" t="s">
        <v>1554</v>
      </c>
      <c r="G575" s="70" t="s">
        <v>2288</v>
      </c>
      <c r="H575" s="70" t="s">
        <v>1636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2309</v>
      </c>
      <c r="B576" s="70">
        <v>205</v>
      </c>
      <c r="C576" s="70">
        <v>1</v>
      </c>
      <c r="D576" s="70">
        <v>13</v>
      </c>
      <c r="E576" s="70">
        <v>1990</v>
      </c>
      <c r="F576" s="70" t="s">
        <v>787</v>
      </c>
      <c r="G576" s="70" t="s">
        <v>2310</v>
      </c>
      <c r="H576" s="70" t="s">
        <v>2311</v>
      </c>
      <c r="I576" s="148"/>
      <c r="J576" s="71">
        <v>54.27581681873388</v>
      </c>
      <c r="K576" s="71">
        <v>3.4178424948451598</v>
      </c>
      <c r="L576" s="71">
        <v>0.94882640808557084</v>
      </c>
      <c r="M576" s="71">
        <v>13.994553873357511</v>
      </c>
      <c r="N576" s="71">
        <v>20.500017093864251</v>
      </c>
      <c r="O576" s="71">
        <v>22.58384612285856</v>
      </c>
      <c r="P576" s="71">
        <v>28.899009107368791</v>
      </c>
      <c r="Q576" s="71">
        <v>1.5041934849248799</v>
      </c>
      <c r="R576" s="71">
        <v>0</v>
      </c>
      <c r="S576" s="71">
        <v>1.5977125860908881</v>
      </c>
      <c r="T576" s="72"/>
      <c r="U576" s="71">
        <v>10511395</v>
      </c>
      <c r="V576" s="71">
        <v>1205</v>
      </c>
      <c r="W576" s="71">
        <v>13</v>
      </c>
      <c r="X576" s="71">
        <v>5564</v>
      </c>
      <c r="Y576" s="71">
        <v>7170</v>
      </c>
      <c r="Z576" s="71">
        <v>9289</v>
      </c>
      <c r="AA576" s="71">
        <v>7017</v>
      </c>
      <c r="AB576" s="71">
        <v>24423</v>
      </c>
      <c r="AC576" s="71">
        <v>0</v>
      </c>
      <c r="AD576" s="71">
        <v>1.5977125860908881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2312</v>
      </c>
      <c r="B577" s="70">
        <v>206</v>
      </c>
      <c r="C577" s="70">
        <v>2</v>
      </c>
      <c r="D577" s="70">
        <v>13</v>
      </c>
      <c r="E577" s="70">
        <v>2005</v>
      </c>
      <c r="F577" s="70" t="s">
        <v>789</v>
      </c>
      <c r="G577" s="1064" t="s">
        <v>2310</v>
      </c>
      <c r="H577" s="70" t="s">
        <v>2311</v>
      </c>
      <c r="I577" s="148"/>
      <c r="J577" s="71">
        <v>59.46356074205967</v>
      </c>
      <c r="K577" s="71">
        <v>2.2816433050601508</v>
      </c>
      <c r="L577" s="71">
        <v>1.01677960779856</v>
      </c>
      <c r="M577" s="71">
        <v>38.201780137338773</v>
      </c>
      <c r="N577" s="71">
        <v>44.063277339344587</v>
      </c>
      <c r="O577" s="71">
        <v>50.129625363502761</v>
      </c>
      <c r="P577" s="71">
        <v>36.090717997161597</v>
      </c>
      <c r="Q577" s="71">
        <v>2.2039256824262998</v>
      </c>
      <c r="R577" s="71">
        <v>0</v>
      </c>
      <c r="S577" s="71">
        <v>4.3922439399749997</v>
      </c>
      <c r="T577" s="72"/>
      <c r="U577" s="71">
        <v>10560343</v>
      </c>
      <c r="V577" s="71">
        <v>1013</v>
      </c>
      <c r="W577" s="71">
        <v>13</v>
      </c>
      <c r="X577" s="71">
        <v>8313</v>
      </c>
      <c r="Y577" s="71">
        <v>12884</v>
      </c>
      <c r="Z577" s="71">
        <v>23860</v>
      </c>
      <c r="AA577" s="71">
        <v>7177</v>
      </c>
      <c r="AB577" s="71">
        <v>37409</v>
      </c>
      <c r="AC577" s="71">
        <v>0</v>
      </c>
      <c r="AD577" s="71">
        <v>4.3922439399749997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2313</v>
      </c>
      <c r="B578" s="70">
        <v>207</v>
      </c>
      <c r="C578" s="70">
        <v>3</v>
      </c>
      <c r="D578" s="70">
        <v>13</v>
      </c>
      <c r="E578" s="70">
        <v>2006</v>
      </c>
      <c r="F578" s="70" t="s">
        <v>790</v>
      </c>
      <c r="G578" s="1064" t="s">
        <v>2310</v>
      </c>
      <c r="H578" s="70" t="s">
        <v>2311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2314</v>
      </c>
      <c r="B579" s="70">
        <v>208</v>
      </c>
      <c r="C579" s="70">
        <v>4</v>
      </c>
      <c r="D579" s="70">
        <v>13</v>
      </c>
      <c r="E579" s="70">
        <v>2007</v>
      </c>
      <c r="F579" s="70" t="s">
        <v>791</v>
      </c>
      <c r="G579" s="70" t="s">
        <v>2310</v>
      </c>
      <c r="H579" s="70" t="s">
        <v>2311</v>
      </c>
      <c r="I579" s="148"/>
      <c r="J579" s="71">
        <v>68.404010504502409</v>
      </c>
      <c r="K579" s="71">
        <v>2.0419230950513199</v>
      </c>
      <c r="L579" s="71">
        <v>0.84216348470561597</v>
      </c>
      <c r="M579" s="71">
        <v>41.908475668640641</v>
      </c>
      <c r="N579" s="71">
        <v>44.257417997374183</v>
      </c>
      <c r="O579" s="71">
        <v>48.877175045817793</v>
      </c>
      <c r="P579" s="71">
        <v>36.342970537729862</v>
      </c>
      <c r="Q579" s="71">
        <v>2.3099938416395802</v>
      </c>
      <c r="R579" s="71">
        <v>0</v>
      </c>
      <c r="S579" s="71">
        <v>4.4270806264400004</v>
      </c>
      <c r="T579" s="72"/>
      <c r="U579" s="71">
        <v>12252841</v>
      </c>
      <c r="V579" s="71">
        <v>872</v>
      </c>
      <c r="W579" s="71">
        <v>20</v>
      </c>
      <c r="X579" s="71">
        <v>9773</v>
      </c>
      <c r="Y579" s="71">
        <v>13158</v>
      </c>
      <c r="Z579" s="71">
        <v>24184</v>
      </c>
      <c r="AA579" s="71">
        <v>7117</v>
      </c>
      <c r="AB579" s="71">
        <v>37136</v>
      </c>
      <c r="AC579" s="71">
        <v>0</v>
      </c>
      <c r="AD579" s="71">
        <v>4.4270806264400004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2315</v>
      </c>
      <c r="B580" s="70">
        <v>209</v>
      </c>
      <c r="C580" s="70">
        <v>5</v>
      </c>
      <c r="D580" s="70">
        <v>13</v>
      </c>
      <c r="E580" s="70">
        <v>2008</v>
      </c>
      <c r="F580" s="70" t="s">
        <v>792</v>
      </c>
      <c r="G580" s="70" t="s">
        <v>2310</v>
      </c>
      <c r="H580" s="70" t="s">
        <v>2311</v>
      </c>
      <c r="I580" s="148"/>
      <c r="J580" s="71">
        <v>70.930830647834441</v>
      </c>
      <c r="K580" s="71">
        <v>1.5254653962321469</v>
      </c>
      <c r="L580" s="71">
        <v>0.74221418880759338</v>
      </c>
      <c r="M580" s="71">
        <v>44.429572902863583</v>
      </c>
      <c r="N580" s="71">
        <v>46.151378816753407</v>
      </c>
      <c r="O580" s="71">
        <v>47.725545091995528</v>
      </c>
      <c r="P580" s="71">
        <v>35.383429619972993</v>
      </c>
      <c r="Q580" s="71">
        <v>2.2702886963123499</v>
      </c>
      <c r="R580" s="71">
        <v>0</v>
      </c>
      <c r="S580" s="71">
        <v>4.4966199582900002</v>
      </c>
      <c r="T580" s="72"/>
      <c r="U580" s="71">
        <v>13323712</v>
      </c>
      <c r="V580" s="71">
        <v>872</v>
      </c>
      <c r="W580" s="71">
        <v>20</v>
      </c>
      <c r="X580" s="71">
        <v>9773</v>
      </c>
      <c r="Y580" s="71">
        <v>13278</v>
      </c>
      <c r="Z580" s="71">
        <v>24443</v>
      </c>
      <c r="AA580" s="71">
        <v>6937</v>
      </c>
      <c r="AB580" s="71">
        <v>37098</v>
      </c>
      <c r="AC580" s="71">
        <v>0</v>
      </c>
      <c r="AD580" s="71">
        <v>4.4966199582900002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2316</v>
      </c>
      <c r="B581" s="70">
        <v>210</v>
      </c>
      <c r="C581" s="70">
        <v>6</v>
      </c>
      <c r="D581" s="70">
        <v>13</v>
      </c>
      <c r="E581" s="70">
        <v>2009</v>
      </c>
      <c r="F581" s="70" t="s">
        <v>176</v>
      </c>
      <c r="G581" s="70" t="s">
        <v>2310</v>
      </c>
      <c r="H581" s="70" t="s">
        <v>2311</v>
      </c>
      <c r="I581" s="148"/>
      <c r="J581" s="71">
        <v>59.392698965303687</v>
      </c>
      <c r="K581" s="71">
        <v>1.3835225763130581</v>
      </c>
      <c r="L581" s="71">
        <v>0.99969132977148267</v>
      </c>
      <c r="M581" s="71">
        <v>42.259765203902191</v>
      </c>
      <c r="N581" s="71">
        <v>41.511650193120303</v>
      </c>
      <c r="O581" s="71">
        <v>48.968949511517067</v>
      </c>
      <c r="P581" s="71">
        <v>33.969339677477038</v>
      </c>
      <c r="Q581" s="71">
        <v>2.1623656161628002</v>
      </c>
      <c r="R581" s="71">
        <v>0</v>
      </c>
      <c r="S581" s="71">
        <v>4.3968643514000014</v>
      </c>
      <c r="T581" s="72"/>
      <c r="U581" s="71">
        <v>10047741</v>
      </c>
      <c r="V581" s="71">
        <v>836</v>
      </c>
      <c r="W581" s="71">
        <v>39</v>
      </c>
      <c r="X581" s="71">
        <v>9946</v>
      </c>
      <c r="Y581" s="71">
        <v>13468</v>
      </c>
      <c r="Z581" s="71">
        <v>24755</v>
      </c>
      <c r="AA581" s="71">
        <v>6837</v>
      </c>
      <c r="AB581" s="71">
        <v>37092</v>
      </c>
      <c r="AC581" s="71">
        <v>0</v>
      </c>
      <c r="AD581" s="71">
        <v>4.3968643514000014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64.180000000000007</v>
      </c>
      <c r="BK581" s="71">
        <v>0</v>
      </c>
      <c r="BL581" s="71">
        <v>14.280000000000001</v>
      </c>
      <c r="BM581" s="71">
        <v>0</v>
      </c>
      <c r="BN581" s="72"/>
      <c r="BO581" s="71">
        <v>0</v>
      </c>
      <c r="BP581" s="71">
        <v>0</v>
      </c>
      <c r="BQ581" s="71">
        <v>6</v>
      </c>
      <c r="BR581" s="71">
        <v>0</v>
      </c>
      <c r="BS581" s="71">
        <v>2</v>
      </c>
      <c r="BT581" s="71">
        <v>0</v>
      </c>
      <c r="BU581"/>
      <c r="BV581" s="70">
        <v>78.459999999999994</v>
      </c>
      <c r="BW581" s="70">
        <v>0</v>
      </c>
      <c r="BX581" s="70">
        <v>0</v>
      </c>
      <c r="BY581" s="70">
        <v>0</v>
      </c>
      <c r="BZ581" s="70">
        <v>0</v>
      </c>
      <c r="CA581" s="70">
        <v>0</v>
      </c>
      <c r="CB581" s="70">
        <v>0</v>
      </c>
      <c r="CC581" s="70">
        <v>0</v>
      </c>
      <c r="CD581" s="70">
        <v>0</v>
      </c>
    </row>
    <row r="582" spans="1:82">
      <c r="A582" s="70" t="s">
        <v>2317</v>
      </c>
      <c r="B582" s="70">
        <v>211</v>
      </c>
      <c r="C582" s="70">
        <v>7</v>
      </c>
      <c r="D582" s="70">
        <v>13</v>
      </c>
      <c r="E582" s="70">
        <v>2010</v>
      </c>
      <c r="F582" s="70" t="s">
        <v>177</v>
      </c>
      <c r="G582" s="70" t="s">
        <v>2310</v>
      </c>
      <c r="H582" s="70" t="s">
        <v>2311</v>
      </c>
      <c r="I582" s="148"/>
      <c r="J582" s="71">
        <v>60.172196741506731</v>
      </c>
      <c r="K582" s="71">
        <v>1.475323593519744</v>
      </c>
      <c r="L582" s="71">
        <v>0.96074895273047567</v>
      </c>
      <c r="M582" s="71">
        <v>43.748285100997578</v>
      </c>
      <c r="N582" s="71">
        <v>44.569485254209731</v>
      </c>
      <c r="O582" s="71">
        <v>49.299678481033062</v>
      </c>
      <c r="P582" s="71">
        <v>34.202443778954823</v>
      </c>
      <c r="Q582" s="71">
        <v>2.2452012086831301</v>
      </c>
      <c r="R582" s="71">
        <v>0</v>
      </c>
      <c r="S582" s="71">
        <v>5.3564295143499976</v>
      </c>
      <c r="T582" s="72"/>
      <c r="U582" s="71">
        <v>10946811</v>
      </c>
      <c r="V582" s="71">
        <v>836</v>
      </c>
      <c r="W582" s="71">
        <v>39</v>
      </c>
      <c r="X582" s="71">
        <v>9946</v>
      </c>
      <c r="Y582" s="71">
        <v>13588</v>
      </c>
      <c r="Z582" s="71">
        <v>25038</v>
      </c>
      <c r="AA582" s="71">
        <v>6712</v>
      </c>
      <c r="AB582" s="71">
        <v>36904</v>
      </c>
      <c r="AC582" s="71">
        <v>0</v>
      </c>
      <c r="AD582" s="71">
        <v>5.3564295143499976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66.037000000000006</v>
      </c>
      <c r="BK582" s="71">
        <v>0</v>
      </c>
      <c r="BL582" s="71">
        <v>20.907</v>
      </c>
      <c r="BM582" s="71">
        <v>0</v>
      </c>
      <c r="BN582" s="72"/>
      <c r="BO582" s="71">
        <v>0</v>
      </c>
      <c r="BP582" s="71">
        <v>0</v>
      </c>
      <c r="BQ582" s="71">
        <v>6</v>
      </c>
      <c r="BR582" s="71">
        <v>0</v>
      </c>
      <c r="BS582" s="71">
        <v>3</v>
      </c>
      <c r="BT582" s="71">
        <v>0</v>
      </c>
      <c r="BU582"/>
      <c r="BV582" s="70">
        <v>81.138999999999996</v>
      </c>
      <c r="BW582" s="70">
        <v>0</v>
      </c>
      <c r="BX582" s="70">
        <v>5.8049999999999997</v>
      </c>
      <c r="BY582" s="70">
        <v>0</v>
      </c>
      <c r="BZ582" s="70">
        <v>0</v>
      </c>
      <c r="CA582" s="70">
        <v>0</v>
      </c>
      <c r="CB582" s="70">
        <v>0</v>
      </c>
      <c r="CC582" s="70">
        <v>0</v>
      </c>
      <c r="CD582" s="70">
        <v>0</v>
      </c>
    </row>
    <row r="583" spans="1:82">
      <c r="A583" s="70" t="s">
        <v>2318</v>
      </c>
      <c r="B583" s="70">
        <v>212</v>
      </c>
      <c r="C583" s="70">
        <v>8</v>
      </c>
      <c r="D583" s="70">
        <v>13</v>
      </c>
      <c r="E583" s="70">
        <v>2011</v>
      </c>
      <c r="F583" s="70" t="s">
        <v>178</v>
      </c>
      <c r="G583" s="70" t="s">
        <v>2310</v>
      </c>
      <c r="H583" s="70" t="s">
        <v>2311</v>
      </c>
      <c r="I583" s="148"/>
      <c r="J583" s="71">
        <v>77.024306928478637</v>
      </c>
      <c r="K583" s="71">
        <v>1.928263747853139</v>
      </c>
      <c r="L583" s="71">
        <v>1.512840562700569</v>
      </c>
      <c r="M583" s="71">
        <v>51.634601676750748</v>
      </c>
      <c r="N583" s="71">
        <v>47.60843018228411</v>
      </c>
      <c r="O583" s="71">
        <v>49.02419462952335</v>
      </c>
      <c r="P583" s="71">
        <v>32.986419282795794</v>
      </c>
      <c r="Q583" s="71">
        <v>2.5801992959946198</v>
      </c>
      <c r="R583" s="71">
        <v>0</v>
      </c>
      <c r="S583" s="71">
        <v>5.4351063923179987</v>
      </c>
      <c r="T583" s="72"/>
      <c r="U583" s="71">
        <v>12440693</v>
      </c>
      <c r="V583" s="71">
        <v>836</v>
      </c>
      <c r="W583" s="71">
        <v>39</v>
      </c>
      <c r="X583" s="71">
        <v>9946</v>
      </c>
      <c r="Y583" s="71">
        <v>13677</v>
      </c>
      <c r="Z583" s="71">
        <v>25439</v>
      </c>
      <c r="AA583" s="71">
        <v>6666</v>
      </c>
      <c r="AB583" s="71">
        <v>36767</v>
      </c>
      <c r="AC583" s="71">
        <v>0</v>
      </c>
      <c r="AD583" s="71">
        <v>5.4351063923179987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65.283000000000001</v>
      </c>
      <c r="BK583" s="71">
        <v>0</v>
      </c>
      <c r="BL583" s="71">
        <v>18.338999999999999</v>
      </c>
      <c r="BM583" s="71">
        <v>0</v>
      </c>
      <c r="BN583" s="72"/>
      <c r="BO583" s="71">
        <v>0</v>
      </c>
      <c r="BP583" s="71">
        <v>0</v>
      </c>
      <c r="BQ583" s="71">
        <v>8</v>
      </c>
      <c r="BR583" s="71">
        <v>0</v>
      </c>
      <c r="BS583" s="71">
        <v>3</v>
      </c>
      <c r="BT583" s="71">
        <v>0</v>
      </c>
      <c r="BU583"/>
      <c r="BV583" s="70">
        <v>78.361999999999995</v>
      </c>
      <c r="BW583" s="70">
        <v>0</v>
      </c>
      <c r="BX583" s="70">
        <v>5.26</v>
      </c>
      <c r="BY583" s="70">
        <v>0</v>
      </c>
      <c r="BZ583" s="70">
        <v>0</v>
      </c>
      <c r="CA583" s="70">
        <v>0</v>
      </c>
      <c r="CB583" s="70">
        <v>0</v>
      </c>
      <c r="CC583" s="70">
        <v>0</v>
      </c>
      <c r="CD583" s="70">
        <v>0</v>
      </c>
    </row>
    <row r="584" spans="1:82">
      <c r="A584" s="70" t="s">
        <v>2319</v>
      </c>
      <c r="B584" s="70">
        <v>213</v>
      </c>
      <c r="C584" s="70">
        <v>9</v>
      </c>
      <c r="D584" s="70">
        <v>13</v>
      </c>
      <c r="E584" s="70">
        <v>2012</v>
      </c>
      <c r="F584" s="70" t="s">
        <v>179</v>
      </c>
      <c r="G584" s="70" t="s">
        <v>2310</v>
      </c>
      <c r="H584" s="70" t="s">
        <v>2311</v>
      </c>
      <c r="I584" s="148"/>
      <c r="J584" s="71">
        <v>80.06087187938391</v>
      </c>
      <c r="K584" s="71">
        <v>1.834683829843555</v>
      </c>
      <c r="L584" s="71">
        <v>1.4977398082879501</v>
      </c>
      <c r="M584" s="71">
        <v>52.633749404709093</v>
      </c>
      <c r="N584" s="71">
        <v>57.544235393946131</v>
      </c>
      <c r="O584" s="71">
        <v>49.429968234358029</v>
      </c>
      <c r="P584" s="71">
        <v>33.02479729666301</v>
      </c>
      <c r="Q584" s="71">
        <v>2.83619654504824</v>
      </c>
      <c r="R584" s="71">
        <v>0</v>
      </c>
      <c r="S584" s="71">
        <v>5.5195707263999996</v>
      </c>
      <c r="T584" s="72"/>
      <c r="U584" s="71">
        <v>12231713</v>
      </c>
      <c r="V584" s="71">
        <v>836</v>
      </c>
      <c r="W584" s="71">
        <v>39</v>
      </c>
      <c r="X584" s="71">
        <v>9946</v>
      </c>
      <c r="Y584" s="71">
        <v>14085</v>
      </c>
      <c r="Z584" s="71">
        <v>25853</v>
      </c>
      <c r="AA584" s="71">
        <v>6636</v>
      </c>
      <c r="AB584" s="71">
        <v>37198</v>
      </c>
      <c r="AC584" s="71">
        <v>0</v>
      </c>
      <c r="AD584" s="71">
        <v>5.5195707263999996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74.926000000000002</v>
      </c>
      <c r="BK584" s="71">
        <v>0</v>
      </c>
      <c r="BL584" s="71">
        <v>22.999000000000002</v>
      </c>
      <c r="BM584" s="71">
        <v>0</v>
      </c>
      <c r="BN584" s="72"/>
      <c r="BO584" s="71">
        <v>0</v>
      </c>
      <c r="BP584" s="71">
        <v>0</v>
      </c>
      <c r="BQ584" s="71">
        <v>8</v>
      </c>
      <c r="BR584" s="71">
        <v>0</v>
      </c>
      <c r="BS584" s="71">
        <v>3</v>
      </c>
      <c r="BT584" s="71">
        <v>0</v>
      </c>
      <c r="BU584"/>
      <c r="BV584" s="70">
        <v>93.441000000000003</v>
      </c>
      <c r="BW584" s="70">
        <v>0</v>
      </c>
      <c r="BX584" s="70">
        <v>4.484</v>
      </c>
      <c r="BY584" s="70">
        <v>0</v>
      </c>
      <c r="BZ584" s="70">
        <v>0</v>
      </c>
      <c r="CA584" s="70">
        <v>0</v>
      </c>
      <c r="CB584" s="70">
        <v>0</v>
      </c>
      <c r="CC584" s="70">
        <v>0</v>
      </c>
      <c r="CD584" s="70">
        <v>0</v>
      </c>
    </row>
    <row r="585" spans="1:82">
      <c r="A585" s="70" t="s">
        <v>2320</v>
      </c>
      <c r="B585" s="70">
        <v>214</v>
      </c>
      <c r="C585" s="70">
        <v>10</v>
      </c>
      <c r="D585" s="70">
        <v>13</v>
      </c>
      <c r="E585" s="70">
        <v>2013</v>
      </c>
      <c r="F585" s="70" t="s">
        <v>180</v>
      </c>
      <c r="G585" s="70" t="s">
        <v>2310</v>
      </c>
      <c r="H585" s="70" t="s">
        <v>2311</v>
      </c>
      <c r="I585" s="148"/>
      <c r="J585" s="71">
        <v>89.00646675962399</v>
      </c>
      <c r="K585" s="71">
        <v>1.5800555185362171</v>
      </c>
      <c r="L585" s="71">
        <v>1.447589269891397</v>
      </c>
      <c r="M585" s="71">
        <v>50.033162267561437</v>
      </c>
      <c r="N585" s="71">
        <v>47.865080019014847</v>
      </c>
      <c r="O585" s="71">
        <v>48.045774073161056</v>
      </c>
      <c r="P585" s="71">
        <v>33.10427669709334</v>
      </c>
      <c r="Q585" s="71">
        <v>2.87365694970195</v>
      </c>
      <c r="R585" s="71">
        <v>0</v>
      </c>
      <c r="S585" s="71">
        <v>4.4676296824000001</v>
      </c>
      <c r="T585" s="72"/>
      <c r="U585" s="71">
        <v>13092260</v>
      </c>
      <c r="V585" s="71">
        <v>836</v>
      </c>
      <c r="W585" s="71">
        <v>39</v>
      </c>
      <c r="X585" s="71">
        <v>9946</v>
      </c>
      <c r="Y585" s="71">
        <v>14190</v>
      </c>
      <c r="Z585" s="71">
        <v>26251</v>
      </c>
      <c r="AA585" s="71">
        <v>6627</v>
      </c>
      <c r="AB585" s="71">
        <v>37149</v>
      </c>
      <c r="AC585" s="71">
        <v>0</v>
      </c>
      <c r="AD585" s="71">
        <v>4.4676296824000001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77.117999999999995</v>
      </c>
      <c r="BK585" s="71">
        <v>0</v>
      </c>
      <c r="BL585" s="71">
        <v>25.651</v>
      </c>
      <c r="BM585" s="71">
        <v>0</v>
      </c>
      <c r="BN585" s="72"/>
      <c r="BO585" s="71">
        <v>0</v>
      </c>
      <c r="BP585" s="71">
        <v>0</v>
      </c>
      <c r="BQ585" s="71">
        <v>8</v>
      </c>
      <c r="BR585" s="71">
        <v>0</v>
      </c>
      <c r="BS585" s="71">
        <v>3</v>
      </c>
      <c r="BT585" s="71">
        <v>0</v>
      </c>
      <c r="BU585"/>
      <c r="BV585" s="70">
        <v>97.271000000000001</v>
      </c>
      <c r="BW585" s="70">
        <v>0</v>
      </c>
      <c r="BX585" s="70">
        <v>5.4980000000000002</v>
      </c>
      <c r="BY585" s="70">
        <v>0</v>
      </c>
      <c r="BZ585" s="70">
        <v>0</v>
      </c>
      <c r="CA585" s="70">
        <v>0</v>
      </c>
      <c r="CB585" s="70">
        <v>0</v>
      </c>
      <c r="CC585" s="70">
        <v>0</v>
      </c>
      <c r="CD585" s="70">
        <v>0</v>
      </c>
    </row>
    <row r="586" spans="1:82">
      <c r="A586" s="70" t="s">
        <v>2321</v>
      </c>
      <c r="B586" s="70">
        <v>215</v>
      </c>
      <c r="C586" s="70">
        <v>11</v>
      </c>
      <c r="D586" s="70">
        <v>13</v>
      </c>
      <c r="E586" s="70">
        <v>2014</v>
      </c>
      <c r="F586" s="70" t="s">
        <v>181</v>
      </c>
      <c r="G586" s="70" t="s">
        <v>2310</v>
      </c>
      <c r="H586" s="70" t="s">
        <v>2311</v>
      </c>
      <c r="I586" s="148"/>
      <c r="J586" s="71">
        <v>77.187845278756882</v>
      </c>
      <c r="K586" s="71">
        <v>1.557300046094918</v>
      </c>
      <c r="L586" s="71">
        <v>1.577576345140409</v>
      </c>
      <c r="M586" s="71">
        <v>48.60192946633201</v>
      </c>
      <c r="N586" s="71">
        <v>50.339592314404641</v>
      </c>
      <c r="O586" s="71">
        <v>46.121824274679533</v>
      </c>
      <c r="P586" s="71">
        <v>33.291411658555859</v>
      </c>
      <c r="Q586" s="71">
        <v>2.7495325026003199</v>
      </c>
      <c r="R586" s="71">
        <v>0</v>
      </c>
      <c r="S586" s="71">
        <v>3.2541472057599998</v>
      </c>
      <c r="T586" s="72"/>
      <c r="U586" s="71">
        <v>13592623</v>
      </c>
      <c r="V586" s="71">
        <v>733</v>
      </c>
      <c r="W586" s="71">
        <v>67</v>
      </c>
      <c r="X586" s="71">
        <v>9964</v>
      </c>
      <c r="Y586" s="71">
        <v>14434</v>
      </c>
      <c r="Z586" s="71">
        <v>26541</v>
      </c>
      <c r="AA586" s="71">
        <v>6630</v>
      </c>
      <c r="AB586" s="71">
        <v>37047</v>
      </c>
      <c r="AC586" s="71">
        <v>0</v>
      </c>
      <c r="AD586" s="71">
        <v>3.2541472057599998</v>
      </c>
      <c r="AE586" s="72"/>
      <c r="AF586" s="71"/>
      <c r="AG586" s="71"/>
      <c r="AH586" s="71"/>
      <c r="AI586" s="71"/>
      <c r="AJ586" s="71"/>
      <c r="AK586" s="71"/>
      <c r="AL586" s="71"/>
      <c r="AM586" s="71"/>
      <c r="AN586" s="71"/>
      <c r="AO586" s="71"/>
      <c r="AP586" s="71"/>
      <c r="AQ586" s="72"/>
      <c r="AR586" s="71">
        <v>448</v>
      </c>
      <c r="AS586" s="71">
        <v>146</v>
      </c>
      <c r="AT586" s="71">
        <v>0</v>
      </c>
      <c r="AU586" s="71">
        <v>0</v>
      </c>
      <c r="AV586" s="71">
        <v>0</v>
      </c>
      <c r="AW586" s="71">
        <v>0</v>
      </c>
      <c r="AX586" s="71"/>
      <c r="AY586" s="72"/>
      <c r="AZ586" s="71">
        <v>1946.2</v>
      </c>
      <c r="BA586" s="71">
        <v>5967.5</v>
      </c>
      <c r="BB586" s="71">
        <v>0</v>
      </c>
      <c r="BC586" s="71">
        <v>0</v>
      </c>
      <c r="BD586" s="71">
        <v>0</v>
      </c>
      <c r="BE586" s="71">
        <v>0</v>
      </c>
      <c r="BF586" s="71"/>
      <c r="BG586" s="72"/>
      <c r="BH586" s="71">
        <v>0</v>
      </c>
      <c r="BI586" s="71">
        <v>0</v>
      </c>
      <c r="BJ586" s="71">
        <v>76.099999999999994</v>
      </c>
      <c r="BK586" s="71">
        <v>0</v>
      </c>
      <c r="BL586" s="71">
        <v>19.722999999999999</v>
      </c>
      <c r="BM586" s="71">
        <v>0</v>
      </c>
      <c r="BN586" s="72"/>
      <c r="BO586" s="71">
        <v>0</v>
      </c>
      <c r="BP586" s="71">
        <v>0</v>
      </c>
      <c r="BQ586" s="71">
        <v>8</v>
      </c>
      <c r="BR586" s="71">
        <v>0</v>
      </c>
      <c r="BS586" s="71">
        <v>2</v>
      </c>
      <c r="BT586" s="71">
        <v>0</v>
      </c>
      <c r="BU586"/>
      <c r="BV586" s="70">
        <v>95.822999999999993</v>
      </c>
      <c r="BW586" s="70">
        <v>0</v>
      </c>
      <c r="BX586" s="70">
        <v>0</v>
      </c>
      <c r="BY586" s="70">
        <v>0</v>
      </c>
      <c r="BZ586" s="70">
        <v>0</v>
      </c>
      <c r="CA586" s="70">
        <v>0</v>
      </c>
      <c r="CB586" s="70">
        <v>0</v>
      </c>
      <c r="CC586" s="70">
        <v>0</v>
      </c>
      <c r="CD586" s="70">
        <v>0</v>
      </c>
    </row>
    <row r="587" spans="1:82">
      <c r="A587" s="70" t="s">
        <v>2322</v>
      </c>
      <c r="B587" s="70">
        <v>216</v>
      </c>
      <c r="C587" s="70">
        <v>12</v>
      </c>
      <c r="D587" s="70">
        <v>13</v>
      </c>
      <c r="E587" s="70">
        <v>2015</v>
      </c>
      <c r="F587" s="70" t="s">
        <v>182</v>
      </c>
      <c r="G587" s="70" t="s">
        <v>2310</v>
      </c>
      <c r="H587" s="70" t="s">
        <v>2311</v>
      </c>
      <c r="I587" s="148"/>
      <c r="J587" s="71">
        <v>69.234516839070551</v>
      </c>
      <c r="K587" s="71">
        <v>1.563556605966492</v>
      </c>
      <c r="L587" s="71">
        <v>1.696271601845293</v>
      </c>
      <c r="M587" s="71">
        <v>48.318720912672148</v>
      </c>
      <c r="N587" s="71">
        <v>47.057384868971752</v>
      </c>
      <c r="O587" s="71">
        <v>46.08494192073897</v>
      </c>
      <c r="P587" s="71">
        <v>33.071474305291538</v>
      </c>
      <c r="Q587" s="71">
        <v>2.6789006546730398</v>
      </c>
      <c r="R587" s="71">
        <v>0</v>
      </c>
      <c r="S587" s="71">
        <v>5.3176214538899993</v>
      </c>
      <c r="T587" s="72"/>
      <c r="U587" s="71">
        <v>14009759</v>
      </c>
      <c r="V587" s="71">
        <v>733</v>
      </c>
      <c r="W587" s="71">
        <v>67</v>
      </c>
      <c r="X587" s="71">
        <v>9964</v>
      </c>
      <c r="Y587" s="71">
        <v>14644</v>
      </c>
      <c r="Z587" s="71">
        <v>26775</v>
      </c>
      <c r="AA587" s="71">
        <v>6581</v>
      </c>
      <c r="AB587" s="71">
        <v>36872</v>
      </c>
      <c r="AC587" s="71">
        <v>0</v>
      </c>
      <c r="AD587" s="71">
        <v>5.3176214538899993</v>
      </c>
      <c r="AE587" s="72"/>
      <c r="AF587" s="71">
        <v>95564685.160924956</v>
      </c>
      <c r="AG587" s="71">
        <v>1220219.399286482</v>
      </c>
      <c r="AH587" s="71">
        <v>358167.34606443677</v>
      </c>
      <c r="AI587" s="71">
        <v>63500329.936509646</v>
      </c>
      <c r="AJ587" s="71">
        <v>65805128.276799783</v>
      </c>
      <c r="AK587" s="71">
        <v>0</v>
      </c>
      <c r="AL587" s="71">
        <v>0</v>
      </c>
      <c r="AM587" s="71">
        <v>5053152.9277773332</v>
      </c>
      <c r="AN587" s="71">
        <v>0</v>
      </c>
      <c r="AO587" s="71">
        <v>0</v>
      </c>
      <c r="AP587" s="71">
        <v>231501683.0473626</v>
      </c>
      <c r="AQ587" s="72"/>
      <c r="AR587" s="71">
        <v>565</v>
      </c>
      <c r="AS587" s="71">
        <v>201</v>
      </c>
      <c r="AT587" s="71">
        <v>0</v>
      </c>
      <c r="AU587" s="71">
        <v>0</v>
      </c>
      <c r="AV587" s="71">
        <v>0</v>
      </c>
      <c r="AW587" s="71">
        <v>0</v>
      </c>
      <c r="AX587" s="71"/>
      <c r="AY587" s="72"/>
      <c r="AZ587" s="71">
        <v>2491.1</v>
      </c>
      <c r="BA587" s="71">
        <v>7810</v>
      </c>
      <c r="BB587" s="71">
        <v>0</v>
      </c>
      <c r="BC587" s="71">
        <v>0</v>
      </c>
      <c r="BD587" s="71">
        <v>0</v>
      </c>
      <c r="BE587" s="71">
        <v>0</v>
      </c>
      <c r="BF587" s="71"/>
      <c r="BG587" s="72"/>
      <c r="BH587" s="71">
        <v>0</v>
      </c>
      <c r="BI587" s="71">
        <v>0</v>
      </c>
      <c r="BJ587" s="71">
        <v>75.597999999999999</v>
      </c>
      <c r="BK587" s="71">
        <v>0</v>
      </c>
      <c r="BL587" s="71">
        <v>18.999000000000002</v>
      </c>
      <c r="BM587" s="71">
        <v>0</v>
      </c>
      <c r="BN587" s="72"/>
      <c r="BO587" s="71">
        <v>0</v>
      </c>
      <c r="BP587" s="71">
        <v>0</v>
      </c>
      <c r="BQ587" s="71">
        <v>8</v>
      </c>
      <c r="BR587" s="71">
        <v>0</v>
      </c>
      <c r="BS587" s="71">
        <v>2</v>
      </c>
      <c r="BT587" s="71">
        <v>0</v>
      </c>
      <c r="BU587"/>
      <c r="BV587" s="70">
        <v>94.596999999999994</v>
      </c>
      <c r="BW587" s="70">
        <v>0</v>
      </c>
      <c r="BX587" s="70">
        <v>0</v>
      </c>
      <c r="BY587" s="70">
        <v>0</v>
      </c>
      <c r="BZ587" s="70">
        <v>0</v>
      </c>
      <c r="CA587" s="70">
        <v>0</v>
      </c>
      <c r="CB587" s="70">
        <v>0</v>
      </c>
      <c r="CC587" s="70">
        <v>0</v>
      </c>
      <c r="CD587" s="70">
        <v>0</v>
      </c>
    </row>
    <row r="588" spans="1:82">
      <c r="A588" s="70" t="s">
        <v>2323</v>
      </c>
      <c r="B588" s="70">
        <v>217</v>
      </c>
      <c r="C588" s="70">
        <v>13</v>
      </c>
      <c r="D588" s="70">
        <v>13</v>
      </c>
      <c r="E588" s="70">
        <v>2016</v>
      </c>
      <c r="F588" s="70" t="s">
        <v>155</v>
      </c>
      <c r="G588" s="70" t="s">
        <v>2310</v>
      </c>
      <c r="H588" s="70" t="s">
        <v>2311</v>
      </c>
      <c r="I588" s="148"/>
      <c r="J588" s="71">
        <v>64.890960114399462</v>
      </c>
      <c r="K588" s="71">
        <v>1.5613910446063013</v>
      </c>
      <c r="L588" s="71">
        <v>1.8323351051498276</v>
      </c>
      <c r="M588" s="71">
        <v>40.466091764555358</v>
      </c>
      <c r="N588" s="71">
        <v>47.048897631341056</v>
      </c>
      <c r="O588" s="71">
        <v>45.935080597406234</v>
      </c>
      <c r="P588" s="71">
        <v>32.383381690514689</v>
      </c>
      <c r="Q588" s="71">
        <v>2.5989760968166586</v>
      </c>
      <c r="R588" s="71">
        <v>0</v>
      </c>
      <c r="S588" s="71">
        <v>3.8206951160310005</v>
      </c>
      <c r="T588" s="72"/>
      <c r="U588" s="71">
        <v>12783377</v>
      </c>
      <c r="V588" s="71">
        <v>733</v>
      </c>
      <c r="W588" s="71">
        <v>67</v>
      </c>
      <c r="X588" s="71">
        <v>9964</v>
      </c>
      <c r="Y588" s="71">
        <v>14832</v>
      </c>
      <c r="Z588" s="71">
        <v>27016</v>
      </c>
      <c r="AA588" s="71">
        <v>6665</v>
      </c>
      <c r="AB588" s="71">
        <v>36796</v>
      </c>
      <c r="AC588" s="71">
        <v>0</v>
      </c>
      <c r="AD588" s="71">
        <v>3.820695116031001</v>
      </c>
      <c r="AE588" s="72"/>
      <c r="AF588" s="71">
        <v>89041430.468707383</v>
      </c>
      <c r="AG588" s="71">
        <v>1173337.3269056201</v>
      </c>
      <c r="AH588" s="71">
        <v>297428.87369128421</v>
      </c>
      <c r="AI588" s="71">
        <v>62698794.380095631</v>
      </c>
      <c r="AJ588" s="71">
        <v>64340209.270927392</v>
      </c>
      <c r="AK588" s="71">
        <v>0</v>
      </c>
      <c r="AL588" s="71">
        <v>0</v>
      </c>
      <c r="AM588" s="71">
        <v>5046655.1587923774</v>
      </c>
      <c r="AN588" s="71">
        <v>0</v>
      </c>
      <c r="AO588" s="71">
        <v>0</v>
      </c>
      <c r="AP588" s="71">
        <v>222597855.47911969</v>
      </c>
      <c r="AQ588" s="72"/>
      <c r="AR588" s="71">
        <v>673</v>
      </c>
      <c r="AS588" s="71">
        <v>241</v>
      </c>
      <c r="AT588" s="71">
        <v>0</v>
      </c>
      <c r="AU588" s="71">
        <v>0</v>
      </c>
      <c r="AV588" s="71">
        <v>0</v>
      </c>
      <c r="AW588" s="71">
        <v>0</v>
      </c>
      <c r="AX588" s="71"/>
      <c r="AY588" s="72"/>
      <c r="AZ588" s="71">
        <v>3037.6</v>
      </c>
      <c r="BA588" s="71">
        <v>9205.7000000000007</v>
      </c>
      <c r="BB588" s="71">
        <v>0</v>
      </c>
      <c r="BC588" s="71">
        <v>0</v>
      </c>
      <c r="BD588" s="71">
        <v>0</v>
      </c>
      <c r="BE588" s="71">
        <v>0</v>
      </c>
      <c r="BF588" s="71"/>
      <c r="BG588" s="72"/>
      <c r="BH588" s="71">
        <v>0</v>
      </c>
      <c r="BI588" s="71">
        <v>0</v>
      </c>
      <c r="BJ588" s="71">
        <v>75.078999999999994</v>
      </c>
      <c r="BK588" s="71">
        <v>0</v>
      </c>
      <c r="BL588" s="71">
        <v>18.521999999999998</v>
      </c>
      <c r="BM588" s="71">
        <v>0</v>
      </c>
      <c r="BN588" s="72"/>
      <c r="BO588" s="71">
        <v>0</v>
      </c>
      <c r="BP588" s="71">
        <v>0</v>
      </c>
      <c r="BQ588" s="71">
        <v>7</v>
      </c>
      <c r="BR588" s="71">
        <v>0</v>
      </c>
      <c r="BS588" s="71">
        <v>2</v>
      </c>
      <c r="BT588" s="71">
        <v>0</v>
      </c>
      <c r="BU588"/>
      <c r="BV588" s="70">
        <v>93.600999999999999</v>
      </c>
      <c r="BW588" s="70">
        <v>0</v>
      </c>
      <c r="BX588" s="70">
        <v>0</v>
      </c>
      <c r="BY588" s="70">
        <v>0</v>
      </c>
      <c r="BZ588" s="70">
        <v>0</v>
      </c>
      <c r="CA588" s="70">
        <v>0</v>
      </c>
      <c r="CB588" s="70">
        <v>0</v>
      </c>
      <c r="CC588" s="70">
        <v>0</v>
      </c>
      <c r="CD588" s="70">
        <v>0</v>
      </c>
    </row>
    <row r="589" spans="1:82">
      <c r="A589" s="70" t="s">
        <v>2324</v>
      </c>
      <c r="B589" s="70">
        <v>218</v>
      </c>
      <c r="C589" s="70">
        <v>14</v>
      </c>
      <c r="D589" s="70">
        <v>13</v>
      </c>
      <c r="E589" s="70">
        <v>2017</v>
      </c>
      <c r="F589" s="70" t="s">
        <v>156</v>
      </c>
      <c r="G589" s="70" t="s">
        <v>2310</v>
      </c>
      <c r="H589" s="70" t="s">
        <v>2311</v>
      </c>
      <c r="I589" s="148"/>
      <c r="J589" s="71">
        <v>63.014721397711043</v>
      </c>
      <c r="K589" s="71">
        <v>1.5739486599109571</v>
      </c>
      <c r="L589" s="71">
        <v>1.6165227816617471</v>
      </c>
      <c r="M589" s="71">
        <v>38.209822265023796</v>
      </c>
      <c r="N589" s="71">
        <v>46.03187880254908</v>
      </c>
      <c r="O589" s="71">
        <v>45.421358659446177</v>
      </c>
      <c r="P589" s="71">
        <v>31.78235315061416</v>
      </c>
      <c r="Q589" s="71">
        <v>2.5031589302364399</v>
      </c>
      <c r="R589" s="71">
        <v>0</v>
      </c>
      <c r="S589" s="71">
        <v>4.0106625064800001</v>
      </c>
      <c r="T589" s="72"/>
      <c r="U589" s="71">
        <v>13059335</v>
      </c>
      <c r="V589" s="71">
        <v>733</v>
      </c>
      <c r="W589" s="71">
        <v>67</v>
      </c>
      <c r="X589" s="71">
        <v>9964</v>
      </c>
      <c r="Y589" s="71">
        <v>15092</v>
      </c>
      <c r="Z589" s="71">
        <v>27157</v>
      </c>
      <c r="AA589" s="71">
        <v>6583</v>
      </c>
      <c r="AB589" s="71">
        <v>36648</v>
      </c>
      <c r="AC589" s="71">
        <v>0</v>
      </c>
      <c r="AD589" s="71">
        <v>4.0106625064800001</v>
      </c>
      <c r="AE589" s="72"/>
      <c r="AF589" s="71">
        <v>90299541.610358253</v>
      </c>
      <c r="AG589" s="71">
        <v>1189844.85409748</v>
      </c>
      <c r="AH589" s="71">
        <v>346042.23731011222</v>
      </c>
      <c r="AI589" s="71">
        <v>61626346.744857937</v>
      </c>
      <c r="AJ589" s="71">
        <v>66282279.872555614</v>
      </c>
      <c r="AK589" s="71">
        <v>0</v>
      </c>
      <c r="AL589" s="71">
        <v>0</v>
      </c>
      <c r="AM589" s="71">
        <v>5034221.4979651254</v>
      </c>
      <c r="AN589" s="71">
        <v>0</v>
      </c>
      <c r="AO589" s="71">
        <v>0</v>
      </c>
      <c r="AP589" s="71">
        <v>224778276.81714454</v>
      </c>
      <c r="AQ589" s="72"/>
      <c r="AR589" s="71">
        <v>718</v>
      </c>
      <c r="AS589" s="71">
        <v>271</v>
      </c>
      <c r="AT589" s="71">
        <v>0</v>
      </c>
      <c r="AU589" s="71">
        <v>0</v>
      </c>
      <c r="AV589" s="71">
        <v>0</v>
      </c>
      <c r="AW589" s="71">
        <v>0</v>
      </c>
      <c r="AX589" s="71"/>
      <c r="AY589" s="72"/>
      <c r="AZ589" s="71">
        <v>3292.8</v>
      </c>
      <c r="BA589" s="71">
        <v>9949.4999999999982</v>
      </c>
      <c r="BB589" s="71">
        <v>0</v>
      </c>
      <c r="BC589" s="71">
        <v>0</v>
      </c>
      <c r="BD589" s="71">
        <v>0</v>
      </c>
      <c r="BE589" s="71">
        <v>0</v>
      </c>
      <c r="BF589" s="71"/>
      <c r="BG589" s="72"/>
      <c r="BH589" s="71">
        <v>0</v>
      </c>
      <c r="BI589" s="71">
        <v>0</v>
      </c>
      <c r="BJ589" s="71">
        <v>71.087000000000003</v>
      </c>
      <c r="BK589" s="71">
        <v>0</v>
      </c>
      <c r="BL589" s="71">
        <v>15.156000000000001</v>
      </c>
      <c r="BM589" s="71">
        <v>0</v>
      </c>
      <c r="BN589" s="72"/>
      <c r="BO589" s="71">
        <v>0</v>
      </c>
      <c r="BP589" s="71">
        <v>0</v>
      </c>
      <c r="BQ589" s="71">
        <v>6</v>
      </c>
      <c r="BR589" s="71">
        <v>0</v>
      </c>
      <c r="BS589" s="71">
        <v>2</v>
      </c>
      <c r="BT589" s="71">
        <v>0</v>
      </c>
      <c r="BU589"/>
      <c r="BV589" s="70">
        <v>86.242999999999995</v>
      </c>
      <c r="BW589" s="70">
        <v>0</v>
      </c>
      <c r="BX589" s="70">
        <v>0</v>
      </c>
      <c r="BY589" s="70">
        <v>0</v>
      </c>
      <c r="BZ589" s="70">
        <v>0</v>
      </c>
      <c r="CA589" s="70">
        <v>0</v>
      </c>
      <c r="CB589" s="70">
        <v>0</v>
      </c>
      <c r="CC589" s="70">
        <v>0</v>
      </c>
      <c r="CD589" s="70">
        <v>0</v>
      </c>
    </row>
    <row r="590" spans="1:82">
      <c r="A590" s="70" t="s">
        <v>2325</v>
      </c>
      <c r="B590" s="70">
        <v>219</v>
      </c>
      <c r="C590" s="70">
        <v>15</v>
      </c>
      <c r="D590" s="70">
        <v>13</v>
      </c>
      <c r="E590" s="70">
        <v>2018</v>
      </c>
      <c r="F590" s="70" t="s">
        <v>183</v>
      </c>
      <c r="G590" s="70" t="s">
        <v>2310</v>
      </c>
      <c r="H590" s="70" t="s">
        <v>2311</v>
      </c>
      <c r="I590" s="148"/>
      <c r="J590" s="71">
        <v>66.302543962270505</v>
      </c>
      <c r="K590" s="71">
        <v>1.4792686575167284</v>
      </c>
      <c r="L590" s="71">
        <v>1.4567522066598626</v>
      </c>
      <c r="M590" s="71">
        <v>37.679588533739825</v>
      </c>
      <c r="N590" s="71">
        <v>48.419923003288467</v>
      </c>
      <c r="O590" s="71">
        <v>44.910985267975477</v>
      </c>
      <c r="P590" s="71">
        <v>31.289128312361328</v>
      </c>
      <c r="Q590" s="71">
        <v>2.3127032292100802</v>
      </c>
      <c r="R590" s="71">
        <v>0</v>
      </c>
      <c r="S590" s="71">
        <v>3.8162784620799997</v>
      </c>
      <c r="T590" s="72"/>
      <c r="U590" s="71">
        <v>13577731</v>
      </c>
      <c r="V590" s="71">
        <v>733</v>
      </c>
      <c r="W590" s="71">
        <v>67</v>
      </c>
      <c r="X590" s="71">
        <v>9964</v>
      </c>
      <c r="Y590" s="71">
        <v>15281</v>
      </c>
      <c r="Z590" s="71">
        <v>27366</v>
      </c>
      <c r="AA590" s="71">
        <v>6546</v>
      </c>
      <c r="AB590" s="71">
        <v>36489</v>
      </c>
      <c r="AC590" s="71">
        <v>0</v>
      </c>
      <c r="AD590" s="71">
        <v>3.8162784620800001</v>
      </c>
      <c r="AE590" s="72"/>
      <c r="AF590" s="71">
        <v>95677976.140966401</v>
      </c>
      <c r="AG590" s="71">
        <v>1052138.9465802531</v>
      </c>
      <c r="AH590" s="71">
        <v>327420.64415927132</v>
      </c>
      <c r="AI590" s="71">
        <v>59068332.281194888</v>
      </c>
      <c r="AJ590" s="71">
        <v>65627117.293351807</v>
      </c>
      <c r="AK590" s="71">
        <v>0</v>
      </c>
      <c r="AL590" s="71">
        <v>0</v>
      </c>
      <c r="AM590" s="71">
        <v>5022751.3787573557</v>
      </c>
      <c r="AN590" s="71">
        <v>0</v>
      </c>
      <c r="AO590" s="71">
        <v>0</v>
      </c>
      <c r="AP590" s="71">
        <v>226775736.68500996</v>
      </c>
      <c r="AQ590" s="72"/>
      <c r="AR590" s="71">
        <v>802</v>
      </c>
      <c r="AS590" s="71">
        <v>302</v>
      </c>
      <c r="AT590" s="71">
        <v>0</v>
      </c>
      <c r="AU590" s="71">
        <v>0</v>
      </c>
      <c r="AV590" s="71">
        <v>0</v>
      </c>
      <c r="AW590" s="71">
        <v>0</v>
      </c>
      <c r="AX590" s="71"/>
      <c r="AY590" s="72"/>
      <c r="AZ590" s="71">
        <v>3705.4</v>
      </c>
      <c r="BA590" s="71">
        <v>10769.2</v>
      </c>
      <c r="BB590" s="71">
        <v>0</v>
      </c>
      <c r="BC590" s="71">
        <v>0</v>
      </c>
      <c r="BD590" s="71">
        <v>0</v>
      </c>
      <c r="BE590" s="71">
        <v>0</v>
      </c>
      <c r="BF590" s="71"/>
      <c r="BG590" s="72"/>
      <c r="BH590" s="71">
        <v>0</v>
      </c>
      <c r="BI590" s="71">
        <v>0</v>
      </c>
      <c r="BJ590" s="71">
        <v>68.275999999999996</v>
      </c>
      <c r="BK590" s="71">
        <v>0</v>
      </c>
      <c r="BL590" s="71">
        <v>19.988</v>
      </c>
      <c r="BM590" s="71">
        <v>0</v>
      </c>
      <c r="BN590" s="72"/>
      <c r="BO590" s="71">
        <v>0</v>
      </c>
      <c r="BP590" s="71">
        <v>0</v>
      </c>
      <c r="BQ590" s="71">
        <v>5</v>
      </c>
      <c r="BR590" s="71">
        <v>0</v>
      </c>
      <c r="BS590" s="71">
        <v>2</v>
      </c>
      <c r="BT590" s="71">
        <v>0</v>
      </c>
      <c r="BU590"/>
      <c r="BV590" s="70">
        <v>88.263999999999996</v>
      </c>
      <c r="BW590" s="70">
        <v>0</v>
      </c>
      <c r="BX590" s="70">
        <v>0</v>
      </c>
      <c r="BY590" s="70">
        <v>0</v>
      </c>
      <c r="BZ590" s="70">
        <v>0</v>
      </c>
      <c r="CA590" s="70">
        <v>0</v>
      </c>
      <c r="CB590" s="70">
        <v>0</v>
      </c>
      <c r="CC590" s="70">
        <v>0</v>
      </c>
      <c r="CD590" s="70">
        <v>0</v>
      </c>
    </row>
    <row r="591" spans="1:82">
      <c r="A591" s="70" t="s">
        <v>2326</v>
      </c>
      <c r="B591" s="70">
        <v>220</v>
      </c>
      <c r="C591" s="70">
        <v>16</v>
      </c>
      <c r="D591" s="70">
        <v>13</v>
      </c>
      <c r="E591" s="70">
        <v>2019</v>
      </c>
      <c r="F591" s="70" t="s">
        <v>158</v>
      </c>
      <c r="G591" s="70" t="s">
        <v>2310</v>
      </c>
      <c r="H591" s="70" t="s">
        <v>2311</v>
      </c>
      <c r="I591" s="148"/>
      <c r="J591" s="71">
        <v>63.617754164546405</v>
      </c>
      <c r="K591" s="71">
        <v>1.3551893723968831</v>
      </c>
      <c r="L591" s="71">
        <v>1.4684049930642473</v>
      </c>
      <c r="M591" s="71">
        <v>35.618061817065417</v>
      </c>
      <c r="N591" s="71">
        <v>42.924682065027966</v>
      </c>
      <c r="O591" s="71">
        <v>43.653473782184129</v>
      </c>
      <c r="P591" s="71">
        <v>31.539543662580616</v>
      </c>
      <c r="Q591" s="71">
        <v>2.2421791169107599</v>
      </c>
      <c r="R591" s="71">
        <v>0</v>
      </c>
      <c r="S591" s="71">
        <v>3.5845843274999996</v>
      </c>
      <c r="T591" s="72"/>
      <c r="U591" s="71">
        <v>13602382</v>
      </c>
      <c r="V591" s="71">
        <v>733</v>
      </c>
      <c r="W591" s="71">
        <v>67</v>
      </c>
      <c r="X591" s="71">
        <v>9964</v>
      </c>
      <c r="Y591" s="71">
        <v>15475</v>
      </c>
      <c r="Z591" s="71">
        <v>27330</v>
      </c>
      <c r="AA591" s="71">
        <v>6549</v>
      </c>
      <c r="AB591" s="71">
        <v>36334</v>
      </c>
      <c r="AC591" s="71">
        <v>0</v>
      </c>
      <c r="AD591" s="71">
        <v>3.5845843275</v>
      </c>
      <c r="AE591" s="72"/>
      <c r="AF591" s="71">
        <v>93827609.063320547</v>
      </c>
      <c r="AG591" s="71">
        <v>1017318.687474116</v>
      </c>
      <c r="AH591" s="71">
        <v>345819.33066756331</v>
      </c>
      <c r="AI591" s="71">
        <v>57978664.703502037</v>
      </c>
      <c r="AJ591" s="71">
        <v>60102734.240175143</v>
      </c>
      <c r="AK591" s="71">
        <v>0</v>
      </c>
      <c r="AL591" s="71">
        <v>0</v>
      </c>
      <c r="AM591" s="71">
        <v>4948417.2777944431</v>
      </c>
      <c r="AN591" s="71">
        <v>0</v>
      </c>
      <c r="AO591" s="71">
        <v>0</v>
      </c>
      <c r="AP591" s="71">
        <v>218220563.30293384</v>
      </c>
      <c r="AQ591" s="72"/>
      <c r="AR591" s="71">
        <v>901</v>
      </c>
      <c r="AS591" s="71">
        <v>331</v>
      </c>
      <c r="AT591" s="71">
        <v>0</v>
      </c>
      <c r="AU591" s="71">
        <v>0</v>
      </c>
      <c r="AV591" s="71">
        <v>0</v>
      </c>
      <c r="AW591" s="71">
        <v>0</v>
      </c>
      <c r="AX591" s="71"/>
      <c r="AY591" s="72"/>
      <c r="AZ591" s="71">
        <v>4186.5000000000009</v>
      </c>
      <c r="BA591" s="71">
        <v>11416.9</v>
      </c>
      <c r="BB591" s="71">
        <v>0</v>
      </c>
      <c r="BC591" s="71">
        <v>0</v>
      </c>
      <c r="BD591" s="71">
        <v>0</v>
      </c>
      <c r="BE591" s="71">
        <v>0</v>
      </c>
      <c r="BF591" s="71"/>
      <c r="BG591" s="72"/>
      <c r="BH591" s="71">
        <v>0</v>
      </c>
      <c r="BI591" s="71">
        <v>0</v>
      </c>
      <c r="BJ591" s="71">
        <v>66.021000000000001</v>
      </c>
      <c r="BK591" s="71">
        <v>0</v>
      </c>
      <c r="BL591" s="71">
        <v>19.349</v>
      </c>
      <c r="BM591" s="71">
        <v>0</v>
      </c>
      <c r="BN591" s="72"/>
      <c r="BO591" s="71">
        <v>0</v>
      </c>
      <c r="BP591" s="71">
        <v>0</v>
      </c>
      <c r="BQ591" s="71">
        <v>5</v>
      </c>
      <c r="BR591" s="71">
        <v>0</v>
      </c>
      <c r="BS591" s="71">
        <v>2</v>
      </c>
      <c r="BT591" s="71">
        <v>0</v>
      </c>
      <c r="BU591"/>
      <c r="BV591" s="70">
        <v>85.37</v>
      </c>
      <c r="BW591" s="70">
        <v>0</v>
      </c>
      <c r="BX591" s="70">
        <v>0</v>
      </c>
      <c r="BY591" s="70">
        <v>0</v>
      </c>
      <c r="BZ591" s="70">
        <v>0</v>
      </c>
      <c r="CA591" s="70">
        <v>0</v>
      </c>
      <c r="CB591" s="70">
        <v>0</v>
      </c>
      <c r="CC591" s="70">
        <v>0</v>
      </c>
      <c r="CD591" s="70">
        <v>0</v>
      </c>
    </row>
    <row r="592" spans="1:82">
      <c r="A592" s="70" t="s">
        <v>2327</v>
      </c>
      <c r="B592" s="70">
        <v>221</v>
      </c>
      <c r="C592" s="70">
        <v>17</v>
      </c>
      <c r="D592" s="70">
        <v>13</v>
      </c>
      <c r="E592" s="70">
        <v>2020</v>
      </c>
      <c r="F592" s="70" t="s">
        <v>159</v>
      </c>
      <c r="G592" s="70" t="s">
        <v>2310</v>
      </c>
      <c r="H592" s="70" t="s">
        <v>2311</v>
      </c>
      <c r="I592" s="148"/>
      <c r="J592" s="71">
        <v>68.956521469737424</v>
      </c>
      <c r="K592" s="71">
        <v>1.5533357377198436</v>
      </c>
      <c r="L592" s="71">
        <v>1.6435700575283148</v>
      </c>
      <c r="M592" s="71">
        <v>33.302187864269825</v>
      </c>
      <c r="N592" s="71">
        <v>41.080423782920583</v>
      </c>
      <c r="O592" s="71">
        <v>38.298394062953491</v>
      </c>
      <c r="P592" s="71">
        <v>29.958704613583201</v>
      </c>
      <c r="Q592" s="71">
        <v>2.1401563379339898</v>
      </c>
      <c r="R592" s="71">
        <v>0</v>
      </c>
      <c r="S592" s="71">
        <v>3.37461617152</v>
      </c>
      <c r="T592" s="72"/>
      <c r="U592" s="71">
        <v>13260437</v>
      </c>
      <c r="V592" s="71">
        <v>725</v>
      </c>
      <c r="W592" s="71">
        <v>92</v>
      </c>
      <c r="X592" s="71">
        <v>9750</v>
      </c>
      <c r="Y592" s="71">
        <v>15712</v>
      </c>
      <c r="Z592" s="71">
        <v>27367</v>
      </c>
      <c r="AA592" s="71">
        <v>6612</v>
      </c>
      <c r="AB592" s="71">
        <v>36298</v>
      </c>
      <c r="AC592" s="71">
        <v>0</v>
      </c>
      <c r="AD592" s="71">
        <v>3.37461617152</v>
      </c>
      <c r="AE592" s="72"/>
      <c r="AF592" s="71">
        <v>103196806.4319316</v>
      </c>
      <c r="AG592" s="71">
        <v>1097043.365147016</v>
      </c>
      <c r="AH592" s="71">
        <v>413213.6465182706</v>
      </c>
      <c r="AI592" s="71">
        <v>55168557.179340877</v>
      </c>
      <c r="AJ592" s="71">
        <v>62685345.1157322</v>
      </c>
      <c r="AK592" s="71"/>
      <c r="AL592" s="71"/>
      <c r="AM592" s="71">
        <v>4737292.2791912127</v>
      </c>
      <c r="AN592" s="71"/>
      <c r="AO592" s="71"/>
      <c r="AP592" s="71">
        <v>227298258.01786119</v>
      </c>
      <c r="AQ592" s="72"/>
      <c r="AR592" s="71">
        <v>1006</v>
      </c>
      <c r="AS592" s="71">
        <v>349</v>
      </c>
      <c r="AT592" s="71">
        <v>0</v>
      </c>
      <c r="AU592" s="71">
        <v>0</v>
      </c>
      <c r="AV592" s="71">
        <v>0</v>
      </c>
      <c r="AW592" s="71">
        <v>0</v>
      </c>
      <c r="AX592" s="71"/>
      <c r="AY592" s="72"/>
      <c r="AZ592" s="71">
        <v>4738.7</v>
      </c>
      <c r="BA592" s="71">
        <v>11805</v>
      </c>
      <c r="BB592" s="71">
        <v>0</v>
      </c>
      <c r="BC592" s="71">
        <v>0</v>
      </c>
      <c r="BD592" s="71">
        <v>0</v>
      </c>
      <c r="BE592" s="71">
        <v>0</v>
      </c>
      <c r="BF592" s="71"/>
      <c r="BG592" s="72"/>
      <c r="BH592" s="71">
        <v>0</v>
      </c>
      <c r="BI592" s="71">
        <v>0</v>
      </c>
      <c r="BJ592" s="71">
        <v>65.227000000000004</v>
      </c>
      <c r="BK592" s="71">
        <v>0</v>
      </c>
      <c r="BL592" s="71">
        <v>18.681999999999999</v>
      </c>
      <c r="BM592" s="71">
        <v>0</v>
      </c>
      <c r="BN592" s="72"/>
      <c r="BO592" s="71">
        <v>0</v>
      </c>
      <c r="BP592" s="71">
        <v>0</v>
      </c>
      <c r="BQ592" s="71">
        <v>5</v>
      </c>
      <c r="BR592" s="71">
        <v>0</v>
      </c>
      <c r="BS592" s="71">
        <v>2</v>
      </c>
      <c r="BT592" s="71">
        <v>0</v>
      </c>
      <c r="BU592"/>
      <c r="BV592" s="70">
        <v>83.909000000000006</v>
      </c>
      <c r="BW592" s="70">
        <v>0</v>
      </c>
      <c r="BX592" s="70">
        <v>0</v>
      </c>
      <c r="BY592" s="70">
        <v>0</v>
      </c>
      <c r="BZ592" s="70">
        <v>0</v>
      </c>
      <c r="CA592" s="70">
        <v>0</v>
      </c>
      <c r="CB592" s="70">
        <v>0</v>
      </c>
      <c r="CC592" s="70">
        <v>0</v>
      </c>
      <c r="CD592" s="70">
        <v>0</v>
      </c>
    </row>
    <row r="593" spans="1:82">
      <c r="A593" s="70" t="s">
        <v>2328</v>
      </c>
      <c r="B593" s="70">
        <v>221</v>
      </c>
      <c r="C593" s="70">
        <v>18</v>
      </c>
      <c r="D593" s="70">
        <v>13</v>
      </c>
      <c r="E593" s="70">
        <v>2021</v>
      </c>
      <c r="F593" s="70" t="s">
        <v>160</v>
      </c>
      <c r="G593" s="70" t="s">
        <v>2310</v>
      </c>
      <c r="H593" s="70" t="s">
        <v>2311</v>
      </c>
      <c r="I593" s="148"/>
      <c r="J593" s="71">
        <v>75.617451473209812</v>
      </c>
      <c r="K593" s="71">
        <v>1.7049646817609787</v>
      </c>
      <c r="L593" s="71">
        <v>1.6097334800685823</v>
      </c>
      <c r="M593" s="71">
        <v>37.072126609016834</v>
      </c>
      <c r="N593" s="71">
        <v>45.27560932750616</v>
      </c>
      <c r="O593" s="71">
        <v>37.040524339500145</v>
      </c>
      <c r="P593" s="71">
        <v>30.974301604251892</v>
      </c>
      <c r="Q593" s="71">
        <v>2.1077161899400401</v>
      </c>
      <c r="R593" s="71">
        <v>0</v>
      </c>
      <c r="S593" s="71">
        <v>3.333072832</v>
      </c>
      <c r="T593" s="72"/>
      <c r="U593" s="71">
        <v>15444027</v>
      </c>
      <c r="V593" s="71">
        <v>725</v>
      </c>
      <c r="W593" s="71">
        <v>92</v>
      </c>
      <c r="X593" s="71">
        <v>9750</v>
      </c>
      <c r="Y593" s="71">
        <v>15845</v>
      </c>
      <c r="Z593" s="71">
        <v>27253</v>
      </c>
      <c r="AA593" s="71">
        <v>6666</v>
      </c>
      <c r="AB593" s="71">
        <v>36099</v>
      </c>
      <c r="AC593" s="71">
        <v>0</v>
      </c>
      <c r="AD593" s="71">
        <v>3.333072832</v>
      </c>
      <c r="AE593" s="72"/>
      <c r="AF593" s="71">
        <v>111261007.46455203</v>
      </c>
      <c r="AG593" s="71">
        <v>1185569.1046996224</v>
      </c>
      <c r="AH593" s="71">
        <v>386252.54865935555</v>
      </c>
      <c r="AI593" s="71">
        <v>60732557.758629031</v>
      </c>
      <c r="AJ593" s="71">
        <v>66883705.192418583</v>
      </c>
      <c r="AK593" s="71">
        <v>0</v>
      </c>
      <c r="AL593" s="71">
        <v>0</v>
      </c>
      <c r="AM593" s="71">
        <v>4738495.0859738775</v>
      </c>
      <c r="AN593" s="71">
        <v>0</v>
      </c>
      <c r="AO593" s="71">
        <v>0</v>
      </c>
      <c r="AP593" s="71">
        <v>245187587.1549325</v>
      </c>
      <c r="AQ593" s="72"/>
      <c r="AR593" s="71">
        <v>1118</v>
      </c>
      <c r="AS593" s="71">
        <v>351</v>
      </c>
      <c r="AT593" s="71">
        <v>0</v>
      </c>
      <c r="AU593" s="71">
        <v>0</v>
      </c>
      <c r="AV593" s="71">
        <v>0</v>
      </c>
      <c r="AW593" s="71">
        <v>0</v>
      </c>
      <c r="AX593" s="71"/>
      <c r="AY593" s="72"/>
      <c r="AZ593" s="71">
        <v>5336.7999999999956</v>
      </c>
      <c r="BA593" s="71">
        <v>11898.9</v>
      </c>
      <c r="BB593" s="71">
        <v>0</v>
      </c>
      <c r="BC593" s="71">
        <v>0</v>
      </c>
      <c r="BD593" s="71">
        <v>0</v>
      </c>
      <c r="BE593" s="71">
        <v>0</v>
      </c>
      <c r="BF593" s="71"/>
      <c r="BG593" s="72"/>
      <c r="BH593" s="71">
        <v>0</v>
      </c>
      <c r="BI593" s="71">
        <v>0</v>
      </c>
      <c r="BJ593" s="71">
        <v>64.617000000000004</v>
      </c>
      <c r="BK593" s="71">
        <v>0</v>
      </c>
      <c r="BL593" s="71">
        <v>17.835000000000001</v>
      </c>
      <c r="BM593" s="71">
        <v>0</v>
      </c>
      <c r="BN593" s="72"/>
      <c r="BO593" s="71">
        <v>0</v>
      </c>
      <c r="BP593" s="71">
        <v>0</v>
      </c>
      <c r="BQ593" s="71">
        <v>5</v>
      </c>
      <c r="BR593" s="71">
        <v>0</v>
      </c>
      <c r="BS593" s="71">
        <v>2</v>
      </c>
      <c r="BT593" s="71">
        <v>0</v>
      </c>
      <c r="BU593"/>
      <c r="BV593" s="70">
        <v>82.451999999999998</v>
      </c>
      <c r="BW593" s="70">
        <v>0</v>
      </c>
      <c r="BX593" s="70">
        <v>0</v>
      </c>
      <c r="BY593" s="70">
        <v>0</v>
      </c>
      <c r="BZ593" s="70">
        <v>0</v>
      </c>
      <c r="CA593" s="70">
        <v>0</v>
      </c>
      <c r="CB593" s="70">
        <v>0</v>
      </c>
      <c r="CC593" s="70">
        <v>0</v>
      </c>
      <c r="CD593" s="70">
        <v>0</v>
      </c>
    </row>
    <row r="594" spans="1:82">
      <c r="A594" s="70" t="s">
        <v>2329</v>
      </c>
      <c r="B594" s="70">
        <v>221</v>
      </c>
      <c r="C594" s="70">
        <v>19</v>
      </c>
      <c r="D594" s="70">
        <v>13</v>
      </c>
      <c r="E594" s="70">
        <v>2022</v>
      </c>
      <c r="F594" s="70" t="s">
        <v>161</v>
      </c>
      <c r="G594" s="70" t="s">
        <v>2310</v>
      </c>
      <c r="H594" s="70" t="s">
        <v>2311</v>
      </c>
      <c r="I594" s="148"/>
      <c r="J594" s="71">
        <v>66.459752479696064</v>
      </c>
      <c r="K594" s="71">
        <v>1.5075601713240383</v>
      </c>
      <c r="L594" s="71">
        <v>1.5558518394918026</v>
      </c>
      <c r="M594" s="71">
        <v>35.642959096986182</v>
      </c>
      <c r="N594" s="71">
        <v>49.429550521689222</v>
      </c>
      <c r="O594" s="71">
        <v>39.168704109700201</v>
      </c>
      <c r="P594" s="71">
        <v>31.067580724886696</v>
      </c>
      <c r="Q594" s="71">
        <v>2.1181369334048918</v>
      </c>
      <c r="R594" s="71">
        <v>0</v>
      </c>
      <c r="S594" s="71">
        <v>3.8558257104</v>
      </c>
      <c r="T594" s="72"/>
      <c r="U594" s="71">
        <v>15936247</v>
      </c>
      <c r="V594" s="71">
        <v>725</v>
      </c>
      <c r="W594" s="71">
        <v>92</v>
      </c>
      <c r="X594" s="71">
        <v>9750</v>
      </c>
      <c r="Y594" s="71">
        <v>16080</v>
      </c>
      <c r="Z594" s="71">
        <v>27381</v>
      </c>
      <c r="AA594" s="71">
        <v>6788</v>
      </c>
      <c r="AB594" s="71">
        <v>35980</v>
      </c>
      <c r="AC594" s="71">
        <v>0</v>
      </c>
      <c r="AD594" s="71">
        <v>3.8558257104</v>
      </c>
      <c r="AE594" s="72"/>
      <c r="AF594" s="71">
        <v>96271814.884512737</v>
      </c>
      <c r="AG594" s="71">
        <v>1128587.1142287944</v>
      </c>
      <c r="AH594" s="71">
        <v>436990.42235164245</v>
      </c>
      <c r="AI594" s="71">
        <v>57005563.74319689</v>
      </c>
      <c r="AJ594" s="71">
        <v>78210448.193539813</v>
      </c>
      <c r="AK594" s="71">
        <v>0</v>
      </c>
      <c r="AL594" s="71">
        <v>0</v>
      </c>
      <c r="AM594" s="71">
        <v>4646000.0527680181</v>
      </c>
      <c r="AN594" s="71">
        <v>0</v>
      </c>
      <c r="AO594" s="71">
        <v>0</v>
      </c>
      <c r="AP594" s="71">
        <v>237699404.41059789</v>
      </c>
      <c r="AQ594" s="72"/>
      <c r="AR594" s="71">
        <v>1222</v>
      </c>
      <c r="AS594" s="71">
        <v>354</v>
      </c>
      <c r="AT594" s="71">
        <v>0</v>
      </c>
      <c r="AU594" s="71">
        <v>0</v>
      </c>
      <c r="AV594" s="71">
        <v>0</v>
      </c>
      <c r="AW594" s="71">
        <v>0</v>
      </c>
      <c r="AX594" s="71"/>
      <c r="AY594" s="72"/>
      <c r="AZ594" s="71">
        <v>5903.7999999999956</v>
      </c>
      <c r="BA594" s="71">
        <v>11995.100000000004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2330</v>
      </c>
      <c r="B595" s="70">
        <v>221</v>
      </c>
      <c r="C595" s="70">
        <v>20</v>
      </c>
      <c r="D595" s="70">
        <v>13</v>
      </c>
      <c r="E595" s="70">
        <v>2023</v>
      </c>
      <c r="F595" s="70" t="s">
        <v>1539</v>
      </c>
      <c r="G595" s="70" t="s">
        <v>2310</v>
      </c>
      <c r="H595" s="70" t="s">
        <v>2311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1328</v>
      </c>
      <c r="AS595" s="71">
        <v>355</v>
      </c>
      <c r="AT595" s="71">
        <v>0</v>
      </c>
      <c r="AU595" s="71">
        <v>0</v>
      </c>
      <c r="AV595" s="71">
        <v>0</v>
      </c>
      <c r="AW595" s="71">
        <v>0</v>
      </c>
      <c r="AX595" s="71"/>
      <c r="AY595" s="72"/>
      <c r="AZ595" s="71">
        <v>6507.7999999999884</v>
      </c>
      <c r="BA595" s="71">
        <v>12017.100000000004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2331</v>
      </c>
      <c r="B596" s="70">
        <v>221</v>
      </c>
      <c r="C596" s="70">
        <v>21</v>
      </c>
      <c r="D596" s="70">
        <v>13</v>
      </c>
      <c r="E596" s="70">
        <v>2024</v>
      </c>
      <c r="F596" s="70" t="s">
        <v>1554</v>
      </c>
      <c r="G596" s="1064" t="s">
        <v>2310</v>
      </c>
      <c r="H596" s="70" t="s">
        <v>2311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2332</v>
      </c>
      <c r="B597" s="70">
        <v>426</v>
      </c>
      <c r="C597" s="70">
        <v>1</v>
      </c>
      <c r="D597" s="70">
        <v>26</v>
      </c>
      <c r="E597" s="70">
        <v>1990</v>
      </c>
      <c r="F597" s="70" t="s">
        <v>787</v>
      </c>
      <c r="G597" s="1064" t="s">
        <v>2333</v>
      </c>
      <c r="H597" s="70" t="s">
        <v>2334</v>
      </c>
      <c r="I597" s="148"/>
      <c r="J597" s="71">
        <v>124.3651447218879</v>
      </c>
      <c r="K597" s="71">
        <v>4.4815764683654544</v>
      </c>
      <c r="L597" s="71">
        <v>5.4447728432335891</v>
      </c>
      <c r="M597" s="71">
        <v>26.463873115339911</v>
      </c>
      <c r="N597" s="71">
        <v>37.883533204585852</v>
      </c>
      <c r="O597" s="71">
        <v>32.607874281384333</v>
      </c>
      <c r="P597" s="71">
        <v>37.354141742031487</v>
      </c>
      <c r="Q597" s="71">
        <v>2.52552749632846</v>
      </c>
      <c r="R597" s="71">
        <v>0</v>
      </c>
      <c r="S597" s="71">
        <v>2.5000636870332582</v>
      </c>
      <c r="T597" s="72"/>
      <c r="U597" s="71">
        <v>10399687</v>
      </c>
      <c r="V597" s="71">
        <v>1203</v>
      </c>
      <c r="W597" s="71">
        <v>72</v>
      </c>
      <c r="X597" s="71">
        <v>9312</v>
      </c>
      <c r="Y597" s="71">
        <v>10925</v>
      </c>
      <c r="Z597" s="71">
        <v>13412</v>
      </c>
      <c r="AA597" s="71">
        <v>9070</v>
      </c>
      <c r="AB597" s="71">
        <v>41006</v>
      </c>
      <c r="AC597" s="71">
        <v>0</v>
      </c>
      <c r="AD597" s="71">
        <v>2.5000636870332582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2335</v>
      </c>
      <c r="B598" s="70">
        <v>427</v>
      </c>
      <c r="C598" s="70">
        <v>2</v>
      </c>
      <c r="D598" s="70">
        <v>26</v>
      </c>
      <c r="E598" s="70">
        <v>2005</v>
      </c>
      <c r="F598" s="70" t="s">
        <v>789</v>
      </c>
      <c r="G598" s="70" t="s">
        <v>2333</v>
      </c>
      <c r="H598" s="70" t="s">
        <v>2334</v>
      </c>
      <c r="I598" s="148"/>
      <c r="J598" s="71">
        <v>45.058576761118132</v>
      </c>
      <c r="K598" s="71">
        <v>3.0463216700490099</v>
      </c>
      <c r="L598" s="71">
        <v>23.932247822711901</v>
      </c>
      <c r="M598" s="71">
        <v>53.809690734836039</v>
      </c>
      <c r="N598" s="71">
        <v>56.024519809014564</v>
      </c>
      <c r="O598" s="71">
        <v>48.499256994597552</v>
      </c>
      <c r="P598" s="71">
        <v>36.845017523366742</v>
      </c>
      <c r="Q598" s="71">
        <v>2.41489785139014</v>
      </c>
      <c r="R598" s="71">
        <v>0</v>
      </c>
      <c r="S598" s="71">
        <v>4.8132173939199996</v>
      </c>
      <c r="T598" s="72"/>
      <c r="U598" s="71">
        <v>3936163</v>
      </c>
      <c r="V598" s="71">
        <v>1108</v>
      </c>
      <c r="W598" s="71">
        <v>332</v>
      </c>
      <c r="X598" s="71">
        <v>10040</v>
      </c>
      <c r="Y598" s="71">
        <v>13816</v>
      </c>
      <c r="Z598" s="71">
        <v>23084</v>
      </c>
      <c r="AA598" s="71">
        <v>7327</v>
      </c>
      <c r="AB598" s="71">
        <v>40990</v>
      </c>
      <c r="AC598" s="71">
        <v>0</v>
      </c>
      <c r="AD598" s="71">
        <v>4.8132173939199996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2336</v>
      </c>
      <c r="B599" s="70">
        <v>428</v>
      </c>
      <c r="C599" s="70">
        <v>3</v>
      </c>
      <c r="D599" s="70">
        <v>26</v>
      </c>
      <c r="E599" s="70">
        <v>2006</v>
      </c>
      <c r="F599" s="70" t="s">
        <v>790</v>
      </c>
      <c r="G599" s="70" t="s">
        <v>2333</v>
      </c>
      <c r="H599" s="70" t="s">
        <v>2334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2337</v>
      </c>
      <c r="B600" s="70">
        <v>429</v>
      </c>
      <c r="C600" s="70">
        <v>4</v>
      </c>
      <c r="D600" s="70">
        <v>26</v>
      </c>
      <c r="E600" s="70">
        <v>2007</v>
      </c>
      <c r="F600" s="70" t="s">
        <v>791</v>
      </c>
      <c r="G600" s="70" t="s">
        <v>2333</v>
      </c>
      <c r="H600" s="70" t="s">
        <v>2334</v>
      </c>
      <c r="I600" s="148"/>
      <c r="J600" s="71">
        <v>39.30472524344966</v>
      </c>
      <c r="K600" s="71">
        <v>2.5711490524880158</v>
      </c>
      <c r="L600" s="71">
        <v>20.105792875208792</v>
      </c>
      <c r="M600" s="71">
        <v>50.704676403536212</v>
      </c>
      <c r="N600" s="71">
        <v>60.513560323814097</v>
      </c>
      <c r="O600" s="71">
        <v>47.1370473698978</v>
      </c>
      <c r="P600" s="71">
        <v>36.445100565937622</v>
      </c>
      <c r="Q600" s="71">
        <v>2.5180649693939001</v>
      </c>
      <c r="R600" s="71">
        <v>0</v>
      </c>
      <c r="S600" s="71">
        <v>5.9954367199999998</v>
      </c>
      <c r="T600" s="72"/>
      <c r="U600" s="71">
        <v>4218018</v>
      </c>
      <c r="V600" s="71">
        <v>922</v>
      </c>
      <c r="W600" s="71">
        <v>338</v>
      </c>
      <c r="X600" s="71">
        <v>11359</v>
      </c>
      <c r="Y600" s="71">
        <v>14103</v>
      </c>
      <c r="Z600" s="71">
        <v>23323</v>
      </c>
      <c r="AA600" s="71">
        <v>7137</v>
      </c>
      <c r="AB600" s="71">
        <v>40481</v>
      </c>
      <c r="AC600" s="71">
        <v>0</v>
      </c>
      <c r="AD600" s="71">
        <v>5.9954367199999998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2338</v>
      </c>
      <c r="B601" s="70">
        <v>430</v>
      </c>
      <c r="C601" s="70">
        <v>5</v>
      </c>
      <c r="D601" s="70">
        <v>26</v>
      </c>
      <c r="E601" s="70">
        <v>2008</v>
      </c>
      <c r="F601" s="70" t="s">
        <v>792</v>
      </c>
      <c r="G601" s="70" t="s">
        <v>2333</v>
      </c>
      <c r="H601" s="70" t="s">
        <v>2334</v>
      </c>
      <c r="I601" s="148"/>
      <c r="J601" s="71">
        <v>41.043353781669893</v>
      </c>
      <c r="K601" s="71">
        <v>1.913401979441175</v>
      </c>
      <c r="L601" s="71">
        <v>17.39757040277043</v>
      </c>
      <c r="M601" s="71">
        <v>53.724743114763633</v>
      </c>
      <c r="N601" s="71">
        <v>63.085170316506172</v>
      </c>
      <c r="O601" s="71">
        <v>45.720302903660247</v>
      </c>
      <c r="P601" s="71">
        <v>35.541550755653986</v>
      </c>
      <c r="Q601" s="71">
        <v>2.4662416966248202</v>
      </c>
      <c r="R601" s="71">
        <v>0</v>
      </c>
      <c r="S601" s="71">
        <v>9.4188270264000007</v>
      </c>
      <c r="T601" s="72"/>
      <c r="U601" s="71">
        <v>4781969</v>
      </c>
      <c r="V601" s="71">
        <v>922</v>
      </c>
      <c r="W601" s="71">
        <v>338</v>
      </c>
      <c r="X601" s="71">
        <v>11359</v>
      </c>
      <c r="Y601" s="71">
        <v>14222</v>
      </c>
      <c r="Z601" s="71">
        <v>23416</v>
      </c>
      <c r="AA601" s="71">
        <v>6968</v>
      </c>
      <c r="AB601" s="71">
        <v>40300</v>
      </c>
      <c r="AC601" s="71">
        <v>0</v>
      </c>
      <c r="AD601" s="71">
        <v>9.4188270264000007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2339</v>
      </c>
      <c r="B602" s="70">
        <v>431</v>
      </c>
      <c r="C602" s="70">
        <v>6</v>
      </c>
      <c r="D602" s="70">
        <v>26</v>
      </c>
      <c r="E602" s="70">
        <v>2009</v>
      </c>
      <c r="F602" s="70" t="s">
        <v>176</v>
      </c>
      <c r="G602" s="70" t="s">
        <v>2333</v>
      </c>
      <c r="H602" s="70" t="s">
        <v>2334</v>
      </c>
      <c r="I602" s="148"/>
      <c r="J602" s="71">
        <v>41.738063109403448</v>
      </c>
      <c r="K602" s="71">
        <v>2.1361344261540771</v>
      </c>
      <c r="L602" s="71">
        <v>11.789498293758101</v>
      </c>
      <c r="M602" s="71">
        <v>54.794218787167203</v>
      </c>
      <c r="N602" s="71">
        <v>58.365853945147222</v>
      </c>
      <c r="O602" s="71">
        <v>46.547701513048203</v>
      </c>
      <c r="P602" s="71">
        <v>33.919655108693249</v>
      </c>
      <c r="Q602" s="71">
        <v>2.3330602814309098</v>
      </c>
      <c r="R602" s="71">
        <v>0</v>
      </c>
      <c r="S602" s="71">
        <v>6.3321295862399998</v>
      </c>
      <c r="T602" s="72"/>
      <c r="U602" s="71">
        <v>4223955</v>
      </c>
      <c r="V602" s="71">
        <v>1009</v>
      </c>
      <c r="W602" s="71">
        <v>304</v>
      </c>
      <c r="X602" s="71">
        <v>11874</v>
      </c>
      <c r="Y602" s="71">
        <v>14302</v>
      </c>
      <c r="Z602" s="71">
        <v>23531</v>
      </c>
      <c r="AA602" s="71">
        <v>6827</v>
      </c>
      <c r="AB602" s="71">
        <v>40020</v>
      </c>
      <c r="AC602" s="71">
        <v>0</v>
      </c>
      <c r="AD602" s="71">
        <v>6.3321295862399998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19.780999999999999</v>
      </c>
      <c r="BK602" s="71">
        <v>0</v>
      </c>
      <c r="BL602" s="71">
        <v>9.0069999999999997</v>
      </c>
      <c r="BM602" s="71">
        <v>0</v>
      </c>
      <c r="BN602" s="72"/>
      <c r="BO602" s="71">
        <v>0</v>
      </c>
      <c r="BP602" s="71">
        <v>0</v>
      </c>
      <c r="BQ602" s="71">
        <v>5</v>
      </c>
      <c r="BR602" s="71">
        <v>0</v>
      </c>
      <c r="BS602" s="71">
        <v>1</v>
      </c>
      <c r="BT602" s="71">
        <v>0</v>
      </c>
      <c r="BU602"/>
      <c r="BV602" s="70">
        <v>23.541</v>
      </c>
      <c r="BW602" s="70">
        <v>0</v>
      </c>
      <c r="BX602" s="70">
        <v>5.2469999999999999</v>
      </c>
      <c r="BY602" s="70">
        <v>0</v>
      </c>
      <c r="BZ602" s="70">
        <v>0</v>
      </c>
      <c r="CA602" s="70">
        <v>0</v>
      </c>
      <c r="CB602" s="70">
        <v>0</v>
      </c>
      <c r="CC602" s="70">
        <v>0</v>
      </c>
      <c r="CD602" s="70">
        <v>0</v>
      </c>
    </row>
    <row r="603" spans="1:82">
      <c r="A603" s="70" t="s">
        <v>2340</v>
      </c>
      <c r="B603" s="70">
        <v>432</v>
      </c>
      <c r="C603" s="70">
        <v>7</v>
      </c>
      <c r="D603" s="70">
        <v>26</v>
      </c>
      <c r="E603" s="70">
        <v>2010</v>
      </c>
      <c r="F603" s="70" t="s">
        <v>177</v>
      </c>
      <c r="G603" s="70" t="s">
        <v>2333</v>
      </c>
      <c r="H603" s="70" t="s">
        <v>2334</v>
      </c>
      <c r="I603" s="148"/>
      <c r="J603" s="71">
        <v>42.221516745125129</v>
      </c>
      <c r="K603" s="71">
        <v>2.2609589355194939</v>
      </c>
      <c r="L603" s="71">
        <v>14.04065053713126</v>
      </c>
      <c r="M603" s="71">
        <v>56.023877526384332</v>
      </c>
      <c r="N603" s="71">
        <v>65.232305444524485</v>
      </c>
      <c r="O603" s="71">
        <v>46.385566964461091</v>
      </c>
      <c r="P603" s="71">
        <v>34.41136812265821</v>
      </c>
      <c r="Q603" s="71">
        <v>2.40812796016951</v>
      </c>
      <c r="R603" s="71">
        <v>0</v>
      </c>
      <c r="S603" s="71">
        <v>6.154602370240001</v>
      </c>
      <c r="T603" s="72"/>
      <c r="U603" s="71">
        <v>4008626</v>
      </c>
      <c r="V603" s="71">
        <v>1009</v>
      </c>
      <c r="W603" s="71">
        <v>304</v>
      </c>
      <c r="X603" s="71">
        <v>11874</v>
      </c>
      <c r="Y603" s="71">
        <v>14274</v>
      </c>
      <c r="Z603" s="71">
        <v>23558</v>
      </c>
      <c r="AA603" s="71">
        <v>6753</v>
      </c>
      <c r="AB603" s="71">
        <v>39582</v>
      </c>
      <c r="AC603" s="71">
        <v>0</v>
      </c>
      <c r="AD603" s="71">
        <v>6.154602370240001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18.481000000000002</v>
      </c>
      <c r="BK603" s="71">
        <v>0</v>
      </c>
      <c r="BL603" s="71">
        <v>9.0169999999999995</v>
      </c>
      <c r="BM603" s="71">
        <v>0</v>
      </c>
      <c r="BN603" s="72"/>
      <c r="BO603" s="71">
        <v>0</v>
      </c>
      <c r="BP603" s="71">
        <v>0</v>
      </c>
      <c r="BQ603" s="71">
        <v>4</v>
      </c>
      <c r="BR603" s="71">
        <v>0</v>
      </c>
      <c r="BS603" s="71">
        <v>1</v>
      </c>
      <c r="BT603" s="71">
        <v>0</v>
      </c>
      <c r="BU603"/>
      <c r="BV603" s="70">
        <v>22.21</v>
      </c>
      <c r="BW603" s="70">
        <v>0</v>
      </c>
      <c r="BX603" s="70">
        <v>5.2880000000000003</v>
      </c>
      <c r="BY603" s="70">
        <v>0</v>
      </c>
      <c r="BZ603" s="70">
        <v>0</v>
      </c>
      <c r="CA603" s="70">
        <v>0</v>
      </c>
      <c r="CB603" s="70">
        <v>0</v>
      </c>
      <c r="CC603" s="70">
        <v>0</v>
      </c>
      <c r="CD603" s="70">
        <v>0</v>
      </c>
    </row>
    <row r="604" spans="1:82">
      <c r="A604" s="70" t="s">
        <v>2341</v>
      </c>
      <c r="B604" s="70">
        <v>433</v>
      </c>
      <c r="C604" s="70">
        <v>8</v>
      </c>
      <c r="D604" s="70">
        <v>26</v>
      </c>
      <c r="E604" s="70">
        <v>2011</v>
      </c>
      <c r="F604" s="70" t="s">
        <v>178</v>
      </c>
      <c r="G604" s="70" t="s">
        <v>2333</v>
      </c>
      <c r="H604" s="70" t="s">
        <v>2334</v>
      </c>
      <c r="I604" s="148"/>
      <c r="J604" s="71">
        <v>42.885721864104717</v>
      </c>
      <c r="K604" s="71">
        <v>2.94742273507027</v>
      </c>
      <c r="L604" s="71">
        <v>11.834659269645069</v>
      </c>
      <c r="M604" s="71">
        <v>64.132233255549195</v>
      </c>
      <c r="N604" s="71">
        <v>64.919107498842379</v>
      </c>
      <c r="O604" s="71">
        <v>45.844434374060725</v>
      </c>
      <c r="P604" s="71">
        <v>32.902295501246506</v>
      </c>
      <c r="Q604" s="71">
        <v>2.7538172974168398</v>
      </c>
      <c r="R604" s="71">
        <v>0</v>
      </c>
      <c r="S604" s="71">
        <v>5.1621388700000006</v>
      </c>
      <c r="T604" s="72"/>
      <c r="U604" s="71">
        <v>4047596</v>
      </c>
      <c r="V604" s="71">
        <v>1009</v>
      </c>
      <c r="W604" s="71">
        <v>304</v>
      </c>
      <c r="X604" s="71">
        <v>11874</v>
      </c>
      <c r="Y604" s="71">
        <v>14365</v>
      </c>
      <c r="Z604" s="71">
        <v>23789</v>
      </c>
      <c r="AA604" s="71">
        <v>6649</v>
      </c>
      <c r="AB604" s="71">
        <v>39241</v>
      </c>
      <c r="AC604" s="71">
        <v>0</v>
      </c>
      <c r="AD604" s="71">
        <v>5.1621388700000006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18.087</v>
      </c>
      <c r="BK604" s="71">
        <v>0</v>
      </c>
      <c r="BL604" s="71">
        <v>8.8879999999999999</v>
      </c>
      <c r="BM604" s="71">
        <v>0</v>
      </c>
      <c r="BN604" s="72"/>
      <c r="BO604" s="71">
        <v>0</v>
      </c>
      <c r="BP604" s="71">
        <v>0</v>
      </c>
      <c r="BQ604" s="71">
        <v>4</v>
      </c>
      <c r="BR604" s="71">
        <v>0</v>
      </c>
      <c r="BS604" s="71">
        <v>1</v>
      </c>
      <c r="BT604" s="71">
        <v>0</v>
      </c>
      <c r="BU604"/>
      <c r="BV604" s="70">
        <v>21.838999999999999</v>
      </c>
      <c r="BW604" s="70">
        <v>0</v>
      </c>
      <c r="BX604" s="70">
        <v>5.1360000000000001</v>
      </c>
      <c r="BY604" s="70">
        <v>0</v>
      </c>
      <c r="BZ604" s="70">
        <v>0</v>
      </c>
      <c r="CA604" s="70">
        <v>0</v>
      </c>
      <c r="CB604" s="70">
        <v>0</v>
      </c>
      <c r="CC604" s="70">
        <v>0</v>
      </c>
      <c r="CD604" s="70">
        <v>0</v>
      </c>
    </row>
    <row r="605" spans="1:82">
      <c r="A605" s="70" t="s">
        <v>2342</v>
      </c>
      <c r="B605" s="70">
        <v>434</v>
      </c>
      <c r="C605" s="70">
        <v>9</v>
      </c>
      <c r="D605" s="70">
        <v>26</v>
      </c>
      <c r="E605" s="70">
        <v>2012</v>
      </c>
      <c r="F605" s="70" t="s">
        <v>179</v>
      </c>
      <c r="G605" s="70" t="s">
        <v>2333</v>
      </c>
      <c r="H605" s="70" t="s">
        <v>2334</v>
      </c>
      <c r="I605" s="148"/>
      <c r="J605" s="71">
        <v>39.995921438115147</v>
      </c>
      <c r="K605" s="71">
        <v>2.6603545452500308</v>
      </c>
      <c r="L605" s="71">
        <v>11.49829577119136</v>
      </c>
      <c r="M605" s="71">
        <v>62.337813315644993</v>
      </c>
      <c r="N605" s="71">
        <v>64.077796682832471</v>
      </c>
      <c r="O605" s="71">
        <v>45.814447020913903</v>
      </c>
      <c r="P605" s="71">
        <v>32.372861123386507</v>
      </c>
      <c r="Q605" s="71">
        <v>3.03008997518045</v>
      </c>
      <c r="R605" s="71">
        <v>0</v>
      </c>
      <c r="S605" s="71">
        <v>7.1854515656000002</v>
      </c>
      <c r="T605" s="72"/>
      <c r="U605" s="71">
        <v>4081766</v>
      </c>
      <c r="V605" s="71">
        <v>1009</v>
      </c>
      <c r="W605" s="71">
        <v>304</v>
      </c>
      <c r="X605" s="71">
        <v>11874</v>
      </c>
      <c r="Y605" s="71">
        <v>14746</v>
      </c>
      <c r="Z605" s="71">
        <v>23962</v>
      </c>
      <c r="AA605" s="71">
        <v>6505</v>
      </c>
      <c r="AB605" s="71">
        <v>39741</v>
      </c>
      <c r="AC605" s="71">
        <v>0</v>
      </c>
      <c r="AD605" s="71">
        <v>7.1854515656000002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19.172999999999998</v>
      </c>
      <c r="BK605" s="71">
        <v>0</v>
      </c>
      <c r="BL605" s="71">
        <v>9.9030000000000005</v>
      </c>
      <c r="BM605" s="71">
        <v>0</v>
      </c>
      <c r="BN605" s="72"/>
      <c r="BO605" s="71">
        <v>0</v>
      </c>
      <c r="BP605" s="71">
        <v>0</v>
      </c>
      <c r="BQ605" s="71">
        <v>4</v>
      </c>
      <c r="BR605" s="71">
        <v>0</v>
      </c>
      <c r="BS605" s="71">
        <v>1</v>
      </c>
      <c r="BT605" s="71">
        <v>0</v>
      </c>
      <c r="BU605"/>
      <c r="BV605" s="70">
        <v>23.3</v>
      </c>
      <c r="BW605" s="70">
        <v>0</v>
      </c>
      <c r="BX605" s="70">
        <v>5.7759999999999998</v>
      </c>
      <c r="BY605" s="70">
        <v>0</v>
      </c>
      <c r="BZ605" s="70">
        <v>0</v>
      </c>
      <c r="CA605" s="70">
        <v>0</v>
      </c>
      <c r="CB605" s="70">
        <v>0</v>
      </c>
      <c r="CC605" s="70">
        <v>0</v>
      </c>
      <c r="CD605" s="70">
        <v>0</v>
      </c>
    </row>
    <row r="606" spans="1:82">
      <c r="A606" s="70" t="s">
        <v>2343</v>
      </c>
      <c r="B606" s="70">
        <v>435</v>
      </c>
      <c r="C606" s="70">
        <v>10</v>
      </c>
      <c r="D606" s="70">
        <v>26</v>
      </c>
      <c r="E606" s="70">
        <v>2013</v>
      </c>
      <c r="F606" s="70" t="s">
        <v>180</v>
      </c>
      <c r="G606" s="70" t="s">
        <v>2333</v>
      </c>
      <c r="H606" s="70" t="s">
        <v>2334</v>
      </c>
      <c r="I606" s="148"/>
      <c r="J606" s="71">
        <v>51.31827903439175</v>
      </c>
      <c r="K606" s="71">
        <v>2.147802513902862</v>
      </c>
      <c r="L606" s="71">
        <v>11.147293647641691</v>
      </c>
      <c r="M606" s="71">
        <v>63.546584770778843</v>
      </c>
      <c r="N606" s="71">
        <v>60.584019563400282</v>
      </c>
      <c r="O606" s="71">
        <v>44.379792378424028</v>
      </c>
      <c r="P606" s="71">
        <v>32.095213185276101</v>
      </c>
      <c r="Q606" s="71">
        <v>3.0665800548341702</v>
      </c>
      <c r="R606" s="71">
        <v>0</v>
      </c>
      <c r="S606" s="71">
        <v>5.7625726025000006</v>
      </c>
      <c r="T606" s="72"/>
      <c r="U606" s="71">
        <v>4597655</v>
      </c>
      <c r="V606" s="71">
        <v>1009</v>
      </c>
      <c r="W606" s="71">
        <v>304</v>
      </c>
      <c r="X606" s="71">
        <v>11874</v>
      </c>
      <c r="Y606" s="71">
        <v>14892</v>
      </c>
      <c r="Z606" s="71">
        <v>24248</v>
      </c>
      <c r="AA606" s="71">
        <v>6425</v>
      </c>
      <c r="AB606" s="71">
        <v>39643</v>
      </c>
      <c r="AC606" s="71">
        <v>0</v>
      </c>
      <c r="AD606" s="71">
        <v>5.7625726025000006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6.867</v>
      </c>
      <c r="BI606" s="71">
        <v>0</v>
      </c>
      <c r="BJ606" s="71">
        <v>20.25</v>
      </c>
      <c r="BK606" s="71">
        <v>0</v>
      </c>
      <c r="BL606" s="71">
        <v>9.5719999999999992</v>
      </c>
      <c r="BM606" s="71">
        <v>0</v>
      </c>
      <c r="BN606" s="72"/>
      <c r="BO606" s="71">
        <v>1</v>
      </c>
      <c r="BP606" s="71">
        <v>0</v>
      </c>
      <c r="BQ606" s="71">
        <v>4</v>
      </c>
      <c r="BR606" s="71">
        <v>0</v>
      </c>
      <c r="BS606" s="71">
        <v>1</v>
      </c>
      <c r="BT606" s="71">
        <v>0</v>
      </c>
      <c r="BU606"/>
      <c r="BV606" s="70">
        <v>24.234999999999999</v>
      </c>
      <c r="BW606" s="70">
        <v>0</v>
      </c>
      <c r="BX606" s="70">
        <v>5.5869999999999997</v>
      </c>
      <c r="BY606" s="70">
        <v>0</v>
      </c>
      <c r="BZ606" s="70">
        <v>6.867</v>
      </c>
      <c r="CA606" s="70">
        <v>0</v>
      </c>
      <c r="CB606" s="70">
        <v>0</v>
      </c>
      <c r="CC606" s="70">
        <v>0</v>
      </c>
      <c r="CD606" s="70">
        <v>0</v>
      </c>
    </row>
    <row r="607" spans="1:82">
      <c r="A607" s="70" t="s">
        <v>2344</v>
      </c>
      <c r="B607" s="70">
        <v>436</v>
      </c>
      <c r="C607" s="70">
        <v>11</v>
      </c>
      <c r="D607" s="70">
        <v>26</v>
      </c>
      <c r="E607" s="70">
        <v>2014</v>
      </c>
      <c r="F607" s="70" t="s">
        <v>181</v>
      </c>
      <c r="G607" s="70" t="s">
        <v>2333</v>
      </c>
      <c r="H607" s="70" t="s">
        <v>2334</v>
      </c>
      <c r="I607" s="148"/>
      <c r="J607" s="71">
        <v>50.171676254790611</v>
      </c>
      <c r="K607" s="71">
        <v>2.1993757881545761</v>
      </c>
      <c r="L607" s="71">
        <v>5.761199291402364</v>
      </c>
      <c r="M607" s="71">
        <v>54.502329305708308</v>
      </c>
      <c r="N607" s="71">
        <v>60.212838340645831</v>
      </c>
      <c r="O607" s="71">
        <v>42.456893511132606</v>
      </c>
      <c r="P607" s="71">
        <v>31.659479714509008</v>
      </c>
      <c r="Q607" s="71">
        <v>2.9192677263281999</v>
      </c>
      <c r="R607" s="71">
        <v>0</v>
      </c>
      <c r="S607" s="71">
        <v>5.7173245760000011</v>
      </c>
      <c r="T607" s="72"/>
      <c r="U607" s="71">
        <v>5449647</v>
      </c>
      <c r="V607" s="71">
        <v>887</v>
      </c>
      <c r="W607" s="71">
        <v>198</v>
      </c>
      <c r="X607" s="71">
        <v>10899</v>
      </c>
      <c r="Y607" s="71">
        <v>15001</v>
      </c>
      <c r="Z607" s="71">
        <v>24432</v>
      </c>
      <c r="AA607" s="71">
        <v>6305</v>
      </c>
      <c r="AB607" s="71">
        <v>39334</v>
      </c>
      <c r="AC607" s="71">
        <v>0</v>
      </c>
      <c r="AD607" s="71">
        <v>5.7173245760000011</v>
      </c>
      <c r="AE607" s="72"/>
      <c r="AF607" s="71"/>
      <c r="AG607" s="71"/>
      <c r="AH607" s="71"/>
      <c r="AI607" s="71"/>
      <c r="AJ607" s="71"/>
      <c r="AK607" s="71"/>
      <c r="AL607" s="71"/>
      <c r="AM607" s="71"/>
      <c r="AN607" s="71"/>
      <c r="AO607" s="71"/>
      <c r="AP607" s="71"/>
      <c r="AQ607" s="72"/>
      <c r="AR607" s="71">
        <v>890</v>
      </c>
      <c r="AS607" s="71">
        <v>263</v>
      </c>
      <c r="AT607" s="71">
        <v>0</v>
      </c>
      <c r="AU607" s="71">
        <v>1</v>
      </c>
      <c r="AV607" s="71">
        <v>0</v>
      </c>
      <c r="AW607" s="71">
        <v>0</v>
      </c>
      <c r="AX607" s="71"/>
      <c r="AY607" s="72"/>
      <c r="AZ607" s="71">
        <v>3749.5</v>
      </c>
      <c r="BA607" s="71">
        <v>9427.9</v>
      </c>
      <c r="BB607" s="71">
        <v>0</v>
      </c>
      <c r="BC607" s="71">
        <v>90</v>
      </c>
      <c r="BD607" s="71">
        <v>0</v>
      </c>
      <c r="BE607" s="71">
        <v>0</v>
      </c>
      <c r="BF607" s="71"/>
      <c r="BG607" s="72"/>
      <c r="BH607" s="71">
        <v>6.891</v>
      </c>
      <c r="BI607" s="71">
        <v>0</v>
      </c>
      <c r="BJ607" s="71">
        <v>21.06</v>
      </c>
      <c r="BK607" s="71">
        <v>0</v>
      </c>
      <c r="BL607" s="71">
        <v>9.3689999999999998</v>
      </c>
      <c r="BM607" s="71">
        <v>0</v>
      </c>
      <c r="BN607" s="72"/>
      <c r="BO607" s="71">
        <v>1</v>
      </c>
      <c r="BP607" s="71">
        <v>0</v>
      </c>
      <c r="BQ607" s="71">
        <v>4</v>
      </c>
      <c r="BR607" s="71">
        <v>0</v>
      </c>
      <c r="BS607" s="71">
        <v>1</v>
      </c>
      <c r="BT607" s="71">
        <v>0</v>
      </c>
      <c r="BU607"/>
      <c r="BV607" s="70">
        <v>25.042999999999999</v>
      </c>
      <c r="BW607" s="70">
        <v>0</v>
      </c>
      <c r="BX607" s="70">
        <v>5.3860000000000001</v>
      </c>
      <c r="BY607" s="70">
        <v>0</v>
      </c>
      <c r="BZ607" s="70">
        <v>6.891</v>
      </c>
      <c r="CA607" s="70">
        <v>0</v>
      </c>
      <c r="CB607" s="70">
        <v>0</v>
      </c>
      <c r="CC607" s="70">
        <v>0</v>
      </c>
      <c r="CD607" s="70">
        <v>0</v>
      </c>
    </row>
    <row r="608" spans="1:82">
      <c r="A608" s="70" t="s">
        <v>2345</v>
      </c>
      <c r="B608" s="70">
        <v>437</v>
      </c>
      <c r="C608" s="70">
        <v>12</v>
      </c>
      <c r="D608" s="70">
        <v>26</v>
      </c>
      <c r="E608" s="70">
        <v>2015</v>
      </c>
      <c r="F608" s="70" t="s">
        <v>182</v>
      </c>
      <c r="G608" s="70" t="s">
        <v>2333</v>
      </c>
      <c r="H608" s="70" t="s">
        <v>2334</v>
      </c>
      <c r="I608" s="148"/>
      <c r="J608" s="71">
        <v>52.87556525479404</v>
      </c>
      <c r="K608" s="71">
        <v>2.1660124288875018</v>
      </c>
      <c r="L608" s="71">
        <v>5.1408517955382163</v>
      </c>
      <c r="M608" s="71">
        <v>71.094121218536756</v>
      </c>
      <c r="N608" s="71">
        <v>57.678574770905101</v>
      </c>
      <c r="O608" s="71">
        <v>41.995387410797768</v>
      </c>
      <c r="P608" s="71">
        <v>31.41815185483706</v>
      </c>
      <c r="Q608" s="71">
        <v>2.8311835732072899</v>
      </c>
      <c r="R608" s="71">
        <v>0</v>
      </c>
      <c r="S608" s="71">
        <v>5.6413545649999994</v>
      </c>
      <c r="T608" s="72"/>
      <c r="U608" s="71">
        <v>6212802</v>
      </c>
      <c r="V608" s="71">
        <v>887</v>
      </c>
      <c r="W608" s="71">
        <v>198</v>
      </c>
      <c r="X608" s="71">
        <v>10899</v>
      </c>
      <c r="Y608" s="71">
        <v>15118</v>
      </c>
      <c r="Z608" s="71">
        <v>24399</v>
      </c>
      <c r="AA608" s="71">
        <v>6252</v>
      </c>
      <c r="AB608" s="71">
        <v>38968</v>
      </c>
      <c r="AC608" s="71">
        <v>0</v>
      </c>
      <c r="AD608" s="71">
        <v>5.6413545649999994</v>
      </c>
      <c r="AE608" s="72"/>
      <c r="AF608" s="71">
        <v>59544722.536243074</v>
      </c>
      <c r="AG608" s="71">
        <v>1663078.1574395141</v>
      </c>
      <c r="AH608" s="71">
        <v>1068749.6148337079</v>
      </c>
      <c r="AI608" s="71">
        <v>70125918.630496025</v>
      </c>
      <c r="AJ608" s="71">
        <v>86170926.868735731</v>
      </c>
      <c r="AK608" s="71">
        <v>0</v>
      </c>
      <c r="AL608" s="71">
        <v>0</v>
      </c>
      <c r="AM608" s="71">
        <v>5340400.9353880221</v>
      </c>
      <c r="AN608" s="71">
        <v>0</v>
      </c>
      <c r="AO608" s="71">
        <v>0</v>
      </c>
      <c r="AP608" s="71">
        <v>223913796.74313608</v>
      </c>
      <c r="AQ608" s="72"/>
      <c r="AR608" s="71">
        <v>950</v>
      </c>
      <c r="AS608" s="71">
        <v>405</v>
      </c>
      <c r="AT608" s="71">
        <v>0</v>
      </c>
      <c r="AU608" s="71">
        <v>1</v>
      </c>
      <c r="AV608" s="71">
        <v>0</v>
      </c>
      <c r="AW608" s="71">
        <v>0</v>
      </c>
      <c r="AX608" s="71"/>
      <c r="AY608" s="72"/>
      <c r="AZ608" s="71">
        <v>4075.6</v>
      </c>
      <c r="BA608" s="71">
        <v>20579.3</v>
      </c>
      <c r="BB608" s="71">
        <v>0</v>
      </c>
      <c r="BC608" s="71">
        <v>90</v>
      </c>
      <c r="BD608" s="71">
        <v>0</v>
      </c>
      <c r="BE608" s="71">
        <v>0</v>
      </c>
      <c r="BF608" s="71"/>
      <c r="BG608" s="72"/>
      <c r="BH608" s="71">
        <v>0</v>
      </c>
      <c r="BI608" s="71">
        <v>0</v>
      </c>
      <c r="BJ608" s="71">
        <v>20.715</v>
      </c>
      <c r="BK608" s="71">
        <v>0</v>
      </c>
      <c r="BL608" s="71">
        <v>9.1</v>
      </c>
      <c r="BM608" s="71">
        <v>0</v>
      </c>
      <c r="BN608" s="72"/>
      <c r="BO608" s="71">
        <v>0</v>
      </c>
      <c r="BP608" s="71">
        <v>0</v>
      </c>
      <c r="BQ608" s="71">
        <v>4</v>
      </c>
      <c r="BR608" s="71">
        <v>0</v>
      </c>
      <c r="BS608" s="71">
        <v>1</v>
      </c>
      <c r="BT608" s="71">
        <v>0</v>
      </c>
      <c r="BU608"/>
      <c r="BV608" s="70">
        <v>24.335999999999999</v>
      </c>
      <c r="BW608" s="70">
        <v>0</v>
      </c>
      <c r="BX608" s="70">
        <v>5.4790000000000001</v>
      </c>
      <c r="BY608" s="70">
        <v>0</v>
      </c>
      <c r="BZ608" s="70">
        <v>0</v>
      </c>
      <c r="CA608" s="70">
        <v>0</v>
      </c>
      <c r="CB608" s="70">
        <v>0</v>
      </c>
      <c r="CC608" s="70">
        <v>0</v>
      </c>
      <c r="CD608" s="70">
        <v>0</v>
      </c>
    </row>
    <row r="609" spans="1:82">
      <c r="A609" s="70" t="s">
        <v>2346</v>
      </c>
      <c r="B609" s="70">
        <v>438</v>
      </c>
      <c r="C609" s="70">
        <v>13</v>
      </c>
      <c r="D609" s="70">
        <v>26</v>
      </c>
      <c r="E609" s="70">
        <v>2016</v>
      </c>
      <c r="F609" s="70" t="s">
        <v>155</v>
      </c>
      <c r="G609" s="70" t="s">
        <v>2333</v>
      </c>
      <c r="H609" s="70" t="s">
        <v>2334</v>
      </c>
      <c r="I609" s="148"/>
      <c r="J609" s="71">
        <v>41.957806419242402</v>
      </c>
      <c r="K609" s="71">
        <v>2.153411816476237</v>
      </c>
      <c r="L609" s="71">
        <v>4.8865423894405229</v>
      </c>
      <c r="M609" s="71">
        <v>47.30679325890776</v>
      </c>
      <c r="N609" s="71">
        <v>56.027563692053512</v>
      </c>
      <c r="O609" s="71">
        <v>41.636743176979714</v>
      </c>
      <c r="P609" s="71">
        <v>30.522491189769436</v>
      </c>
      <c r="Q609" s="71">
        <v>2.7141769342421389</v>
      </c>
      <c r="R609" s="71">
        <v>0</v>
      </c>
      <c r="S609" s="71">
        <v>7.8186997910000002</v>
      </c>
      <c r="T609" s="72"/>
      <c r="U609" s="71">
        <v>4851251</v>
      </c>
      <c r="V609" s="71">
        <v>887</v>
      </c>
      <c r="W609" s="71">
        <v>198</v>
      </c>
      <c r="X609" s="71">
        <v>10899</v>
      </c>
      <c r="Y609" s="71">
        <v>14960</v>
      </c>
      <c r="Z609" s="71">
        <v>24488</v>
      </c>
      <c r="AA609" s="71">
        <v>6282</v>
      </c>
      <c r="AB609" s="71">
        <v>38427</v>
      </c>
      <c r="AC609" s="71">
        <v>0</v>
      </c>
      <c r="AD609" s="71">
        <v>7.8186997910000002</v>
      </c>
      <c r="AE609" s="72"/>
      <c r="AF609" s="71">
        <v>48406346.753519192</v>
      </c>
      <c r="AG609" s="71">
        <v>1593813.0271445061</v>
      </c>
      <c r="AH609" s="71">
        <v>779902.02539228427</v>
      </c>
      <c r="AI609" s="71">
        <v>69680242.171065554</v>
      </c>
      <c r="AJ609" s="71">
        <v>83895036.910144448</v>
      </c>
      <c r="AK609" s="71">
        <v>0</v>
      </c>
      <c r="AL609" s="71">
        <v>0</v>
      </c>
      <c r="AM609" s="71">
        <v>5270350.5214402284</v>
      </c>
      <c r="AN609" s="71">
        <v>0</v>
      </c>
      <c r="AO609" s="71">
        <v>0</v>
      </c>
      <c r="AP609" s="71">
        <v>209625691.40870622</v>
      </c>
      <c r="AQ609" s="72"/>
      <c r="AR609" s="71">
        <v>1025</v>
      </c>
      <c r="AS609" s="71">
        <v>485</v>
      </c>
      <c r="AT609" s="71">
        <v>0</v>
      </c>
      <c r="AU609" s="71">
        <v>2</v>
      </c>
      <c r="AV609" s="71">
        <v>0</v>
      </c>
      <c r="AW609" s="71">
        <v>0</v>
      </c>
      <c r="AX609" s="71"/>
      <c r="AY609" s="72"/>
      <c r="AZ609" s="71">
        <v>4449.8999999999996</v>
      </c>
      <c r="BA609" s="71">
        <v>26621.599999999999</v>
      </c>
      <c r="BB609" s="71">
        <v>0</v>
      </c>
      <c r="BC609" s="71">
        <v>93.2</v>
      </c>
      <c r="BD609" s="71">
        <v>0</v>
      </c>
      <c r="BE609" s="71">
        <v>0</v>
      </c>
      <c r="BF609" s="71"/>
      <c r="BG609" s="72"/>
      <c r="BH609" s="71">
        <v>0</v>
      </c>
      <c r="BI609" s="71">
        <v>0</v>
      </c>
      <c r="BJ609" s="71">
        <v>20.472999999999999</v>
      </c>
      <c r="BK609" s="71">
        <v>0</v>
      </c>
      <c r="BL609" s="71">
        <v>8.2409999999999997</v>
      </c>
      <c r="BM609" s="71">
        <v>0</v>
      </c>
      <c r="BN609" s="72"/>
      <c r="BO609" s="71">
        <v>0</v>
      </c>
      <c r="BP609" s="71">
        <v>0</v>
      </c>
      <c r="BQ609" s="71">
        <v>4</v>
      </c>
      <c r="BR609" s="71">
        <v>0</v>
      </c>
      <c r="BS609" s="71">
        <v>1</v>
      </c>
      <c r="BT609" s="71">
        <v>0</v>
      </c>
      <c r="BU609"/>
      <c r="BV609" s="70">
        <v>23.707000000000001</v>
      </c>
      <c r="BW609" s="70">
        <v>0</v>
      </c>
      <c r="BX609" s="70">
        <v>5.0069999999999997</v>
      </c>
      <c r="BY609" s="70">
        <v>0</v>
      </c>
      <c r="BZ609" s="70">
        <v>0</v>
      </c>
      <c r="CA609" s="70">
        <v>0</v>
      </c>
      <c r="CB609" s="70">
        <v>0</v>
      </c>
      <c r="CC609" s="70">
        <v>0</v>
      </c>
      <c r="CD609" s="70">
        <v>0</v>
      </c>
    </row>
    <row r="610" spans="1:82">
      <c r="A610" s="70" t="s">
        <v>2347</v>
      </c>
      <c r="B610" s="70">
        <v>439</v>
      </c>
      <c r="C610" s="70">
        <v>14</v>
      </c>
      <c r="D610" s="70">
        <v>26</v>
      </c>
      <c r="E610" s="70">
        <v>2017</v>
      </c>
      <c r="F610" s="70" t="s">
        <v>156</v>
      </c>
      <c r="G610" s="70" t="s">
        <v>2333</v>
      </c>
      <c r="H610" s="70" t="s">
        <v>2334</v>
      </c>
      <c r="I610" s="148"/>
      <c r="J610" s="71">
        <v>42.2700667457094</v>
      </c>
      <c r="K610" s="71">
        <v>2.1436399471642873</v>
      </c>
      <c r="L610" s="71">
        <v>5.2458085665158318</v>
      </c>
      <c r="M610" s="71">
        <v>41.889628865108868</v>
      </c>
      <c r="N610" s="71">
        <v>54.337263785270267</v>
      </c>
      <c r="O610" s="71">
        <v>41.000816959813811</v>
      </c>
      <c r="P610" s="71">
        <v>30.155336135308531</v>
      </c>
      <c r="Q610" s="71">
        <v>2.5940698813427701</v>
      </c>
      <c r="R610" s="71">
        <v>0</v>
      </c>
      <c r="S610" s="71">
        <v>7.3938071250000013</v>
      </c>
      <c r="T610" s="72"/>
      <c r="U610" s="71">
        <v>4971940</v>
      </c>
      <c r="V610" s="71">
        <v>887</v>
      </c>
      <c r="W610" s="71">
        <v>198</v>
      </c>
      <c r="X610" s="71">
        <v>10899</v>
      </c>
      <c r="Y610" s="71">
        <v>15015</v>
      </c>
      <c r="Z610" s="71">
        <v>24514</v>
      </c>
      <c r="AA610" s="71">
        <v>6246</v>
      </c>
      <c r="AB610" s="71">
        <v>37979</v>
      </c>
      <c r="AC610" s="71">
        <v>0</v>
      </c>
      <c r="AD610" s="71">
        <v>7.3938071250000013</v>
      </c>
      <c r="AE610" s="72"/>
      <c r="AF610" s="71">
        <v>49425922.167905279</v>
      </c>
      <c r="AG610" s="71">
        <v>1604088.772592929</v>
      </c>
      <c r="AH610" s="71">
        <v>1074731.5533933991</v>
      </c>
      <c r="AI610" s="71">
        <v>65793633.55722668</v>
      </c>
      <c r="AJ610" s="71">
        <v>78593392.019711897</v>
      </c>
      <c r="AK610" s="71">
        <v>0</v>
      </c>
      <c r="AL610" s="71">
        <v>0</v>
      </c>
      <c r="AM610" s="71">
        <v>5217056.8181406213</v>
      </c>
      <c r="AN610" s="71">
        <v>0</v>
      </c>
      <c r="AO610" s="71">
        <v>0</v>
      </c>
      <c r="AP610" s="71">
        <v>201708824.88897079</v>
      </c>
      <c r="AQ610" s="72"/>
      <c r="AR610" s="71">
        <v>1078</v>
      </c>
      <c r="AS610" s="71">
        <v>541</v>
      </c>
      <c r="AT610" s="71">
        <v>0</v>
      </c>
      <c r="AU610" s="71">
        <v>2</v>
      </c>
      <c r="AV610" s="71">
        <v>0</v>
      </c>
      <c r="AW610" s="71">
        <v>0</v>
      </c>
      <c r="AX610" s="71"/>
      <c r="AY610" s="72"/>
      <c r="AZ610" s="71">
        <v>4712.2999999999993</v>
      </c>
      <c r="BA610" s="71">
        <v>33160.300000000003</v>
      </c>
      <c r="BB610" s="71">
        <v>0</v>
      </c>
      <c r="BC610" s="71">
        <v>93.2</v>
      </c>
      <c r="BD610" s="71">
        <v>0</v>
      </c>
      <c r="BE610" s="71">
        <v>0</v>
      </c>
      <c r="BF610" s="71"/>
      <c r="BG610" s="72"/>
      <c r="BH610" s="71">
        <v>0</v>
      </c>
      <c r="BI610" s="71">
        <v>0</v>
      </c>
      <c r="BJ610" s="71">
        <v>20.922999999999998</v>
      </c>
      <c r="BK610" s="71">
        <v>0</v>
      </c>
      <c r="BL610" s="71">
        <v>7.944</v>
      </c>
      <c r="BM610" s="71">
        <v>0</v>
      </c>
      <c r="BN610" s="72"/>
      <c r="BO610" s="71">
        <v>0</v>
      </c>
      <c r="BP610" s="71">
        <v>0</v>
      </c>
      <c r="BQ610" s="71">
        <v>4</v>
      </c>
      <c r="BR610" s="71">
        <v>0</v>
      </c>
      <c r="BS610" s="71">
        <v>1</v>
      </c>
      <c r="BT610" s="71">
        <v>0</v>
      </c>
      <c r="BU610"/>
      <c r="BV610" s="70">
        <v>23.654</v>
      </c>
      <c r="BW610" s="70">
        <v>0</v>
      </c>
      <c r="BX610" s="70">
        <v>5.2130000000000001</v>
      </c>
      <c r="BY610" s="70">
        <v>0</v>
      </c>
      <c r="BZ610" s="70">
        <v>0</v>
      </c>
      <c r="CA610" s="70">
        <v>0</v>
      </c>
      <c r="CB610" s="70">
        <v>0</v>
      </c>
      <c r="CC610" s="70">
        <v>0</v>
      </c>
      <c r="CD610" s="70">
        <v>0</v>
      </c>
    </row>
    <row r="611" spans="1:82">
      <c r="A611" s="70" t="s">
        <v>2348</v>
      </c>
      <c r="B611" s="70">
        <v>440</v>
      </c>
      <c r="C611" s="70">
        <v>15</v>
      </c>
      <c r="D611" s="70">
        <v>26</v>
      </c>
      <c r="E611" s="70">
        <v>2018</v>
      </c>
      <c r="F611" s="70" t="s">
        <v>183</v>
      </c>
      <c r="G611" s="70" t="s">
        <v>2333</v>
      </c>
      <c r="H611" s="70" t="s">
        <v>2334</v>
      </c>
      <c r="I611" s="148"/>
      <c r="J611" s="71">
        <v>45.793198578610919</v>
      </c>
      <c r="K611" s="71">
        <v>2.019296758192092</v>
      </c>
      <c r="L611" s="71">
        <v>4.647303381626835</v>
      </c>
      <c r="M611" s="71">
        <v>43.313018764440862</v>
      </c>
      <c r="N611" s="71">
        <v>49.458879279990072</v>
      </c>
      <c r="O611" s="71">
        <v>40.53575005916079</v>
      </c>
      <c r="P611" s="71">
        <v>29.511011029715682</v>
      </c>
      <c r="Q611" s="71">
        <v>2.38977432260041</v>
      </c>
      <c r="R611" s="71">
        <v>0</v>
      </c>
      <c r="S611" s="71">
        <v>5.5378057745399989</v>
      </c>
      <c r="T611" s="72"/>
      <c r="U611" s="71">
        <v>5744245</v>
      </c>
      <c r="V611" s="71">
        <v>887</v>
      </c>
      <c r="W611" s="71">
        <v>198</v>
      </c>
      <c r="X611" s="71">
        <v>10899</v>
      </c>
      <c r="Y611" s="71">
        <v>15224</v>
      </c>
      <c r="Z611" s="71">
        <v>24700</v>
      </c>
      <c r="AA611" s="71">
        <v>6174</v>
      </c>
      <c r="AB611" s="71">
        <v>37705</v>
      </c>
      <c r="AC611" s="71">
        <v>0</v>
      </c>
      <c r="AD611" s="71">
        <v>5.5378057745399989</v>
      </c>
      <c r="AE611" s="72"/>
      <c r="AF611" s="71">
        <v>54379989.479647189</v>
      </c>
      <c r="AG611" s="71">
        <v>1431347.295859989</v>
      </c>
      <c r="AH611" s="71">
        <v>1012714.7455805161</v>
      </c>
      <c r="AI611" s="71">
        <v>67005710.798423856</v>
      </c>
      <c r="AJ611" s="71">
        <v>75639051.886327878</v>
      </c>
      <c r="AK611" s="71">
        <v>0</v>
      </c>
      <c r="AL611" s="71">
        <v>0</v>
      </c>
      <c r="AM611" s="71">
        <v>5190135.1293827211</v>
      </c>
      <c r="AN611" s="71">
        <v>0</v>
      </c>
      <c r="AO611" s="71">
        <v>0</v>
      </c>
      <c r="AP611" s="71">
        <v>204658949.33522215</v>
      </c>
      <c r="AQ611" s="72"/>
      <c r="AR611" s="71">
        <v>1132</v>
      </c>
      <c r="AS611" s="71">
        <v>626</v>
      </c>
      <c r="AT611" s="71">
        <v>0</v>
      </c>
      <c r="AU611" s="71">
        <v>2</v>
      </c>
      <c r="AV611" s="71">
        <v>0</v>
      </c>
      <c r="AW611" s="71">
        <v>0</v>
      </c>
      <c r="AX611" s="71"/>
      <c r="AY611" s="72"/>
      <c r="AZ611" s="71">
        <v>4987.6000000000004</v>
      </c>
      <c r="BA611" s="71">
        <v>36451</v>
      </c>
      <c r="BB611" s="71">
        <v>0</v>
      </c>
      <c r="BC611" s="71">
        <v>93</v>
      </c>
      <c r="BD611" s="71">
        <v>0</v>
      </c>
      <c r="BE611" s="71">
        <v>0</v>
      </c>
      <c r="BF611" s="71"/>
      <c r="BG611" s="72"/>
      <c r="BH611" s="71">
        <v>0</v>
      </c>
      <c r="BI611" s="71">
        <v>0</v>
      </c>
      <c r="BJ611" s="71">
        <v>18.513000000000002</v>
      </c>
      <c r="BK611" s="71">
        <v>0</v>
      </c>
      <c r="BL611" s="71">
        <v>8.4109999999999996</v>
      </c>
      <c r="BM611" s="71">
        <v>0</v>
      </c>
      <c r="BN611" s="72"/>
      <c r="BO611" s="71">
        <v>0</v>
      </c>
      <c r="BP611" s="71">
        <v>0</v>
      </c>
      <c r="BQ611" s="71">
        <v>4</v>
      </c>
      <c r="BR611" s="71">
        <v>0</v>
      </c>
      <c r="BS611" s="71">
        <v>1</v>
      </c>
      <c r="BT611" s="71">
        <v>0</v>
      </c>
      <c r="BU611"/>
      <c r="BV611" s="70">
        <v>21.52</v>
      </c>
      <c r="BW611" s="70">
        <v>0</v>
      </c>
      <c r="BX611" s="70">
        <v>5.4039999999999999</v>
      </c>
      <c r="BY611" s="70">
        <v>0</v>
      </c>
      <c r="BZ611" s="70">
        <v>0</v>
      </c>
      <c r="CA611" s="70">
        <v>0</v>
      </c>
      <c r="CB611" s="70">
        <v>0</v>
      </c>
      <c r="CC611" s="70">
        <v>0</v>
      </c>
      <c r="CD611" s="70">
        <v>0</v>
      </c>
    </row>
    <row r="612" spans="1:82">
      <c r="A612" s="70" t="s">
        <v>2349</v>
      </c>
      <c r="B612" s="70">
        <v>441</v>
      </c>
      <c r="C612" s="70">
        <v>16</v>
      </c>
      <c r="D612" s="70">
        <v>26</v>
      </c>
      <c r="E612" s="70">
        <v>2019</v>
      </c>
      <c r="F612" s="70" t="s">
        <v>158</v>
      </c>
      <c r="G612" s="70" t="s">
        <v>2333</v>
      </c>
      <c r="H612" s="70" t="s">
        <v>2334</v>
      </c>
      <c r="I612" s="148"/>
      <c r="J612" s="71">
        <v>97.7295798012495</v>
      </c>
      <c r="K612" s="71">
        <v>1.8359407958063905</v>
      </c>
      <c r="L612" s="71">
        <v>4.668472099182674</v>
      </c>
      <c r="M612" s="71">
        <v>44.47268881591949</v>
      </c>
      <c r="N612" s="71">
        <v>47.347247531448637</v>
      </c>
      <c r="O612" s="71">
        <v>39.556468284514821</v>
      </c>
      <c r="P612" s="71">
        <v>28.963019634564034</v>
      </c>
      <c r="Q612" s="71">
        <v>2.2980885758176002</v>
      </c>
      <c r="R612" s="71">
        <v>0</v>
      </c>
      <c r="S612" s="71">
        <v>5.1756617644</v>
      </c>
      <c r="T612" s="72"/>
      <c r="U612" s="71">
        <v>12885687</v>
      </c>
      <c r="V612" s="71">
        <v>887</v>
      </c>
      <c r="W612" s="71">
        <v>198</v>
      </c>
      <c r="X612" s="71">
        <v>10899</v>
      </c>
      <c r="Y612" s="71">
        <v>15341</v>
      </c>
      <c r="Z612" s="71">
        <v>24765</v>
      </c>
      <c r="AA612" s="71">
        <v>6014</v>
      </c>
      <c r="AB612" s="71">
        <v>37240</v>
      </c>
      <c r="AC612" s="71">
        <v>0</v>
      </c>
      <c r="AD612" s="71">
        <v>5.1756617644</v>
      </c>
      <c r="AE612" s="72"/>
      <c r="AF612" s="71">
        <v>122716194.3329168</v>
      </c>
      <c r="AG612" s="71">
        <v>1389178.2305557041</v>
      </c>
      <c r="AH612" s="71">
        <v>1067499.6988225039</v>
      </c>
      <c r="AI612" s="71">
        <v>74387246.790772364</v>
      </c>
      <c r="AJ612" s="71">
        <v>70904872.036446616</v>
      </c>
      <c r="AK612" s="71">
        <v>0</v>
      </c>
      <c r="AL612" s="71">
        <v>0</v>
      </c>
      <c r="AM612" s="71">
        <v>5071807.6574300937</v>
      </c>
      <c r="AN612" s="71">
        <v>0</v>
      </c>
      <c r="AO612" s="71">
        <v>0</v>
      </c>
      <c r="AP612" s="71">
        <v>275536798.74694413</v>
      </c>
      <c r="AQ612" s="72"/>
      <c r="AR612" s="71">
        <v>1209</v>
      </c>
      <c r="AS612" s="71">
        <v>682</v>
      </c>
      <c r="AT612" s="71">
        <v>0</v>
      </c>
      <c r="AU612" s="71">
        <v>3</v>
      </c>
      <c r="AV612" s="71">
        <v>0</v>
      </c>
      <c r="AW612" s="71">
        <v>0</v>
      </c>
      <c r="AX612" s="71"/>
      <c r="AY612" s="72"/>
      <c r="AZ612" s="71">
        <v>5394.2000000000044</v>
      </c>
      <c r="BA612" s="71">
        <v>40936.9</v>
      </c>
      <c r="BB612" s="71">
        <v>0</v>
      </c>
      <c r="BC612" s="71">
        <v>103.1</v>
      </c>
      <c r="BD612" s="71">
        <v>0</v>
      </c>
      <c r="BE612" s="71">
        <v>0</v>
      </c>
      <c r="BF612" s="71"/>
      <c r="BG612" s="72"/>
      <c r="BH612" s="71">
        <v>0</v>
      </c>
      <c r="BI612" s="71">
        <v>0</v>
      </c>
      <c r="BJ612" s="71">
        <v>27.210999999999999</v>
      </c>
      <c r="BK612" s="71">
        <v>0</v>
      </c>
      <c r="BL612" s="71">
        <v>8.5250000000000004</v>
      </c>
      <c r="BM612" s="71">
        <v>0</v>
      </c>
      <c r="BN612" s="72"/>
      <c r="BO612" s="71">
        <v>0</v>
      </c>
      <c r="BP612" s="71">
        <v>0</v>
      </c>
      <c r="BQ612" s="71">
        <v>4</v>
      </c>
      <c r="BR612" s="71">
        <v>0</v>
      </c>
      <c r="BS612" s="71">
        <v>1</v>
      </c>
      <c r="BT612" s="71">
        <v>0</v>
      </c>
      <c r="BU612"/>
      <c r="BV612" s="70">
        <v>30.195</v>
      </c>
      <c r="BW612" s="70">
        <v>0</v>
      </c>
      <c r="BX612" s="70">
        <v>5.5410000000000004</v>
      </c>
      <c r="BY612" s="70">
        <v>0</v>
      </c>
      <c r="BZ612" s="70">
        <v>0</v>
      </c>
      <c r="CA612" s="70">
        <v>0</v>
      </c>
      <c r="CB612" s="70">
        <v>0</v>
      </c>
      <c r="CC612" s="70">
        <v>0</v>
      </c>
      <c r="CD612" s="70">
        <v>0</v>
      </c>
    </row>
    <row r="613" spans="1:82">
      <c r="A613" s="70" t="s">
        <v>2350</v>
      </c>
      <c r="B613" s="70">
        <v>442</v>
      </c>
      <c r="C613" s="70">
        <v>17</v>
      </c>
      <c r="D613" s="70">
        <v>26</v>
      </c>
      <c r="E613" s="70">
        <v>2020</v>
      </c>
      <c r="F613" s="70" t="s">
        <v>159</v>
      </c>
      <c r="G613" s="70" t="s">
        <v>2333</v>
      </c>
      <c r="H613" s="70" t="s">
        <v>2334</v>
      </c>
      <c r="I613" s="148"/>
      <c r="J613" s="71">
        <v>116.59557802571101</v>
      </c>
      <c r="K613" s="71">
        <v>2.0491088522344509</v>
      </c>
      <c r="L613" s="71">
        <v>8.8328854370026662</v>
      </c>
      <c r="M613" s="71">
        <v>37.934064133210036</v>
      </c>
      <c r="N613" s="71">
        <v>46.275074865680189</v>
      </c>
      <c r="O613" s="71">
        <v>34.608078531692904</v>
      </c>
      <c r="P613" s="71">
        <v>27.099669130949959</v>
      </c>
      <c r="Q613" s="71">
        <v>2.18066235490905</v>
      </c>
      <c r="R613" s="71">
        <v>0</v>
      </c>
      <c r="S613" s="71">
        <v>5.173697848999999</v>
      </c>
      <c r="T613" s="72"/>
      <c r="U613" s="71">
        <v>14758521</v>
      </c>
      <c r="V613" s="71">
        <v>898</v>
      </c>
      <c r="W613" s="71">
        <v>442</v>
      </c>
      <c r="X613" s="71">
        <v>10579</v>
      </c>
      <c r="Y613" s="71">
        <v>15451</v>
      </c>
      <c r="Z613" s="71">
        <v>24730</v>
      </c>
      <c r="AA613" s="71">
        <v>5981</v>
      </c>
      <c r="AB613" s="71">
        <v>36985</v>
      </c>
      <c r="AC613" s="71">
        <v>0</v>
      </c>
      <c r="AD613" s="71">
        <v>5.173697848999999</v>
      </c>
      <c r="AE613" s="72"/>
      <c r="AF613" s="71">
        <v>146392773.93233931</v>
      </c>
      <c r="AG613" s="71">
        <v>1512054.1607527388</v>
      </c>
      <c r="AH613" s="71">
        <v>2144063.7041702312</v>
      </c>
      <c r="AI613" s="71">
        <v>66969708.220314473</v>
      </c>
      <c r="AJ613" s="71">
        <v>83576733.791636661</v>
      </c>
      <c r="AK613" s="71"/>
      <c r="AL613" s="71"/>
      <c r="AM613" s="71">
        <v>4826953.4119204087</v>
      </c>
      <c r="AN613" s="71"/>
      <c r="AO613" s="71"/>
      <c r="AP613" s="71">
        <v>305422287.22113383</v>
      </c>
      <c r="AQ613" s="72"/>
      <c r="AR613" s="71">
        <v>1271</v>
      </c>
      <c r="AS613" s="71">
        <v>729</v>
      </c>
      <c r="AT613" s="71">
        <v>0</v>
      </c>
      <c r="AU613" s="71">
        <v>3</v>
      </c>
      <c r="AV613" s="71">
        <v>0</v>
      </c>
      <c r="AW613" s="71">
        <v>0</v>
      </c>
      <c r="AX613" s="71"/>
      <c r="AY613" s="72"/>
      <c r="AZ613" s="71">
        <v>5797.6000000000076</v>
      </c>
      <c r="BA613" s="71">
        <v>46678.999999999993</v>
      </c>
      <c r="BB613" s="71">
        <v>0</v>
      </c>
      <c r="BC613" s="71">
        <v>103.1</v>
      </c>
      <c r="BD613" s="71">
        <v>0</v>
      </c>
      <c r="BE613" s="71">
        <v>0</v>
      </c>
      <c r="BF613" s="71"/>
      <c r="BG613" s="72"/>
      <c r="BH613" s="71">
        <v>0</v>
      </c>
      <c r="BI613" s="71">
        <v>0</v>
      </c>
      <c r="BJ613" s="71">
        <v>26.062000000000001</v>
      </c>
      <c r="BK613" s="71">
        <v>0</v>
      </c>
      <c r="BL613" s="71">
        <v>11.449000000000002</v>
      </c>
      <c r="BM613" s="71">
        <v>0</v>
      </c>
      <c r="BN613" s="72"/>
      <c r="BO613" s="71">
        <v>0</v>
      </c>
      <c r="BP613" s="71">
        <v>0</v>
      </c>
      <c r="BQ613" s="71">
        <v>4</v>
      </c>
      <c r="BR613" s="71">
        <v>0</v>
      </c>
      <c r="BS613" s="71">
        <v>2</v>
      </c>
      <c r="BT613" s="71">
        <v>0</v>
      </c>
      <c r="BU613"/>
      <c r="BV613" s="70">
        <v>32.146000000000001</v>
      </c>
      <c r="BW613" s="70">
        <v>0</v>
      </c>
      <c r="BX613" s="70">
        <v>5.3650000000000002</v>
      </c>
      <c r="BY613" s="70">
        <v>0</v>
      </c>
      <c r="BZ613" s="70">
        <v>0</v>
      </c>
      <c r="CA613" s="70">
        <v>0</v>
      </c>
      <c r="CB613" s="70">
        <v>0</v>
      </c>
      <c r="CC613" s="70">
        <v>0</v>
      </c>
      <c r="CD613" s="70">
        <v>0</v>
      </c>
    </row>
    <row r="614" spans="1:82">
      <c r="A614" s="70" t="s">
        <v>2351</v>
      </c>
      <c r="B614" s="70">
        <v>442</v>
      </c>
      <c r="C614" s="70">
        <v>18</v>
      </c>
      <c r="D614" s="70">
        <v>26</v>
      </c>
      <c r="E614" s="70">
        <v>2021</v>
      </c>
      <c r="F614" s="70" t="s">
        <v>160</v>
      </c>
      <c r="G614" s="70" t="s">
        <v>2333</v>
      </c>
      <c r="H614" s="70" t="s">
        <v>2334</v>
      </c>
      <c r="I614" s="148"/>
      <c r="J614" s="71">
        <v>118.90064823471467</v>
      </c>
      <c r="K614" s="71">
        <v>2.234106290906626</v>
      </c>
      <c r="L614" s="71">
        <v>9.9458474708458038</v>
      </c>
      <c r="M614" s="71">
        <v>43.319636322438491</v>
      </c>
      <c r="N614" s="71">
        <v>47.960291079460745</v>
      </c>
      <c r="O614" s="71">
        <v>33.487743705314799</v>
      </c>
      <c r="P614" s="71">
        <v>27.461464518621163</v>
      </c>
      <c r="Q614" s="71">
        <v>2.1300784520732599</v>
      </c>
      <c r="R614" s="71">
        <v>0</v>
      </c>
      <c r="S614" s="71">
        <v>5.4397458500000004</v>
      </c>
      <c r="T614" s="72"/>
      <c r="U614" s="71">
        <v>16163473</v>
      </c>
      <c r="V614" s="71">
        <v>898</v>
      </c>
      <c r="W614" s="71">
        <v>442</v>
      </c>
      <c r="X614" s="71">
        <v>10579</v>
      </c>
      <c r="Y614" s="71">
        <v>15428</v>
      </c>
      <c r="Z614" s="71">
        <v>24639</v>
      </c>
      <c r="AA614" s="71">
        <v>5910</v>
      </c>
      <c r="AB614" s="71">
        <v>36482</v>
      </c>
      <c r="AC614" s="71">
        <v>0</v>
      </c>
      <c r="AD614" s="71">
        <v>5.4397458500000004</v>
      </c>
      <c r="AE614" s="72"/>
      <c r="AF614" s="71">
        <v>144968943.2753529</v>
      </c>
      <c r="AG614" s="71">
        <v>1541570.6126164796</v>
      </c>
      <c r="AH614" s="71">
        <v>2306843.4830671716</v>
      </c>
      <c r="AI614" s="71">
        <v>66488680.367291123</v>
      </c>
      <c r="AJ614" s="71">
        <v>80758753.887150556</v>
      </c>
      <c r="AK614" s="71">
        <v>0</v>
      </c>
      <c r="AL614" s="71">
        <v>0</v>
      </c>
      <c r="AM614" s="71">
        <v>4788769.1550042666</v>
      </c>
      <c r="AN614" s="71">
        <v>0</v>
      </c>
      <c r="AO614" s="71">
        <v>0</v>
      </c>
      <c r="AP614" s="71">
        <v>300853560.78048253</v>
      </c>
      <c r="AQ614" s="72"/>
      <c r="AR614" s="71">
        <v>1349</v>
      </c>
      <c r="AS614" s="71">
        <v>759</v>
      </c>
      <c r="AT614" s="71">
        <v>0</v>
      </c>
      <c r="AU614" s="71">
        <v>3</v>
      </c>
      <c r="AV614" s="71">
        <v>0</v>
      </c>
      <c r="AW614" s="71">
        <v>0</v>
      </c>
      <c r="AX614" s="71"/>
      <c r="AY614" s="72"/>
      <c r="AZ614" s="71">
        <v>6320.5000000000091</v>
      </c>
      <c r="BA614" s="71">
        <v>60449.000000000007</v>
      </c>
      <c r="BB614" s="71">
        <v>0</v>
      </c>
      <c r="BC614" s="71">
        <v>103.1</v>
      </c>
      <c r="BD614" s="71">
        <v>0</v>
      </c>
      <c r="BE614" s="71">
        <v>0</v>
      </c>
      <c r="BF614" s="71"/>
      <c r="BG614" s="72"/>
      <c r="BH614" s="71">
        <v>0</v>
      </c>
      <c r="BI614" s="71">
        <v>0</v>
      </c>
      <c r="BJ614" s="71">
        <v>25.8</v>
      </c>
      <c r="BK614" s="71">
        <v>0</v>
      </c>
      <c r="BL614" s="71">
        <v>10.998000000000001</v>
      </c>
      <c r="BM614" s="71">
        <v>0</v>
      </c>
      <c r="BN614" s="72"/>
      <c r="BO614" s="71">
        <v>0</v>
      </c>
      <c r="BP614" s="71">
        <v>0</v>
      </c>
      <c r="BQ614" s="71">
        <v>4</v>
      </c>
      <c r="BR614" s="71">
        <v>0</v>
      </c>
      <c r="BS614" s="71">
        <v>2</v>
      </c>
      <c r="BT614" s="71">
        <v>0</v>
      </c>
      <c r="BU614"/>
      <c r="BV614" s="70">
        <v>31.722999999999999</v>
      </c>
      <c r="BW614" s="70">
        <v>0</v>
      </c>
      <c r="BX614" s="70">
        <v>5.0750000000000002</v>
      </c>
      <c r="BY614" s="70">
        <v>0</v>
      </c>
      <c r="BZ614" s="70">
        <v>0</v>
      </c>
      <c r="CA614" s="70">
        <v>0</v>
      </c>
      <c r="CB614" s="70">
        <v>0</v>
      </c>
      <c r="CC614" s="70">
        <v>0</v>
      </c>
      <c r="CD614" s="70">
        <v>0</v>
      </c>
    </row>
    <row r="615" spans="1:82">
      <c r="A615" s="70" t="s">
        <v>2352</v>
      </c>
      <c r="B615" s="70">
        <v>442</v>
      </c>
      <c r="C615" s="70">
        <v>19</v>
      </c>
      <c r="D615" s="70">
        <v>26</v>
      </c>
      <c r="E615" s="70">
        <v>2022</v>
      </c>
      <c r="F615" s="70" t="s">
        <v>161</v>
      </c>
      <c r="G615" s="1064" t="s">
        <v>2333</v>
      </c>
      <c r="H615" s="70" t="s">
        <v>2334</v>
      </c>
      <c r="I615" s="148"/>
      <c r="J615" s="71">
        <v>107.40443040243167</v>
      </c>
      <c r="K615" s="71">
        <v>2.1302696550175728</v>
      </c>
      <c r="L615" s="71">
        <v>8.4402575894086844</v>
      </c>
      <c r="M615" s="71">
        <v>39.147352600860273</v>
      </c>
      <c r="N615" s="71">
        <v>51.229410749395058</v>
      </c>
      <c r="O615" s="71">
        <v>35.023095676483329</v>
      </c>
      <c r="P615" s="71">
        <v>26.989617491846911</v>
      </c>
      <c r="Q615" s="71">
        <v>2.1254956637182771</v>
      </c>
      <c r="R615" s="71">
        <v>0</v>
      </c>
      <c r="S615" s="71">
        <v>6.0666343526600004</v>
      </c>
      <c r="T615" s="72"/>
      <c r="U615" s="71">
        <v>16471275</v>
      </c>
      <c r="V615" s="71">
        <v>898</v>
      </c>
      <c r="W615" s="71">
        <v>442</v>
      </c>
      <c r="X615" s="71">
        <v>10579</v>
      </c>
      <c r="Y615" s="71">
        <v>15527</v>
      </c>
      <c r="Z615" s="71">
        <v>24483</v>
      </c>
      <c r="AA615" s="71">
        <v>5897</v>
      </c>
      <c r="AB615" s="71">
        <v>36105</v>
      </c>
      <c r="AC615" s="71">
        <v>0</v>
      </c>
      <c r="AD615" s="71">
        <v>6.0666343526600004</v>
      </c>
      <c r="AE615" s="72"/>
      <c r="AF615" s="71">
        <v>131073958.69539624</v>
      </c>
      <c r="AG615" s="71">
        <v>1563364.7007940074</v>
      </c>
      <c r="AH615" s="71">
        <v>2438072.2931185844</v>
      </c>
      <c r="AI615" s="71">
        <v>64104294.242694564</v>
      </c>
      <c r="AJ615" s="71">
        <v>87127944.542767659</v>
      </c>
      <c r="AK615" s="71">
        <v>0</v>
      </c>
      <c r="AL615" s="71">
        <v>0</v>
      </c>
      <c r="AM615" s="71">
        <v>4662140.9645689074</v>
      </c>
      <c r="AN615" s="71">
        <v>0</v>
      </c>
      <c r="AO615" s="71">
        <v>0</v>
      </c>
      <c r="AP615" s="71">
        <v>290969775.43933994</v>
      </c>
      <c r="AQ615" s="72"/>
      <c r="AR615" s="71">
        <v>1436</v>
      </c>
      <c r="AS615" s="71">
        <v>784</v>
      </c>
      <c r="AT615" s="71">
        <v>0</v>
      </c>
      <c r="AU615" s="71">
        <v>3</v>
      </c>
      <c r="AV615" s="71">
        <v>0</v>
      </c>
      <c r="AW615" s="71">
        <v>1</v>
      </c>
      <c r="AX615" s="71"/>
      <c r="AY615" s="72"/>
      <c r="AZ615" s="71">
        <v>6865.7000000000044</v>
      </c>
      <c r="BA615" s="71">
        <v>64739.900000000016</v>
      </c>
      <c r="BB615" s="71">
        <v>0</v>
      </c>
      <c r="BC615" s="71">
        <v>103.1</v>
      </c>
      <c r="BD615" s="71">
        <v>0</v>
      </c>
      <c r="BE615" s="71">
        <v>300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2353</v>
      </c>
      <c r="B616" s="70">
        <v>442</v>
      </c>
      <c r="C616" s="70">
        <v>20</v>
      </c>
      <c r="D616" s="70">
        <v>26</v>
      </c>
      <c r="E616" s="70">
        <v>2023</v>
      </c>
      <c r="F616" s="70" t="s">
        <v>1539</v>
      </c>
      <c r="G616" s="1064" t="s">
        <v>2333</v>
      </c>
      <c r="H616" s="70" t="s">
        <v>2334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1514</v>
      </c>
      <c r="AS616" s="71">
        <v>793</v>
      </c>
      <c r="AT616" s="71">
        <v>0</v>
      </c>
      <c r="AU616" s="71">
        <v>3</v>
      </c>
      <c r="AV616" s="71">
        <v>0</v>
      </c>
      <c r="AW616" s="71">
        <v>2</v>
      </c>
      <c r="AX616" s="71"/>
      <c r="AY616" s="72"/>
      <c r="AZ616" s="71">
        <v>7365.899999999996</v>
      </c>
      <c r="BA616" s="71">
        <v>70196.800000000017</v>
      </c>
      <c r="BB616" s="71">
        <v>0</v>
      </c>
      <c r="BC616" s="71">
        <v>103.1</v>
      </c>
      <c r="BD616" s="71">
        <v>0</v>
      </c>
      <c r="BE616" s="71">
        <v>2220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2354</v>
      </c>
      <c r="B617" s="70">
        <v>442</v>
      </c>
      <c r="C617" s="70">
        <v>21</v>
      </c>
      <c r="D617" s="70">
        <v>26</v>
      </c>
      <c r="E617" s="70">
        <v>2024</v>
      </c>
      <c r="F617" s="70" t="s">
        <v>1554</v>
      </c>
      <c r="G617" s="70" t="s">
        <v>2333</v>
      </c>
      <c r="H617" s="70" t="s">
        <v>2334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2451</v>
      </c>
      <c r="B618" s="70">
        <v>511</v>
      </c>
      <c r="C618" s="70">
        <v>1</v>
      </c>
      <c r="D618" s="70">
        <v>31</v>
      </c>
      <c r="E618" s="70">
        <v>1990</v>
      </c>
      <c r="F618" s="70" t="s">
        <v>787</v>
      </c>
      <c r="G618" s="70" t="s">
        <v>2452</v>
      </c>
      <c r="H618" s="70" t="s">
        <v>2453</v>
      </c>
      <c r="I618" s="148"/>
      <c r="J618" s="71">
        <v>25568.54170062967</v>
      </c>
      <c r="K618" s="71">
        <v>337.01908977101732</v>
      </c>
      <c r="L618" s="71">
        <v>468.22732148048118</v>
      </c>
      <c r="M618" s="71">
        <v>2100.6886470153331</v>
      </c>
      <c r="N618" s="71">
        <v>2527.6638956608931</v>
      </c>
      <c r="O618" s="71">
        <v>2548.6219233478241</v>
      </c>
      <c r="P618" s="71">
        <v>2522.257082178151</v>
      </c>
      <c r="Q618" s="71">
        <v>175.24485388865199</v>
      </c>
      <c r="R618" s="71">
        <v>106.0005958997874</v>
      </c>
      <c r="S618" s="71">
        <v>170.82382000000001</v>
      </c>
      <c r="T618" s="72"/>
      <c r="U618" s="71">
        <v>1078818559</v>
      </c>
      <c r="V618" s="71">
        <v>119215</v>
      </c>
      <c r="W618" s="71">
        <v>4971</v>
      </c>
      <c r="X618" s="71">
        <v>751178</v>
      </c>
      <c r="Y618" s="71">
        <v>833634</v>
      </c>
      <c r="Z618" s="71">
        <v>1048278</v>
      </c>
      <c r="AA618" s="71">
        <v>612432</v>
      </c>
      <c r="AB618" s="71">
        <v>2845382</v>
      </c>
      <c r="AC618" s="71">
        <v>18359494</v>
      </c>
      <c r="AD618" s="71">
        <v>170.82382000000001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2454</v>
      </c>
      <c r="B619" s="70">
        <v>512</v>
      </c>
      <c r="C619" s="70">
        <v>2</v>
      </c>
      <c r="D619" s="70">
        <v>31</v>
      </c>
      <c r="E619" s="70">
        <v>2005</v>
      </c>
      <c r="F619" s="70" t="s">
        <v>789</v>
      </c>
      <c r="G619" s="70" t="s">
        <v>2452</v>
      </c>
      <c r="H619" s="70" t="s">
        <v>2453</v>
      </c>
      <c r="I619" s="148"/>
      <c r="J619" s="71">
        <v>24461.145881469081</v>
      </c>
      <c r="K619" s="71">
        <v>229.44046612086049</v>
      </c>
      <c r="L619" s="71">
        <v>523.54545308787385</v>
      </c>
      <c r="M619" s="71">
        <v>4329.2724260327814</v>
      </c>
      <c r="N619" s="71">
        <v>3949.2558047863772</v>
      </c>
      <c r="O619" s="71">
        <v>3779.763247457277</v>
      </c>
      <c r="P619" s="71">
        <v>2916.2979715318261</v>
      </c>
      <c r="Q619" s="71">
        <v>176.067380349074</v>
      </c>
      <c r="R619" s="71">
        <v>149.51845016629531</v>
      </c>
      <c r="S619" s="71">
        <v>343.94198836499999</v>
      </c>
      <c r="T619" s="72"/>
      <c r="U619" s="71">
        <v>1079815195</v>
      </c>
      <c r="V619" s="71">
        <v>104113</v>
      </c>
      <c r="W619" s="71">
        <v>6274</v>
      </c>
      <c r="X619" s="71">
        <v>728146</v>
      </c>
      <c r="Y619" s="71">
        <v>1066417</v>
      </c>
      <c r="Z619" s="71">
        <v>1799039</v>
      </c>
      <c r="AA619" s="71">
        <v>579935</v>
      </c>
      <c r="AB619" s="71">
        <v>2988533</v>
      </c>
      <c r="AC619" s="71">
        <v>26439242</v>
      </c>
      <c r="AD619" s="71">
        <v>343.94198836499999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2455</v>
      </c>
      <c r="B620" s="70">
        <v>513</v>
      </c>
      <c r="C620" s="70">
        <v>3</v>
      </c>
      <c r="D620" s="70">
        <v>31</v>
      </c>
      <c r="E620" s="70">
        <v>2006</v>
      </c>
      <c r="F620" s="70" t="s">
        <v>790</v>
      </c>
      <c r="G620" s="70" t="s">
        <v>2452</v>
      </c>
      <c r="H620" s="70" t="s">
        <v>2453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2456</v>
      </c>
      <c r="B621" s="70">
        <v>514</v>
      </c>
      <c r="C621" s="70">
        <v>4</v>
      </c>
      <c r="D621" s="70">
        <v>31</v>
      </c>
      <c r="E621" s="70">
        <v>2007</v>
      </c>
      <c r="F621" s="70" t="s">
        <v>791</v>
      </c>
      <c r="G621" s="70" t="s">
        <v>2452</v>
      </c>
      <c r="H621" s="70" t="s">
        <v>2453</v>
      </c>
      <c r="I621" s="148"/>
      <c r="J621" s="71">
        <v>25960.934971816361</v>
      </c>
      <c r="K621" s="71">
        <v>227.24345874194759</v>
      </c>
      <c r="L621" s="71">
        <v>526.48147579403485</v>
      </c>
      <c r="M621" s="71">
        <v>4336.6270752293603</v>
      </c>
      <c r="N621" s="71">
        <v>4121.7567409692874</v>
      </c>
      <c r="O621" s="71">
        <v>3697.5954796136029</v>
      </c>
      <c r="P621" s="71">
        <v>2913.0547945698158</v>
      </c>
      <c r="Q621" s="71">
        <v>185.49121164824501</v>
      </c>
      <c r="R621" s="71">
        <v>167.17476403553289</v>
      </c>
      <c r="S621" s="71">
        <v>361.10980999395008</v>
      </c>
      <c r="T621" s="72"/>
      <c r="U621" s="71">
        <v>1274407862</v>
      </c>
      <c r="V621" s="71">
        <v>95984</v>
      </c>
      <c r="W621" s="71">
        <v>6174</v>
      </c>
      <c r="X621" s="71">
        <v>881552</v>
      </c>
      <c r="Y621" s="71">
        <v>1093512</v>
      </c>
      <c r="Z621" s="71">
        <v>1829538</v>
      </c>
      <c r="AA621" s="71">
        <v>570460</v>
      </c>
      <c r="AB621" s="71">
        <v>2982000</v>
      </c>
      <c r="AC621" s="71">
        <v>30409588</v>
      </c>
      <c r="AD621" s="71">
        <v>361.10980999395002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2457</v>
      </c>
      <c r="B622" s="70">
        <v>515</v>
      </c>
      <c r="C622" s="70">
        <v>5</v>
      </c>
      <c r="D622" s="70">
        <v>31</v>
      </c>
      <c r="E622" s="70">
        <v>2008</v>
      </c>
      <c r="F622" s="70" t="s">
        <v>792</v>
      </c>
      <c r="G622" s="70" t="s">
        <v>2452</v>
      </c>
      <c r="H622" s="70" t="s">
        <v>2453</v>
      </c>
      <c r="I622" s="148"/>
      <c r="J622" s="71">
        <v>23922.611942252621</v>
      </c>
      <c r="K622" s="71">
        <v>170.53406291186559</v>
      </c>
      <c r="L622" s="71">
        <v>470.52485722517389</v>
      </c>
      <c r="M622" s="71">
        <v>4472.0366667821108</v>
      </c>
      <c r="N622" s="71">
        <v>4058.7698105020309</v>
      </c>
      <c r="O622" s="71">
        <v>3609.6038560708939</v>
      </c>
      <c r="P622" s="71">
        <v>2853.153074273524</v>
      </c>
      <c r="Q622" s="71">
        <v>182.34515986822501</v>
      </c>
      <c r="R622" s="71">
        <v>165.04858079752549</v>
      </c>
      <c r="S622" s="71">
        <v>360.21230618522998</v>
      </c>
      <c r="T622" s="72"/>
      <c r="U622" s="71">
        <v>1231024441</v>
      </c>
      <c r="V622" s="71">
        <v>95984</v>
      </c>
      <c r="W622" s="71">
        <v>6174</v>
      </c>
      <c r="X622" s="71">
        <v>881552</v>
      </c>
      <c r="Y622" s="71">
        <v>1107164</v>
      </c>
      <c r="Z622" s="71">
        <v>1848686</v>
      </c>
      <c r="AA622" s="71">
        <v>559367</v>
      </c>
      <c r="AB622" s="71">
        <v>2979639</v>
      </c>
      <c r="AC622" s="71">
        <v>31175406</v>
      </c>
      <c r="AD622" s="71">
        <v>360.21230618522998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2458</v>
      </c>
      <c r="B623" s="70">
        <v>516</v>
      </c>
      <c r="C623" s="70">
        <v>6</v>
      </c>
      <c r="D623" s="70">
        <v>31</v>
      </c>
      <c r="E623" s="70">
        <v>2009</v>
      </c>
      <c r="F623" s="70" t="s">
        <v>176</v>
      </c>
      <c r="G623" s="70" t="s">
        <v>2452</v>
      </c>
      <c r="H623" s="70" t="s">
        <v>2453</v>
      </c>
      <c r="I623" s="148"/>
      <c r="J623" s="71">
        <v>21776.98114711864</v>
      </c>
      <c r="K623" s="71">
        <v>164.84217122604011</v>
      </c>
      <c r="L623" s="71">
        <v>543.674363405691</v>
      </c>
      <c r="M623" s="71">
        <v>4566.4637804147087</v>
      </c>
      <c r="N623" s="71">
        <v>3547.1799286161599</v>
      </c>
      <c r="O623" s="71">
        <v>3682.6865553705188</v>
      </c>
      <c r="P623" s="71">
        <v>2734.5889812910032</v>
      </c>
      <c r="Q623" s="71">
        <v>173.67593387710599</v>
      </c>
      <c r="R623" s="71">
        <v>162.3467112329316</v>
      </c>
      <c r="S623" s="71">
        <v>362.29414491587761</v>
      </c>
      <c r="T623" s="72"/>
      <c r="U623" s="71">
        <v>977942477</v>
      </c>
      <c r="V623" s="71">
        <v>102103</v>
      </c>
      <c r="W623" s="71">
        <v>11097</v>
      </c>
      <c r="X623" s="71">
        <v>975092</v>
      </c>
      <c r="Y623" s="71">
        <v>1121039</v>
      </c>
      <c r="Z623" s="71">
        <v>1861688</v>
      </c>
      <c r="AA623" s="71">
        <v>550390</v>
      </c>
      <c r="AB623" s="71">
        <v>2979139</v>
      </c>
      <c r="AC623" s="71">
        <v>29916224</v>
      </c>
      <c r="AD623" s="71">
        <v>362.29414491587738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7.78</v>
      </c>
      <c r="BI623" s="71">
        <v>0</v>
      </c>
      <c r="BJ623" s="71">
        <v>24334.390100000001</v>
      </c>
      <c r="BK623" s="71">
        <v>3085.1280000000002</v>
      </c>
      <c r="BL623" s="71">
        <v>1510.0119999999999</v>
      </c>
      <c r="BM623" s="71">
        <v>3.5070000000000001</v>
      </c>
      <c r="BN623" s="72"/>
      <c r="BO623" s="71">
        <v>1</v>
      </c>
      <c r="BP623" s="71">
        <v>0</v>
      </c>
      <c r="BQ623" s="71">
        <v>361</v>
      </c>
      <c r="BR623" s="71">
        <v>12</v>
      </c>
      <c r="BS623" s="71">
        <v>115</v>
      </c>
      <c r="BT623" s="71">
        <v>1</v>
      </c>
      <c r="BU623"/>
      <c r="BV623" s="70">
        <v>26672.597099999999</v>
      </c>
      <c r="BW623" s="70">
        <v>197.51</v>
      </c>
      <c r="BX623" s="70">
        <v>1605.22</v>
      </c>
      <c r="BY623" s="70">
        <v>25.026</v>
      </c>
      <c r="BZ623" s="70">
        <v>122.012</v>
      </c>
      <c r="CA623" s="70">
        <v>43.866999999999997</v>
      </c>
      <c r="CB623" s="70">
        <v>94.326999999999998</v>
      </c>
      <c r="CC623" s="70">
        <v>180.25800000000001</v>
      </c>
      <c r="CD623" s="70">
        <v>0</v>
      </c>
    </row>
    <row r="624" spans="1:82">
      <c r="A624" s="70" t="s">
        <v>2459</v>
      </c>
      <c r="B624" s="70">
        <v>517</v>
      </c>
      <c r="C624" s="70">
        <v>7</v>
      </c>
      <c r="D624" s="70">
        <v>31</v>
      </c>
      <c r="E624" s="70">
        <v>2010</v>
      </c>
      <c r="F624" s="70" t="s">
        <v>177</v>
      </c>
      <c r="G624" s="70" t="s">
        <v>2452</v>
      </c>
      <c r="H624" s="70" t="s">
        <v>2453</v>
      </c>
      <c r="I624" s="148"/>
      <c r="J624" s="71">
        <v>22111.65554981781</v>
      </c>
      <c r="K624" s="71">
        <v>176.51504979650511</v>
      </c>
      <c r="L624" s="71">
        <v>522.1451946560112</v>
      </c>
      <c r="M624" s="71">
        <v>4368.7184073165863</v>
      </c>
      <c r="N624" s="71">
        <v>3986.3929705989149</v>
      </c>
      <c r="O624" s="71">
        <v>3697.7397313093838</v>
      </c>
      <c r="P624" s="71">
        <v>2765.9850562990682</v>
      </c>
      <c r="Q624" s="71">
        <v>180.88483249580699</v>
      </c>
      <c r="R624" s="71">
        <v>180.48142260662769</v>
      </c>
      <c r="S624" s="71">
        <v>347.16102947422007</v>
      </c>
      <c r="T624" s="72"/>
      <c r="U624" s="71">
        <v>1084575404</v>
      </c>
      <c r="V624" s="71">
        <v>102103</v>
      </c>
      <c r="W624" s="71">
        <v>11097</v>
      </c>
      <c r="X624" s="71">
        <v>975092</v>
      </c>
      <c r="Y624" s="71">
        <v>1132370</v>
      </c>
      <c r="Z624" s="71">
        <v>1877984</v>
      </c>
      <c r="AA624" s="71">
        <v>542806</v>
      </c>
      <c r="AB624" s="71">
        <v>2973174</v>
      </c>
      <c r="AC624" s="71">
        <v>31517212</v>
      </c>
      <c r="AD624" s="71">
        <v>347.16102947422002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6.8230000000000004</v>
      </c>
      <c r="BI624" s="71">
        <v>0</v>
      </c>
      <c r="BJ624" s="71">
        <v>24470.976900000001</v>
      </c>
      <c r="BK624" s="71">
        <v>2987.8420000000001</v>
      </c>
      <c r="BL624" s="71">
        <v>1448.0209999999997</v>
      </c>
      <c r="BM624" s="71">
        <v>3.2989999999999999</v>
      </c>
      <c r="BN624" s="72"/>
      <c r="BO624" s="71">
        <v>1</v>
      </c>
      <c r="BP624" s="71">
        <v>0</v>
      </c>
      <c r="BQ624" s="71">
        <v>385</v>
      </c>
      <c r="BR624" s="71">
        <v>14</v>
      </c>
      <c r="BS624" s="71">
        <v>124</v>
      </c>
      <c r="BT624" s="71">
        <v>1</v>
      </c>
      <c r="BU624"/>
      <c r="BV624" s="70">
        <v>26597.8469</v>
      </c>
      <c r="BW624" s="70">
        <v>173.60300000000001</v>
      </c>
      <c r="BX624" s="70">
        <v>1685.258</v>
      </c>
      <c r="BY624" s="70">
        <v>25.849</v>
      </c>
      <c r="BZ624" s="70">
        <v>163.19300000000001</v>
      </c>
      <c r="CA624" s="70">
        <v>23.564</v>
      </c>
      <c r="CB624" s="70">
        <v>117.396</v>
      </c>
      <c r="CC624" s="70">
        <v>130.25200000000001</v>
      </c>
      <c r="CD624" s="70">
        <v>0</v>
      </c>
    </row>
    <row r="625" spans="1:82">
      <c r="A625" s="70" t="s">
        <v>2460</v>
      </c>
      <c r="B625" s="70">
        <v>518</v>
      </c>
      <c r="C625" s="70">
        <v>8</v>
      </c>
      <c r="D625" s="70">
        <v>31</v>
      </c>
      <c r="E625" s="70">
        <v>2011</v>
      </c>
      <c r="F625" s="70" t="s">
        <v>178</v>
      </c>
      <c r="G625" s="70" t="s">
        <v>2452</v>
      </c>
      <c r="H625" s="70" t="s">
        <v>2453</v>
      </c>
      <c r="I625" s="148"/>
      <c r="J625" s="71">
        <v>23159.809150806421</v>
      </c>
      <c r="K625" s="71">
        <v>253.48131199463191</v>
      </c>
      <c r="L625" s="71">
        <v>556.33432935847713</v>
      </c>
      <c r="M625" s="71">
        <v>5318.6693141563319</v>
      </c>
      <c r="N625" s="71">
        <v>4298.7953982929303</v>
      </c>
      <c r="O625" s="71">
        <v>3674.3189671955697</v>
      </c>
      <c r="P625" s="71">
        <v>2684.7313128215951</v>
      </c>
      <c r="Q625" s="71">
        <v>207.72474550920799</v>
      </c>
      <c r="R625" s="71">
        <v>154.8093059710589</v>
      </c>
      <c r="S625" s="71">
        <v>397.27431702762209</v>
      </c>
      <c r="T625" s="72"/>
      <c r="U625" s="71">
        <v>1053676660</v>
      </c>
      <c r="V625" s="71">
        <v>102103</v>
      </c>
      <c r="W625" s="71">
        <v>11097</v>
      </c>
      <c r="X625" s="71">
        <v>975092</v>
      </c>
      <c r="Y625" s="71">
        <v>1142271</v>
      </c>
      <c r="Z625" s="71">
        <v>1906630</v>
      </c>
      <c r="AA625" s="71">
        <v>542539</v>
      </c>
      <c r="AB625" s="71">
        <v>2960010</v>
      </c>
      <c r="AC625" s="71">
        <v>26989416</v>
      </c>
      <c r="AD625" s="71">
        <v>397.27431702762209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7.9359999999999999</v>
      </c>
      <c r="BI625" s="71">
        <v>0</v>
      </c>
      <c r="BJ625" s="71">
        <v>24449.546999999999</v>
      </c>
      <c r="BK625" s="71">
        <v>3157.5430000000001</v>
      </c>
      <c r="BL625" s="71">
        <v>1087.068</v>
      </c>
      <c r="BM625" s="71">
        <v>3.0270000000000001</v>
      </c>
      <c r="BN625" s="72"/>
      <c r="BO625" s="71">
        <v>2</v>
      </c>
      <c r="BP625" s="71">
        <v>0</v>
      </c>
      <c r="BQ625" s="71">
        <v>391</v>
      </c>
      <c r="BR625" s="71">
        <v>13</v>
      </c>
      <c r="BS625" s="71">
        <v>119</v>
      </c>
      <c r="BT625" s="71">
        <v>1</v>
      </c>
      <c r="BU625"/>
      <c r="BV625" s="70">
        <v>26473.686000000002</v>
      </c>
      <c r="BW625" s="70">
        <v>168.82900000000001</v>
      </c>
      <c r="BX625" s="70">
        <v>1582.175</v>
      </c>
      <c r="BY625" s="70">
        <v>24.471</v>
      </c>
      <c r="BZ625" s="70">
        <v>186.66399999999999</v>
      </c>
      <c r="CA625" s="70">
        <v>9.6999999999999993</v>
      </c>
      <c r="CB625" s="70">
        <v>134.31800000000001</v>
      </c>
      <c r="CC625" s="70">
        <v>125.27800000000001</v>
      </c>
      <c r="CD625" s="70">
        <v>0</v>
      </c>
    </row>
    <row r="626" spans="1:82">
      <c r="A626" s="70" t="s">
        <v>2461</v>
      </c>
      <c r="B626" s="70">
        <v>519</v>
      </c>
      <c r="C626" s="70">
        <v>9</v>
      </c>
      <c r="D626" s="70">
        <v>31</v>
      </c>
      <c r="E626" s="70">
        <v>2012</v>
      </c>
      <c r="F626" s="70" t="s">
        <v>179</v>
      </c>
      <c r="G626" s="70" t="s">
        <v>2452</v>
      </c>
      <c r="H626" s="70" t="s">
        <v>2453</v>
      </c>
      <c r="I626" s="148"/>
      <c r="J626" s="71">
        <v>24867.127021923781</v>
      </c>
      <c r="K626" s="71">
        <v>240.18766588421579</v>
      </c>
      <c r="L626" s="71">
        <v>557.44762508059239</v>
      </c>
      <c r="M626" s="71">
        <v>5814.461295317391</v>
      </c>
      <c r="N626" s="71">
        <v>4840.1454608950526</v>
      </c>
      <c r="O626" s="71">
        <v>3700.9496128824662</v>
      </c>
      <c r="P626" s="71">
        <v>2688.2662754236626</v>
      </c>
      <c r="Q626" s="71">
        <v>228.514577441282</v>
      </c>
      <c r="R626" s="71">
        <v>185.4058956246997</v>
      </c>
      <c r="S626" s="71">
        <v>385.67849209273129</v>
      </c>
      <c r="T626" s="72"/>
      <c r="U626" s="71">
        <v>1109774366</v>
      </c>
      <c r="V626" s="71">
        <v>102103</v>
      </c>
      <c r="W626" s="71">
        <v>11097</v>
      </c>
      <c r="X626" s="71">
        <v>975092</v>
      </c>
      <c r="Y626" s="71">
        <v>1177748</v>
      </c>
      <c r="Z626" s="71">
        <v>1935681</v>
      </c>
      <c r="AA626" s="71">
        <v>540180</v>
      </c>
      <c r="AB626" s="71">
        <v>2997072</v>
      </c>
      <c r="AC626" s="71">
        <v>31486410</v>
      </c>
      <c r="AD626" s="71">
        <v>385.67849209273152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8.3379999999999992</v>
      </c>
      <c r="BI626" s="71">
        <v>0</v>
      </c>
      <c r="BJ626" s="71">
        <v>18734.196</v>
      </c>
      <c r="BK626" s="71">
        <v>3553.6350000000002</v>
      </c>
      <c r="BL626" s="71">
        <v>1485.9180000000001</v>
      </c>
      <c r="BM626" s="71">
        <v>3.35</v>
      </c>
      <c r="BN626" s="72"/>
      <c r="BO626" s="71">
        <v>1</v>
      </c>
      <c r="BP626" s="71">
        <v>0</v>
      </c>
      <c r="BQ626" s="71">
        <v>406</v>
      </c>
      <c r="BR626" s="71">
        <v>13</v>
      </c>
      <c r="BS626" s="71">
        <v>118</v>
      </c>
      <c r="BT626" s="71">
        <v>1</v>
      </c>
      <c r="BU626"/>
      <c r="BV626" s="70">
        <v>21809.484</v>
      </c>
      <c r="BW626" s="70">
        <v>227.65700000000001</v>
      </c>
      <c r="BX626" s="70">
        <v>1297.002</v>
      </c>
      <c r="BY626" s="70">
        <v>15.919</v>
      </c>
      <c r="BZ626" s="70">
        <v>164.524</v>
      </c>
      <c r="CA626" s="70">
        <v>13</v>
      </c>
      <c r="CB626" s="70">
        <v>149.739</v>
      </c>
      <c r="CC626" s="70">
        <v>108.11199999999999</v>
      </c>
      <c r="CD626" s="70">
        <v>0</v>
      </c>
    </row>
    <row r="627" spans="1:82">
      <c r="A627" s="70" t="s">
        <v>2462</v>
      </c>
      <c r="B627" s="70">
        <v>520</v>
      </c>
      <c r="C627" s="70">
        <v>10</v>
      </c>
      <c r="D627" s="70">
        <v>31</v>
      </c>
      <c r="E627" s="70">
        <v>2013</v>
      </c>
      <c r="F627" s="70" t="s">
        <v>180</v>
      </c>
      <c r="G627" s="70" t="s">
        <v>2452</v>
      </c>
      <c r="H627" s="70" t="s">
        <v>2453</v>
      </c>
      <c r="I627" s="148"/>
      <c r="J627" s="71">
        <v>26067.532248410291</v>
      </c>
      <c r="K627" s="71">
        <v>214.15009048476381</v>
      </c>
      <c r="L627" s="71">
        <v>534.9011382688401</v>
      </c>
      <c r="M627" s="71">
        <v>5674.8999760434408</v>
      </c>
      <c r="N627" s="71">
        <v>4822.2684994710507</v>
      </c>
      <c r="O627" s="71">
        <v>3589.8709364865795</v>
      </c>
      <c r="P627" s="71">
        <v>2682.7901653590111</v>
      </c>
      <c r="Q627" s="71">
        <v>231.57254955966101</v>
      </c>
      <c r="R627" s="71">
        <v>195.32211208416189</v>
      </c>
      <c r="S627" s="71">
        <v>372.69696906213011</v>
      </c>
      <c r="T627" s="72"/>
      <c r="U627" s="71">
        <v>1090133101</v>
      </c>
      <c r="V627" s="71">
        <v>102103</v>
      </c>
      <c r="W627" s="71">
        <v>11097</v>
      </c>
      <c r="X627" s="71">
        <v>975092</v>
      </c>
      <c r="Y627" s="71">
        <v>1187182</v>
      </c>
      <c r="Z627" s="71">
        <v>1961415</v>
      </c>
      <c r="AA627" s="71">
        <v>537056</v>
      </c>
      <c r="AB627" s="71">
        <v>2993638</v>
      </c>
      <c r="AC627" s="71">
        <v>32378900</v>
      </c>
      <c r="AD627" s="71">
        <v>372.69696906213011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13.395</v>
      </c>
      <c r="BI627" s="71">
        <v>0</v>
      </c>
      <c r="BJ627" s="71">
        <v>26791.362000000001</v>
      </c>
      <c r="BK627" s="71">
        <v>3626.7240000000002</v>
      </c>
      <c r="BL627" s="71">
        <v>1474.127</v>
      </c>
      <c r="BM627" s="71">
        <v>0</v>
      </c>
      <c r="BN627" s="72"/>
      <c r="BO627" s="71">
        <v>2</v>
      </c>
      <c r="BP627" s="71">
        <v>0</v>
      </c>
      <c r="BQ627" s="71">
        <v>410</v>
      </c>
      <c r="BR627" s="71">
        <v>13</v>
      </c>
      <c r="BS627" s="71">
        <v>121</v>
      </c>
      <c r="BT627" s="71">
        <v>0</v>
      </c>
      <c r="BU627"/>
      <c r="BV627" s="70">
        <v>29487.048999999999</v>
      </c>
      <c r="BW627" s="70">
        <v>259.39999999999998</v>
      </c>
      <c r="BX627" s="70">
        <v>1675.8779999999999</v>
      </c>
      <c r="BY627" s="70">
        <v>25.039000000000001</v>
      </c>
      <c r="BZ627" s="70">
        <v>187.375</v>
      </c>
      <c r="CA627" s="70">
        <v>14.03</v>
      </c>
      <c r="CB627" s="70">
        <v>85.518000000000001</v>
      </c>
      <c r="CC627" s="70">
        <v>171.31899999999999</v>
      </c>
      <c r="CD627" s="70">
        <v>0</v>
      </c>
    </row>
    <row r="628" spans="1:82">
      <c r="A628" s="70" t="s">
        <v>2463</v>
      </c>
      <c r="B628" s="70">
        <v>521</v>
      </c>
      <c r="C628" s="70">
        <v>11</v>
      </c>
      <c r="D628" s="70">
        <v>31</v>
      </c>
      <c r="E628" s="70">
        <v>2014</v>
      </c>
      <c r="F628" s="70" t="s">
        <v>181</v>
      </c>
      <c r="G628" s="70" t="s">
        <v>2452</v>
      </c>
      <c r="H628" s="70" t="s">
        <v>2453</v>
      </c>
      <c r="I628" s="148"/>
      <c r="J628" s="71">
        <v>24542.397036249589</v>
      </c>
      <c r="K628" s="71">
        <v>220.7888015571628</v>
      </c>
      <c r="L628" s="71">
        <v>599.54398229374704</v>
      </c>
      <c r="M628" s="71">
        <v>5292.2531895044795</v>
      </c>
      <c r="N628" s="71">
        <v>4722.868373756196</v>
      </c>
      <c r="O628" s="71">
        <v>3447.1098003001071</v>
      </c>
      <c r="P628" s="71">
        <v>2682.7605401284486</v>
      </c>
      <c r="Q628" s="71">
        <v>221.299478469945</v>
      </c>
      <c r="R628" s="71">
        <v>186.82698659440331</v>
      </c>
      <c r="S628" s="71">
        <v>328.25120211837702</v>
      </c>
      <c r="T628" s="72"/>
      <c r="U628" s="71">
        <v>1140849671</v>
      </c>
      <c r="V628" s="71">
        <v>91136</v>
      </c>
      <c r="W628" s="71">
        <v>10535</v>
      </c>
      <c r="X628" s="71">
        <v>938758</v>
      </c>
      <c r="Y628" s="71">
        <v>1197415</v>
      </c>
      <c r="Z628" s="71">
        <v>1983654</v>
      </c>
      <c r="AA628" s="71">
        <v>534273</v>
      </c>
      <c r="AB628" s="71">
        <v>2981773</v>
      </c>
      <c r="AC628" s="71">
        <v>31068031</v>
      </c>
      <c r="AD628" s="71">
        <v>328.25120211837702</v>
      </c>
      <c r="AE628" s="72"/>
      <c r="AF628" s="71"/>
      <c r="AG628" s="71"/>
      <c r="AH628" s="71"/>
      <c r="AI628" s="71"/>
      <c r="AJ628" s="71"/>
      <c r="AK628" s="71"/>
      <c r="AL628" s="71"/>
      <c r="AM628" s="71"/>
      <c r="AN628" s="71"/>
      <c r="AO628" s="71"/>
      <c r="AP628" s="71"/>
      <c r="AQ628" s="72"/>
      <c r="AR628" s="71">
        <v>55880</v>
      </c>
      <c r="AS628" s="71">
        <v>10536</v>
      </c>
      <c r="AT628" s="71">
        <v>16</v>
      </c>
      <c r="AU628" s="71">
        <v>5</v>
      </c>
      <c r="AV628" s="71">
        <v>0</v>
      </c>
      <c r="AW628" s="71">
        <v>8</v>
      </c>
      <c r="AX628" s="71"/>
      <c r="AY628" s="72"/>
      <c r="AZ628" s="71">
        <v>227420.79999999999</v>
      </c>
      <c r="BA628" s="71">
        <v>846350.6</v>
      </c>
      <c r="BB628" s="71">
        <v>97693</v>
      </c>
      <c r="BC628" s="71">
        <v>8185</v>
      </c>
      <c r="BD628" s="71">
        <v>0</v>
      </c>
      <c r="BE628" s="71">
        <v>47161</v>
      </c>
      <c r="BF628" s="71"/>
      <c r="BG628" s="72"/>
      <c r="BH628" s="71">
        <v>12.250999999999999</v>
      </c>
      <c r="BI628" s="71">
        <v>0</v>
      </c>
      <c r="BJ628" s="71">
        <v>26490.188999999998</v>
      </c>
      <c r="BK628" s="71">
        <v>2967.7150000000001</v>
      </c>
      <c r="BL628" s="71">
        <v>1591.6029999999996</v>
      </c>
      <c r="BM628" s="71">
        <v>0</v>
      </c>
      <c r="BN628" s="72"/>
      <c r="BO628" s="71">
        <v>2</v>
      </c>
      <c r="BP628" s="71">
        <v>0</v>
      </c>
      <c r="BQ628" s="71">
        <v>416</v>
      </c>
      <c r="BR628" s="71">
        <v>13</v>
      </c>
      <c r="BS628" s="71">
        <v>123</v>
      </c>
      <c r="BT628" s="71">
        <v>0</v>
      </c>
      <c r="BU628"/>
      <c r="BV628" s="70">
        <v>28606.544000000002</v>
      </c>
      <c r="BW628" s="70">
        <v>274.77999999999997</v>
      </c>
      <c r="BX628" s="70">
        <v>1671.4059999999999</v>
      </c>
      <c r="BY628" s="70">
        <v>38.268000000000001</v>
      </c>
      <c r="BZ628" s="70">
        <v>178.834</v>
      </c>
      <c r="CA628" s="70">
        <v>13.010999999999999</v>
      </c>
      <c r="CB628" s="70">
        <v>102.471</v>
      </c>
      <c r="CC628" s="70">
        <v>176.44399999999999</v>
      </c>
      <c r="CD628" s="70">
        <v>0</v>
      </c>
    </row>
    <row r="629" spans="1:82">
      <c r="A629" s="70" t="s">
        <v>2464</v>
      </c>
      <c r="B629" s="70">
        <v>522</v>
      </c>
      <c r="C629" s="70">
        <v>12</v>
      </c>
      <c r="D629" s="70">
        <v>31</v>
      </c>
      <c r="E629" s="70">
        <v>2015</v>
      </c>
      <c r="F629" s="70" t="s">
        <v>182</v>
      </c>
      <c r="G629" s="70" t="s">
        <v>2452</v>
      </c>
      <c r="H629" s="70" t="s">
        <v>2453</v>
      </c>
      <c r="I629" s="148"/>
      <c r="J629" s="71">
        <v>23177.393242402781</v>
      </c>
      <c r="K629" s="71">
        <v>211.25341124643569</v>
      </c>
      <c r="L629" s="71">
        <v>603.72476221912905</v>
      </c>
      <c r="M629" s="71">
        <v>5888.6329911749581</v>
      </c>
      <c r="N629" s="71">
        <v>4496.5055083294856</v>
      </c>
      <c r="O629" s="71">
        <v>3441.1088259410922</v>
      </c>
      <c r="P629" s="71">
        <v>2664.1808826694314</v>
      </c>
      <c r="Q629" s="71">
        <v>215.79935372179901</v>
      </c>
      <c r="R629" s="71">
        <v>186.5872039559743</v>
      </c>
      <c r="S629" s="71">
        <v>362.60948763734211</v>
      </c>
      <c r="T629" s="72"/>
      <c r="U629" s="71">
        <v>1203760457</v>
      </c>
      <c r="V629" s="71">
        <v>91136</v>
      </c>
      <c r="W629" s="71">
        <v>10535</v>
      </c>
      <c r="X629" s="71">
        <v>938758</v>
      </c>
      <c r="Y629" s="71">
        <v>1208718</v>
      </c>
      <c r="Z629" s="71">
        <v>1999258</v>
      </c>
      <c r="AA629" s="71">
        <v>530154</v>
      </c>
      <c r="AB629" s="71">
        <v>2970231</v>
      </c>
      <c r="AC629" s="71">
        <v>31894038</v>
      </c>
      <c r="AD629" s="71">
        <v>362.60948763734211</v>
      </c>
      <c r="AE629" s="72"/>
      <c r="AF629" s="71">
        <v>13006670864.90811</v>
      </c>
      <c r="AG629" s="71">
        <v>165503094.90689149</v>
      </c>
      <c r="AH629" s="71">
        <v>115556532.0744219</v>
      </c>
      <c r="AI629" s="71">
        <v>7199962878.7988386</v>
      </c>
      <c r="AJ629" s="71">
        <v>6626679746.6938019</v>
      </c>
      <c r="AK629" s="71"/>
      <c r="AL629" s="71"/>
      <c r="AM629" s="71">
        <v>407057698.8995713</v>
      </c>
      <c r="AN629" s="71"/>
      <c r="AO629" s="71"/>
      <c r="AP629" s="71">
        <v>27521430816.281635</v>
      </c>
      <c r="AQ629" s="72"/>
      <c r="AR629" s="71">
        <v>62378</v>
      </c>
      <c r="AS629" s="71">
        <v>17468</v>
      </c>
      <c r="AT629" s="71">
        <v>16</v>
      </c>
      <c r="AU629" s="71">
        <v>7</v>
      </c>
      <c r="AV629" s="71">
        <v>0</v>
      </c>
      <c r="AW629" s="71">
        <v>10</v>
      </c>
      <c r="AX629" s="71"/>
      <c r="AY629" s="72"/>
      <c r="AZ629" s="71">
        <v>258290.11</v>
      </c>
      <c r="BA629" s="71">
        <v>1424388.4</v>
      </c>
      <c r="BB629" s="71">
        <v>103000</v>
      </c>
      <c r="BC629" s="71">
        <v>11090</v>
      </c>
      <c r="BD629" s="71">
        <v>0</v>
      </c>
      <c r="BE629" s="71">
        <v>61900</v>
      </c>
      <c r="BF629" s="71"/>
      <c r="BG629" s="72"/>
      <c r="BH629" s="71">
        <v>9.48</v>
      </c>
      <c r="BI629" s="71">
        <v>0</v>
      </c>
      <c r="BJ629" s="71">
        <v>25736.817999999999</v>
      </c>
      <c r="BK629" s="71">
        <v>3349.261</v>
      </c>
      <c r="BL629" s="71">
        <v>1599.1030000000001</v>
      </c>
      <c r="BM629" s="71">
        <v>0</v>
      </c>
      <c r="BN629" s="72"/>
      <c r="BO629" s="71">
        <v>1</v>
      </c>
      <c r="BP629" s="71">
        <v>0</v>
      </c>
      <c r="BQ629" s="71">
        <v>416</v>
      </c>
      <c r="BR629" s="71">
        <v>15</v>
      </c>
      <c r="BS629" s="71">
        <v>118</v>
      </c>
      <c r="BT629" s="71">
        <v>0</v>
      </c>
      <c r="BU629"/>
      <c r="BV629" s="70">
        <v>28193.974999999999</v>
      </c>
      <c r="BW629" s="70">
        <v>294.59699999999998</v>
      </c>
      <c r="BX629" s="70">
        <v>1626.277</v>
      </c>
      <c r="BY629" s="70">
        <v>35.424999999999997</v>
      </c>
      <c r="BZ629" s="70">
        <v>143.29300000000001</v>
      </c>
      <c r="CA629" s="70">
        <v>19.77</v>
      </c>
      <c r="CB629" s="70">
        <v>85.186999999999998</v>
      </c>
      <c r="CC629" s="70">
        <v>296.13799999999998</v>
      </c>
      <c r="CD629" s="70">
        <v>0</v>
      </c>
    </row>
    <row r="630" spans="1:82">
      <c r="A630" s="70" t="s">
        <v>2465</v>
      </c>
      <c r="B630" s="70">
        <v>523</v>
      </c>
      <c r="C630" s="70">
        <v>13</v>
      </c>
      <c r="D630" s="70">
        <v>31</v>
      </c>
      <c r="E630" s="70">
        <v>2016</v>
      </c>
      <c r="F630" s="70" t="s">
        <v>155</v>
      </c>
      <c r="G630" s="70" t="s">
        <v>2452</v>
      </c>
      <c r="H630" s="70" t="s">
        <v>2453</v>
      </c>
      <c r="I630" s="148"/>
      <c r="J630" s="71">
        <v>23949.546943084162</v>
      </c>
      <c r="K630" s="71">
        <v>196.25470209233254</v>
      </c>
      <c r="L630" s="71">
        <v>599.47562592169663</v>
      </c>
      <c r="M630" s="71">
        <v>4307.3830100903533</v>
      </c>
      <c r="N630" s="71">
        <v>4002.3575357305613</v>
      </c>
      <c r="O630" s="71">
        <v>3430.5765478438971</v>
      </c>
      <c r="P630" s="71">
        <v>2593.9161614931281</v>
      </c>
      <c r="Q630" s="71">
        <v>209.10315190862195</v>
      </c>
      <c r="R630" s="71">
        <v>185.40783637709026</v>
      </c>
      <c r="S630" s="71">
        <v>369.52705425556707</v>
      </c>
      <c r="T630" s="72"/>
      <c r="U630" s="71">
        <v>1120875791</v>
      </c>
      <c r="V630" s="71">
        <v>91136</v>
      </c>
      <c r="W630" s="71">
        <v>10535</v>
      </c>
      <c r="X630" s="71">
        <v>938758</v>
      </c>
      <c r="Y630" s="71">
        <v>1221978</v>
      </c>
      <c r="Z630" s="71">
        <v>2017640</v>
      </c>
      <c r="AA630" s="71">
        <v>533868</v>
      </c>
      <c r="AB630" s="71">
        <v>2960458</v>
      </c>
      <c r="AC630" s="71">
        <v>31665833.394869011</v>
      </c>
      <c r="AD630" s="71">
        <v>369.52705425556712</v>
      </c>
      <c r="AE630" s="72"/>
      <c r="AF630" s="71">
        <v>13462320837.551491</v>
      </c>
      <c r="AG630" s="71">
        <v>147555866.8270728</v>
      </c>
      <c r="AH630" s="71">
        <v>103619819.6133244</v>
      </c>
      <c r="AI630" s="71">
        <v>6700603207.3633814</v>
      </c>
      <c r="AJ630" s="71">
        <v>5750667690.0783072</v>
      </c>
      <c r="AK630" s="71"/>
      <c r="AL630" s="71"/>
      <c r="AM630" s="71">
        <v>406033553.59517783</v>
      </c>
      <c r="AN630" s="71"/>
      <c r="AO630" s="71"/>
      <c r="AP630" s="71">
        <v>26570800975.028755</v>
      </c>
      <c r="AQ630" s="72"/>
      <c r="AR630" s="71">
        <v>68334</v>
      </c>
      <c r="AS630" s="71">
        <v>22028</v>
      </c>
      <c r="AT630" s="71">
        <v>17</v>
      </c>
      <c r="AU630" s="71">
        <v>8</v>
      </c>
      <c r="AV630" s="71">
        <v>0</v>
      </c>
      <c r="AW630" s="71">
        <v>13</v>
      </c>
      <c r="AX630" s="71"/>
      <c r="AY630" s="72"/>
      <c r="AZ630" s="71">
        <v>288198.91000000009</v>
      </c>
      <c r="BA630" s="71">
        <v>1881322</v>
      </c>
      <c r="BB630" s="71">
        <v>104990</v>
      </c>
      <c r="BC630" s="71">
        <v>11743</v>
      </c>
      <c r="BD630" s="71">
        <v>0</v>
      </c>
      <c r="BE630" s="71">
        <v>125180</v>
      </c>
      <c r="BF630" s="71"/>
      <c r="BG630" s="72"/>
      <c r="BH630" s="71">
        <v>9.8810000000000002</v>
      </c>
      <c r="BI630" s="71">
        <v>0</v>
      </c>
      <c r="BJ630" s="71">
        <v>24426.464</v>
      </c>
      <c r="BK630" s="71">
        <v>4162.2920000000004</v>
      </c>
      <c r="BL630" s="71">
        <v>1676.7919100000001</v>
      </c>
      <c r="BM630" s="71">
        <v>0</v>
      </c>
      <c r="BN630" s="72"/>
      <c r="BO630" s="71">
        <v>1</v>
      </c>
      <c r="BP630" s="71">
        <v>0</v>
      </c>
      <c r="BQ630" s="71">
        <v>415</v>
      </c>
      <c r="BR630" s="71">
        <v>14</v>
      </c>
      <c r="BS630" s="71">
        <v>122</v>
      </c>
      <c r="BT630" s="71">
        <v>0</v>
      </c>
      <c r="BU630"/>
      <c r="BV630" s="70">
        <v>27881.272000000001</v>
      </c>
      <c r="BW630" s="70">
        <v>295.565</v>
      </c>
      <c r="BX630" s="70">
        <v>1579.998</v>
      </c>
      <c r="BY630" s="70">
        <v>37.874594999999999</v>
      </c>
      <c r="BZ630" s="70">
        <v>98.460314999999994</v>
      </c>
      <c r="CA630" s="70">
        <v>12.718</v>
      </c>
      <c r="CB630" s="70">
        <v>111.678</v>
      </c>
      <c r="CC630" s="70">
        <v>257.863</v>
      </c>
      <c r="CD630" s="70">
        <v>0</v>
      </c>
    </row>
    <row r="631" spans="1:82">
      <c r="A631" s="70" t="s">
        <v>2466</v>
      </c>
      <c r="B631" s="70">
        <v>524</v>
      </c>
      <c r="C631" s="70">
        <v>14</v>
      </c>
      <c r="D631" s="70">
        <v>31</v>
      </c>
      <c r="E631" s="70">
        <v>2017</v>
      </c>
      <c r="F631" s="70" t="s">
        <v>156</v>
      </c>
      <c r="G631" s="70" t="s">
        <v>2452</v>
      </c>
      <c r="H631" s="70" t="s">
        <v>2453</v>
      </c>
      <c r="I631" s="148"/>
      <c r="J631" s="71">
        <v>22238.146332654269</v>
      </c>
      <c r="K631" s="71">
        <v>195.39968228695935</v>
      </c>
      <c r="L631" s="71">
        <v>596.95367317882267</v>
      </c>
      <c r="M631" s="71">
        <v>3917.4211251825832</v>
      </c>
      <c r="N631" s="71">
        <v>4361.4501578477129</v>
      </c>
      <c r="O631" s="71">
        <v>3396.4729548754231</v>
      </c>
      <c r="P631" s="71">
        <v>2566.6169276728015</v>
      </c>
      <c r="Q631" s="71">
        <v>201.56733731594201</v>
      </c>
      <c r="R631" s="71">
        <v>181.92333192139427</v>
      </c>
      <c r="S631" s="71">
        <v>411.38497566614279</v>
      </c>
      <c r="T631" s="72"/>
      <c r="U631" s="71">
        <v>1227948841</v>
      </c>
      <c r="V631" s="71">
        <v>91136</v>
      </c>
      <c r="W631" s="71">
        <v>10535</v>
      </c>
      <c r="X631" s="71">
        <v>938758</v>
      </c>
      <c r="Y631" s="71">
        <v>1235665</v>
      </c>
      <c r="Z631" s="71">
        <v>2030719</v>
      </c>
      <c r="AA631" s="71">
        <v>531617</v>
      </c>
      <c r="AB631" s="71">
        <v>2951087</v>
      </c>
      <c r="AC631" s="71">
        <v>31687222</v>
      </c>
      <c r="AD631" s="71">
        <v>411.38497566614279</v>
      </c>
      <c r="AE631" s="72"/>
      <c r="AF631" s="71">
        <v>13758028052.00285</v>
      </c>
      <c r="AG631" s="71">
        <v>148690684.82229391</v>
      </c>
      <c r="AH631" s="71">
        <v>124028878.81582861</v>
      </c>
      <c r="AI631" s="71">
        <v>6340706813.0204067</v>
      </c>
      <c r="AJ631" s="71">
        <v>6418348523.0793467</v>
      </c>
      <c r="AK631" s="71"/>
      <c r="AL631" s="71"/>
      <c r="AM631" s="71">
        <v>405381620.21844047</v>
      </c>
      <c r="AN631" s="71"/>
      <c r="AO631" s="71"/>
      <c r="AP631" s="71">
        <v>27195184571.959164</v>
      </c>
      <c r="AQ631" s="72"/>
      <c r="AR631" s="71">
        <v>73694</v>
      </c>
      <c r="AS631" s="71">
        <v>25699</v>
      </c>
      <c r="AT631" s="71">
        <v>17</v>
      </c>
      <c r="AU631" s="71">
        <v>9</v>
      </c>
      <c r="AV631" s="71">
        <v>0</v>
      </c>
      <c r="AW631" s="71">
        <v>16</v>
      </c>
      <c r="AX631" s="71"/>
      <c r="AY631" s="72"/>
      <c r="AZ631" s="71">
        <v>315512.81000000011</v>
      </c>
      <c r="BA631" s="71">
        <v>2306442.44</v>
      </c>
      <c r="BB631" s="71">
        <v>104990</v>
      </c>
      <c r="BC631" s="71">
        <v>12051</v>
      </c>
      <c r="BD631" s="71">
        <v>0</v>
      </c>
      <c r="BE631" s="71">
        <v>178290</v>
      </c>
      <c r="BF631" s="71"/>
      <c r="BG631" s="72"/>
      <c r="BH631" s="71">
        <v>10.311</v>
      </c>
      <c r="BI631" s="71">
        <v>0</v>
      </c>
      <c r="BJ631" s="71">
        <v>24731.792000000001</v>
      </c>
      <c r="BK631" s="71">
        <v>3394.5590000000002</v>
      </c>
      <c r="BL631" s="71">
        <v>1704.7569999999996</v>
      </c>
      <c r="BM631" s="71">
        <v>0</v>
      </c>
      <c r="BN631" s="72"/>
      <c r="BO631" s="71">
        <v>1</v>
      </c>
      <c r="BP631" s="71">
        <v>0</v>
      </c>
      <c r="BQ631" s="71">
        <v>427</v>
      </c>
      <c r="BR631" s="71">
        <v>16</v>
      </c>
      <c r="BS631" s="71">
        <v>125</v>
      </c>
      <c r="BT631" s="71">
        <v>0</v>
      </c>
      <c r="BU631"/>
      <c r="BV631" s="70">
        <v>27208.878000000001</v>
      </c>
      <c r="BW631" s="70">
        <v>329.64100000000002</v>
      </c>
      <c r="BX631" s="70">
        <v>1485.329</v>
      </c>
      <c r="BY631" s="70">
        <v>43.24</v>
      </c>
      <c r="BZ631" s="70">
        <v>160.63800000000001</v>
      </c>
      <c r="CA631" s="70">
        <v>17.193999999999999</v>
      </c>
      <c r="CB631" s="70">
        <v>112.04</v>
      </c>
      <c r="CC631" s="70">
        <v>484.459</v>
      </c>
      <c r="CD631" s="70">
        <v>0</v>
      </c>
    </row>
    <row r="632" spans="1:82">
      <c r="A632" s="70" t="s">
        <v>2467</v>
      </c>
      <c r="B632" s="70">
        <v>525</v>
      </c>
      <c r="C632" s="70">
        <v>15</v>
      </c>
      <c r="D632" s="70">
        <v>31</v>
      </c>
      <c r="E632" s="70">
        <v>2018</v>
      </c>
      <c r="F632" s="70" t="s">
        <v>183</v>
      </c>
      <c r="G632" s="70" t="s">
        <v>2452</v>
      </c>
      <c r="H632" s="70" t="s">
        <v>2453</v>
      </c>
      <c r="I632" s="148"/>
      <c r="J632" s="71">
        <v>23691.853585070476</v>
      </c>
      <c r="K632" s="71">
        <v>184.37408912777641</v>
      </c>
      <c r="L632" s="71">
        <v>559.926162519581</v>
      </c>
      <c r="M632" s="71">
        <v>4157.4704444769468</v>
      </c>
      <c r="N632" s="71">
        <v>4179.5382774430263</v>
      </c>
      <c r="O632" s="71">
        <v>3349.2392701006729</v>
      </c>
      <c r="P632" s="71">
        <v>2540.3464509100882</v>
      </c>
      <c r="Q632" s="71">
        <v>186.09778887760601</v>
      </c>
      <c r="R632" s="71">
        <v>187.68417690451702</v>
      </c>
      <c r="S632" s="71">
        <v>416.60870594456611</v>
      </c>
      <c r="T632" s="72"/>
      <c r="U632" s="71">
        <v>1303604228</v>
      </c>
      <c r="V632" s="71">
        <v>91136</v>
      </c>
      <c r="W632" s="71">
        <v>10535</v>
      </c>
      <c r="X632" s="71">
        <v>938758</v>
      </c>
      <c r="Y632" s="71">
        <v>1246807</v>
      </c>
      <c r="Z632" s="71">
        <v>2040821</v>
      </c>
      <c r="AA632" s="71">
        <v>531466</v>
      </c>
      <c r="AB632" s="71">
        <v>2936184</v>
      </c>
      <c r="AC632" s="71">
        <v>32562521</v>
      </c>
      <c r="AD632" s="71">
        <v>416.60870594456611</v>
      </c>
      <c r="AE632" s="72"/>
      <c r="AF632" s="71">
        <v>14417518716.78624</v>
      </c>
      <c r="AG632" s="71">
        <v>132038116.5948365</v>
      </c>
      <c r="AH632" s="71">
        <v>119151726.9343686</v>
      </c>
      <c r="AI632" s="71">
        <v>6570627892.782588</v>
      </c>
      <c r="AJ632" s="71">
        <v>6160051669.5842562</v>
      </c>
      <c r="AK632" s="71"/>
      <c r="AL632" s="71"/>
      <c r="AM632" s="71">
        <v>404168988.85377192</v>
      </c>
      <c r="AN632" s="71"/>
      <c r="AO632" s="71"/>
      <c r="AP632" s="71">
        <v>27803557111.53606</v>
      </c>
      <c r="AQ632" s="72"/>
      <c r="AR632" s="71">
        <v>82055</v>
      </c>
      <c r="AS632" s="71">
        <v>28791</v>
      </c>
      <c r="AT632" s="71">
        <v>18</v>
      </c>
      <c r="AU632" s="71">
        <v>10</v>
      </c>
      <c r="AV632" s="71">
        <v>0</v>
      </c>
      <c r="AW632" s="71">
        <v>18</v>
      </c>
      <c r="AX632" s="71"/>
      <c r="AY632" s="72"/>
      <c r="AZ632" s="71">
        <v>354308.31000000046</v>
      </c>
      <c r="BA632" s="71">
        <v>2619973.2999999998</v>
      </c>
      <c r="BB632" s="71">
        <v>106970</v>
      </c>
      <c r="BC632" s="71">
        <v>12904</v>
      </c>
      <c r="BD632" s="71">
        <v>0</v>
      </c>
      <c r="BE632" s="71">
        <v>215878.54</v>
      </c>
      <c r="BF632" s="71"/>
      <c r="BG632" s="72"/>
      <c r="BH632" s="71">
        <v>10.544</v>
      </c>
      <c r="BI632" s="71">
        <v>0</v>
      </c>
      <c r="BJ632" s="71">
        <v>25564.727999999999</v>
      </c>
      <c r="BK632" s="71">
        <v>3277.3150000000001</v>
      </c>
      <c r="BL632" s="71">
        <v>1705.5260000000001</v>
      </c>
      <c r="BM632" s="71">
        <v>0</v>
      </c>
      <c r="BN632" s="72"/>
      <c r="BO632" s="71">
        <v>1</v>
      </c>
      <c r="BP632" s="71">
        <v>0</v>
      </c>
      <c r="BQ632" s="71">
        <v>421</v>
      </c>
      <c r="BR632" s="71">
        <v>17</v>
      </c>
      <c r="BS632" s="71">
        <v>119</v>
      </c>
      <c r="BT632" s="71">
        <v>0</v>
      </c>
      <c r="BU632"/>
      <c r="BV632" s="70">
        <v>27819.634999999998</v>
      </c>
      <c r="BW632" s="70">
        <v>368.04700000000003</v>
      </c>
      <c r="BX632" s="70">
        <v>1677.114</v>
      </c>
      <c r="BY632" s="70">
        <v>44.676000000000002</v>
      </c>
      <c r="BZ632" s="70">
        <v>185.40199999999999</v>
      </c>
      <c r="CA632" s="70">
        <v>22.367999999999999</v>
      </c>
      <c r="CB632" s="70">
        <v>80.722999999999999</v>
      </c>
      <c r="CC632" s="70">
        <v>360.14800000000002</v>
      </c>
      <c r="CD632" s="70">
        <v>0</v>
      </c>
    </row>
    <row r="633" spans="1:82">
      <c r="A633" s="70" t="s">
        <v>2468</v>
      </c>
      <c r="B633" s="70">
        <v>526</v>
      </c>
      <c r="C633" s="70">
        <v>16</v>
      </c>
      <c r="D633" s="70">
        <v>31</v>
      </c>
      <c r="E633" s="70">
        <v>2019</v>
      </c>
      <c r="F633" s="70" t="s">
        <v>158</v>
      </c>
      <c r="G633" s="70" t="s">
        <v>2452</v>
      </c>
      <c r="H633" s="70" t="s">
        <v>2453</v>
      </c>
      <c r="I633" s="148"/>
      <c r="J633" s="71">
        <v>22796.243444769298</v>
      </c>
      <c r="K633" s="71">
        <v>168.36762639281019</v>
      </c>
      <c r="L633" s="71">
        <v>564.74373981393865</v>
      </c>
      <c r="M633" s="71">
        <v>4063.9176413066366</v>
      </c>
      <c r="N633" s="71">
        <v>4024.8607988784584</v>
      </c>
      <c r="O633" s="71">
        <v>3273.1048798169568</v>
      </c>
      <c r="P633" s="71">
        <v>2528.3935959866844</v>
      </c>
      <c r="Q633" s="71">
        <v>180.28245694367001</v>
      </c>
      <c r="R633" s="71">
        <v>187.87404952755222</v>
      </c>
      <c r="S633" s="71">
        <v>423.68511654342433</v>
      </c>
      <c r="T633" s="72"/>
      <c r="U633" s="71">
        <v>1258123592</v>
      </c>
      <c r="V633" s="71">
        <v>91136</v>
      </c>
      <c r="W633" s="71">
        <v>10535</v>
      </c>
      <c r="X633" s="71">
        <v>938758</v>
      </c>
      <c r="Y633" s="71">
        <v>1259205</v>
      </c>
      <c r="Z633" s="71">
        <v>2049183</v>
      </c>
      <c r="AA633" s="71">
        <v>525006</v>
      </c>
      <c r="AB633" s="71">
        <v>2921436</v>
      </c>
      <c r="AC633" s="71">
        <v>33129338</v>
      </c>
      <c r="AD633" s="71">
        <v>423.68511654342427</v>
      </c>
      <c r="AE633" s="72"/>
      <c r="AF633" s="71">
        <v>13783434846.08651</v>
      </c>
      <c r="AG633" s="71">
        <v>127495285.62383181</v>
      </c>
      <c r="AH633" s="71">
        <v>126122271.80881441</v>
      </c>
      <c r="AI633" s="71">
        <v>6685526403.9063234</v>
      </c>
      <c r="AJ633" s="71">
        <v>5968949095.067255</v>
      </c>
      <c r="AK633" s="71">
        <v>0</v>
      </c>
      <c r="AL633" s="71">
        <v>0</v>
      </c>
      <c r="AM633" s="71">
        <v>397877590.64156675</v>
      </c>
      <c r="AN633" s="71">
        <v>0</v>
      </c>
      <c r="AO633" s="71">
        <v>0</v>
      </c>
      <c r="AP633" s="71">
        <v>27089405493.134304</v>
      </c>
      <c r="AQ633" s="72"/>
      <c r="AR633" s="71">
        <v>85134</v>
      </c>
      <c r="AS633" s="71">
        <v>31676</v>
      </c>
      <c r="AT633" s="71">
        <v>22</v>
      </c>
      <c r="AU633" s="71">
        <v>10</v>
      </c>
      <c r="AV633" s="71">
        <v>0</v>
      </c>
      <c r="AW633" s="71">
        <v>20</v>
      </c>
      <c r="AX633" s="71"/>
      <c r="AY633" s="72"/>
      <c r="AZ633" s="71">
        <v>373396.21</v>
      </c>
      <c r="BA633" s="71">
        <v>2928775.9000000008</v>
      </c>
      <c r="BB633" s="71">
        <v>109019.4</v>
      </c>
      <c r="BC633" s="71">
        <v>12904</v>
      </c>
      <c r="BD633" s="71">
        <v>0</v>
      </c>
      <c r="BE633" s="71">
        <v>278579.91600000003</v>
      </c>
      <c r="BF633" s="71"/>
      <c r="BG633" s="72"/>
      <c r="BH633" s="71">
        <v>10.166</v>
      </c>
      <c r="BI633" s="71">
        <v>0</v>
      </c>
      <c r="BJ633" s="71">
        <v>24570.335999999999</v>
      </c>
      <c r="BK633" s="71">
        <v>3292.5140000000001</v>
      </c>
      <c r="BL633" s="71">
        <v>1600.104</v>
      </c>
      <c r="BM633" s="71">
        <v>0</v>
      </c>
      <c r="BN633" s="72"/>
      <c r="BO633" s="71">
        <v>1</v>
      </c>
      <c r="BP633" s="71">
        <v>0</v>
      </c>
      <c r="BQ633" s="71">
        <v>426</v>
      </c>
      <c r="BR633" s="71">
        <v>18</v>
      </c>
      <c r="BS633" s="71">
        <v>116</v>
      </c>
      <c r="BT633" s="71">
        <v>0</v>
      </c>
      <c r="BU633"/>
      <c r="BV633" s="70">
        <v>27727.683000000001</v>
      </c>
      <c r="BW633" s="70">
        <v>284.64499999999998</v>
      </c>
      <c r="BX633" s="70">
        <v>1161.008</v>
      </c>
      <c r="BY633" s="70">
        <v>49.524000000000001</v>
      </c>
      <c r="BZ633" s="70">
        <v>192.09800000000001</v>
      </c>
      <c r="CA633" s="70">
        <v>9.7170000000000005</v>
      </c>
      <c r="CB633" s="70">
        <v>10.78</v>
      </c>
      <c r="CC633" s="70">
        <v>37.664999999999999</v>
      </c>
      <c r="CD633" s="70">
        <v>0</v>
      </c>
    </row>
    <row r="634" spans="1:82">
      <c r="A634" s="70" t="s">
        <v>2469</v>
      </c>
      <c r="B634" s="70">
        <v>527</v>
      </c>
      <c r="C634" s="70">
        <v>17</v>
      </c>
      <c r="D634" s="70">
        <v>31</v>
      </c>
      <c r="E634" s="70">
        <v>2020</v>
      </c>
      <c r="F634" s="70" t="s">
        <v>159</v>
      </c>
      <c r="G634" s="1064" t="s">
        <v>2452</v>
      </c>
      <c r="H634" s="70" t="s">
        <v>2453</v>
      </c>
      <c r="I634" s="148"/>
      <c r="J634" s="71">
        <v>18210.397628992228</v>
      </c>
      <c r="K634" s="71">
        <v>183.3216260687561</v>
      </c>
      <c r="L634" s="71">
        <v>650.42324603581085</v>
      </c>
      <c r="M634" s="71">
        <v>3731.7866321055067</v>
      </c>
      <c r="N634" s="71">
        <v>3881.7260375809524</v>
      </c>
      <c r="O634" s="71">
        <v>2876.7947786506484</v>
      </c>
      <c r="P634" s="71">
        <v>2384.7708835235976</v>
      </c>
      <c r="Q634" s="71">
        <v>171.43879829112399</v>
      </c>
      <c r="R634" s="71">
        <v>169.49860980231807</v>
      </c>
      <c r="S634" s="71">
        <v>400.37869294227443</v>
      </c>
      <c r="T634" s="72"/>
      <c r="U634" s="71">
        <v>1217731045</v>
      </c>
      <c r="V634" s="71">
        <v>84446</v>
      </c>
      <c r="W634" s="71">
        <v>13156</v>
      </c>
      <c r="X634" s="71">
        <v>958720</v>
      </c>
      <c r="Y634" s="71">
        <v>1272765</v>
      </c>
      <c r="Z634" s="71">
        <v>2055680</v>
      </c>
      <c r="AA634" s="71">
        <v>526328</v>
      </c>
      <c r="AB634" s="71">
        <v>2907678</v>
      </c>
      <c r="AC634" s="71">
        <v>30046979</v>
      </c>
      <c r="AD634" s="71">
        <v>400.37869294227443</v>
      </c>
      <c r="AE634" s="72"/>
      <c r="AF634" s="71">
        <v>13077747978.923449</v>
      </c>
      <c r="AG634" s="71">
        <v>130949103.04322559</v>
      </c>
      <c r="AH634" s="71">
        <v>117755812.1152471</v>
      </c>
      <c r="AI634" s="71">
        <v>6236361372.7711172</v>
      </c>
      <c r="AJ634" s="71">
        <v>6023794136.9741192</v>
      </c>
      <c r="AK634" s="71">
        <v>0</v>
      </c>
      <c r="AL634" s="71">
        <v>0</v>
      </c>
      <c r="AM634" s="71">
        <v>379484283.9763664</v>
      </c>
      <c r="AN634" s="71">
        <v>0</v>
      </c>
      <c r="AO634" s="71">
        <v>0</v>
      </c>
      <c r="AP634" s="71">
        <v>25966092687.803524</v>
      </c>
      <c r="AQ634" s="72"/>
      <c r="AR634" s="71">
        <v>90169</v>
      </c>
      <c r="AS634" s="71">
        <v>34649</v>
      </c>
      <c r="AT634" s="71">
        <v>22</v>
      </c>
      <c r="AU634" s="71">
        <v>10</v>
      </c>
      <c r="AV634" s="71">
        <v>0</v>
      </c>
      <c r="AW634" s="71">
        <v>21</v>
      </c>
      <c r="AX634" s="71"/>
      <c r="AY634" s="72"/>
      <c r="AZ634" s="71">
        <v>400534.9</v>
      </c>
      <c r="BA634" s="71">
        <v>3323496.9999999991</v>
      </c>
      <c r="BB634" s="71">
        <v>109019.4</v>
      </c>
      <c r="BC634" s="71">
        <v>12904</v>
      </c>
      <c r="BD634" s="71">
        <v>0</v>
      </c>
      <c r="BE634" s="71">
        <v>285620.94799999997</v>
      </c>
      <c r="BF634" s="71"/>
      <c r="BG634" s="72"/>
      <c r="BH634" s="71">
        <v>8.8770000000000007</v>
      </c>
      <c r="BI634" s="71">
        <v>0</v>
      </c>
      <c r="BJ634" s="71">
        <v>19336.310000000001</v>
      </c>
      <c r="BK634" s="71">
        <v>3002.5439999999999</v>
      </c>
      <c r="BL634" s="71">
        <v>1376.3710000000001</v>
      </c>
      <c r="BM634" s="71">
        <v>0</v>
      </c>
      <c r="BN634" s="72"/>
      <c r="BO634" s="71">
        <v>1</v>
      </c>
      <c r="BP634" s="71">
        <v>0</v>
      </c>
      <c r="BQ634" s="71">
        <v>418</v>
      </c>
      <c r="BR634" s="71">
        <v>18</v>
      </c>
      <c r="BS634" s="71">
        <v>111</v>
      </c>
      <c r="BT634" s="71">
        <v>0</v>
      </c>
      <c r="BU634"/>
      <c r="BV634" s="70">
        <v>22354.491000000002</v>
      </c>
      <c r="BW634" s="70">
        <v>221.297</v>
      </c>
      <c r="BX634" s="70">
        <v>870.101</v>
      </c>
      <c r="BY634" s="70">
        <v>47.753999999999998</v>
      </c>
      <c r="BZ634" s="70">
        <v>151.74799999999999</v>
      </c>
      <c r="CA634" s="70">
        <v>11.11</v>
      </c>
      <c r="CB634" s="70">
        <v>39.457999999999998</v>
      </c>
      <c r="CC634" s="70">
        <v>28.143000000000001</v>
      </c>
      <c r="CD634" s="70">
        <v>0</v>
      </c>
    </row>
    <row r="635" spans="1:82">
      <c r="A635" s="70" t="s">
        <v>2470</v>
      </c>
      <c r="B635" s="70">
        <v>527</v>
      </c>
      <c r="C635" s="70">
        <v>18</v>
      </c>
      <c r="D635" s="70">
        <v>31</v>
      </c>
      <c r="E635" s="70">
        <v>2021</v>
      </c>
      <c r="F635" s="70" t="s">
        <v>160</v>
      </c>
      <c r="G635" s="1064" t="s">
        <v>2452</v>
      </c>
      <c r="H635" s="70" t="s">
        <v>2453</v>
      </c>
      <c r="I635" s="148"/>
      <c r="J635" s="71">
        <v>22621.708936809926</v>
      </c>
      <c r="K635" s="71">
        <v>195.22276090229897</v>
      </c>
      <c r="L635" s="71">
        <v>538.82934893707852</v>
      </c>
      <c r="M635" s="71">
        <v>3969.2291756938998</v>
      </c>
      <c r="N635" s="71">
        <v>4124.9045738397526</v>
      </c>
      <c r="O635" s="71">
        <v>2794.7634898479942</v>
      </c>
      <c r="P635" s="71">
        <v>2449.2187859282872</v>
      </c>
      <c r="Q635" s="71">
        <v>168.760752318079</v>
      </c>
      <c r="R635" s="71">
        <v>179.02385724023694</v>
      </c>
      <c r="S635" s="71">
        <v>389.56894853905442</v>
      </c>
      <c r="T635" s="72"/>
      <c r="U635" s="71">
        <v>1368685177</v>
      </c>
      <c r="V635" s="71">
        <v>84446</v>
      </c>
      <c r="W635" s="71">
        <v>13156</v>
      </c>
      <c r="X635" s="71">
        <v>958720</v>
      </c>
      <c r="Y635" s="71">
        <v>1281935</v>
      </c>
      <c r="Z635" s="71">
        <v>2056280</v>
      </c>
      <c r="AA635" s="71">
        <v>527098</v>
      </c>
      <c r="AB635" s="71">
        <v>2890377</v>
      </c>
      <c r="AC635" s="71">
        <v>30787174</v>
      </c>
      <c r="AD635" s="71">
        <v>389.56894853905442</v>
      </c>
      <c r="AE635" s="72"/>
      <c r="AF635" s="71">
        <v>13845186909.989679</v>
      </c>
      <c r="AG635" s="71">
        <v>138775020.33485541</v>
      </c>
      <c r="AH635" s="71">
        <v>93954895.592723027</v>
      </c>
      <c r="AI635" s="71">
        <v>6554816313.2399845</v>
      </c>
      <c r="AJ635" s="71">
        <v>6066884244.8532</v>
      </c>
      <c r="AK635" s="71">
        <v>0</v>
      </c>
      <c r="AL635" s="71">
        <v>0</v>
      </c>
      <c r="AM635" s="71">
        <v>379402122.25025421</v>
      </c>
      <c r="AN635" s="71">
        <v>0</v>
      </c>
      <c r="AO635" s="71">
        <v>0</v>
      </c>
      <c r="AP635" s="71">
        <v>27079019506.260696</v>
      </c>
      <c r="AQ635" s="72"/>
      <c r="AR635" s="71">
        <v>98039</v>
      </c>
      <c r="AS635" s="71">
        <v>36870</v>
      </c>
      <c r="AT635" s="71">
        <v>21</v>
      </c>
      <c r="AU635" s="71">
        <v>12</v>
      </c>
      <c r="AV635" s="71">
        <v>0</v>
      </c>
      <c r="AW635" s="71">
        <v>23</v>
      </c>
      <c r="AX635" s="71"/>
      <c r="AY635" s="72"/>
      <c r="AZ635" s="71">
        <v>441392.70000000088</v>
      </c>
      <c r="BA635" s="71">
        <v>3626887.2000000631</v>
      </c>
      <c r="BB635" s="71">
        <v>107819.4</v>
      </c>
      <c r="BC635" s="71">
        <v>15685.5</v>
      </c>
      <c r="BD635" s="71">
        <v>0</v>
      </c>
      <c r="BE635" s="71">
        <v>337848.87199999997</v>
      </c>
      <c r="BF635" s="71"/>
      <c r="BG635" s="72"/>
      <c r="BH635" s="71">
        <v>9.6530000000000005</v>
      </c>
      <c r="BI635" s="71">
        <v>0</v>
      </c>
      <c r="BJ635" s="71">
        <v>24255.014999999999</v>
      </c>
      <c r="BK635" s="71">
        <v>3329.8510000000001</v>
      </c>
      <c r="BL635" s="71">
        <v>1446.8339999999998</v>
      </c>
      <c r="BM635" s="71">
        <v>0</v>
      </c>
      <c r="BN635" s="72"/>
      <c r="BO635" s="71">
        <v>1</v>
      </c>
      <c r="BP635" s="71">
        <v>0</v>
      </c>
      <c r="BQ635" s="71">
        <v>426</v>
      </c>
      <c r="BR635" s="71">
        <v>18</v>
      </c>
      <c r="BS635" s="71">
        <v>110</v>
      </c>
      <c r="BT635" s="71">
        <v>0</v>
      </c>
      <c r="BU635"/>
      <c r="BV635" s="70">
        <v>27116.257000000001</v>
      </c>
      <c r="BW635" s="70">
        <v>301.91800000000001</v>
      </c>
      <c r="BX635" s="70">
        <v>1193.451</v>
      </c>
      <c r="BY635" s="70">
        <v>51.267000000000003</v>
      </c>
      <c r="BZ635" s="70">
        <v>188.364</v>
      </c>
      <c r="CA635" s="70">
        <v>15.97</v>
      </c>
      <c r="CB635" s="70">
        <v>41.415999999999997</v>
      </c>
      <c r="CC635" s="70">
        <v>132.71</v>
      </c>
      <c r="CD635" s="70">
        <v>0</v>
      </c>
    </row>
    <row r="636" spans="1:82">
      <c r="A636" s="70" t="s">
        <v>2471</v>
      </c>
      <c r="B636" s="70">
        <v>527</v>
      </c>
      <c r="C636" s="70">
        <v>19</v>
      </c>
      <c r="D636" s="70">
        <v>31</v>
      </c>
      <c r="E636" s="70">
        <v>2022</v>
      </c>
      <c r="F636" s="70" t="s">
        <v>161</v>
      </c>
      <c r="G636" s="70" t="s">
        <v>2452</v>
      </c>
      <c r="H636" s="70" t="s">
        <v>2453</v>
      </c>
      <c r="I636" s="148"/>
      <c r="J636" s="71">
        <v>21286.149864726613</v>
      </c>
      <c r="K636" s="71">
        <v>175.14882286918933</v>
      </c>
      <c r="L636" s="71">
        <v>495.6531622807197</v>
      </c>
      <c r="M636" s="71">
        <v>3815.3330588895137</v>
      </c>
      <c r="N636" s="71">
        <v>4367.8035524686011</v>
      </c>
      <c r="O636" s="71">
        <v>2950.4887448980662</v>
      </c>
      <c r="P636" s="71">
        <v>2425.3537581248129</v>
      </c>
      <c r="Q636" s="71">
        <v>169.53384341064128</v>
      </c>
      <c r="R636" s="71">
        <v>172.69095671006008</v>
      </c>
      <c r="S636" s="71">
        <v>359.18603073458848</v>
      </c>
      <c r="T636" s="72"/>
      <c r="U636" s="71">
        <v>1485957296</v>
      </c>
      <c r="V636" s="71">
        <v>84446</v>
      </c>
      <c r="W636" s="71">
        <v>13156</v>
      </c>
      <c r="X636" s="71">
        <v>958720</v>
      </c>
      <c r="Y636" s="71">
        <v>1298834</v>
      </c>
      <c r="Z636" s="71">
        <v>2062548</v>
      </c>
      <c r="AA636" s="71">
        <v>529919</v>
      </c>
      <c r="AB636" s="71">
        <v>2879808</v>
      </c>
      <c r="AC636" s="71">
        <v>30071080.999999996</v>
      </c>
      <c r="AD636" s="71">
        <v>359.18603073458848</v>
      </c>
      <c r="AE636" s="72"/>
      <c r="AF636" s="71">
        <v>13446741499.759609</v>
      </c>
      <c r="AG636" s="71">
        <v>131667427.9248247</v>
      </c>
      <c r="AH636" s="71">
        <v>102375081.57755591</v>
      </c>
      <c r="AI636" s="71">
        <v>6182461741.3643026</v>
      </c>
      <c r="AJ636" s="71">
        <v>6646038615.1442261</v>
      </c>
      <c r="AK636" s="71">
        <v>0</v>
      </c>
      <c r="AL636" s="71">
        <v>0</v>
      </c>
      <c r="AM636" s="71">
        <v>371861815.45196664</v>
      </c>
      <c r="AN636" s="71">
        <v>0</v>
      </c>
      <c r="AO636" s="71">
        <v>0</v>
      </c>
      <c r="AP636" s="71">
        <v>26881146181.222485</v>
      </c>
      <c r="AQ636" s="72"/>
      <c r="AR636" s="71">
        <v>105148</v>
      </c>
      <c r="AS636" s="71">
        <v>38443</v>
      </c>
      <c r="AT636" s="71">
        <v>22</v>
      </c>
      <c r="AU636" s="71">
        <v>14</v>
      </c>
      <c r="AV636" s="71">
        <v>0</v>
      </c>
      <c r="AW636" s="71">
        <v>25</v>
      </c>
      <c r="AX636" s="71"/>
      <c r="AY636" s="72"/>
      <c r="AZ636" s="71">
        <v>484773.0000000319</v>
      </c>
      <c r="BA636" s="71">
        <v>3873921.9000000781</v>
      </c>
      <c r="BB636" s="71">
        <v>107838.6</v>
      </c>
      <c r="BC636" s="71">
        <v>17335.5</v>
      </c>
      <c r="BD636" s="71">
        <v>0</v>
      </c>
      <c r="BE636" s="71">
        <v>339179.071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2472</v>
      </c>
      <c r="B637" s="70">
        <v>527</v>
      </c>
      <c r="C637" s="70">
        <v>20</v>
      </c>
      <c r="D637" s="70">
        <v>31</v>
      </c>
      <c r="E637" s="70">
        <v>2023</v>
      </c>
      <c r="F637" s="70" t="s">
        <v>1539</v>
      </c>
      <c r="G637" s="70" t="s">
        <v>2452</v>
      </c>
      <c r="H637" s="70" t="s">
        <v>2453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112242</v>
      </c>
      <c r="AS637" s="71">
        <v>39158</v>
      </c>
      <c r="AT637" s="71">
        <v>18</v>
      </c>
      <c r="AU637" s="71">
        <v>14</v>
      </c>
      <c r="AV637" s="71">
        <v>0</v>
      </c>
      <c r="AW637" s="71">
        <v>28</v>
      </c>
      <c r="AX637" s="71"/>
      <c r="AY637" s="72"/>
      <c r="AZ637" s="71">
        <v>527715.1000000746</v>
      </c>
      <c r="BA637" s="71">
        <v>4023094.200000077</v>
      </c>
      <c r="BB637" s="71">
        <v>107179.2</v>
      </c>
      <c r="BC637" s="71">
        <v>17335.5</v>
      </c>
      <c r="BD637" s="71">
        <v>0</v>
      </c>
      <c r="BE637" s="71">
        <v>334881.66200000007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2473</v>
      </c>
      <c r="B638" s="70">
        <v>527</v>
      </c>
      <c r="C638" s="70">
        <v>21</v>
      </c>
      <c r="D638" s="70">
        <v>31</v>
      </c>
      <c r="E638" s="70">
        <v>2024</v>
      </c>
      <c r="F638" s="70" t="s">
        <v>1554</v>
      </c>
      <c r="G638" s="70" t="s">
        <v>2452</v>
      </c>
      <c r="H638" s="70" t="s">
        <v>2453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1716</v>
      </c>
      <c r="B9" s="70">
        <v>1</v>
      </c>
      <c r="C9" s="70">
        <v>1</v>
      </c>
      <c r="D9" s="70">
        <v>1</v>
      </c>
      <c r="E9" s="70">
        <v>1990</v>
      </c>
      <c r="F9" s="70" t="s">
        <v>787</v>
      </c>
      <c r="G9" s="1073" t="s">
        <v>1717</v>
      </c>
      <c r="H9" s="70" t="s">
        <v>1718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1719</v>
      </c>
      <c r="B10" s="70">
        <v>2</v>
      </c>
      <c r="C10" s="70">
        <v>2</v>
      </c>
      <c r="D10" s="70">
        <v>1</v>
      </c>
      <c r="E10" s="70">
        <v>2005</v>
      </c>
      <c r="F10" s="70" t="s">
        <v>789</v>
      </c>
      <c r="G10" s="1073" t="s">
        <v>1717</v>
      </c>
      <c r="H10" s="70" t="s">
        <v>1718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1720</v>
      </c>
      <c r="B11" s="70">
        <v>3</v>
      </c>
      <c r="C11" s="70">
        <v>3</v>
      </c>
      <c r="D11" s="70">
        <v>1</v>
      </c>
      <c r="E11" s="70">
        <v>2006</v>
      </c>
      <c r="F11" s="70" t="s">
        <v>790</v>
      </c>
      <c r="G11" s="1073" t="s">
        <v>1717</v>
      </c>
      <c r="H11" s="70" t="s">
        <v>1718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1721</v>
      </c>
      <c r="B12" s="70">
        <v>4</v>
      </c>
      <c r="C12" s="70">
        <v>4</v>
      </c>
      <c r="D12" s="70">
        <v>1</v>
      </c>
      <c r="E12" s="70">
        <v>2007</v>
      </c>
      <c r="F12" s="70" t="s">
        <v>791</v>
      </c>
      <c r="G12" s="1073" t="s">
        <v>1717</v>
      </c>
      <c r="H12" s="70" t="s">
        <v>1718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1722</v>
      </c>
      <c r="B13" s="70">
        <v>5</v>
      </c>
      <c r="C13" s="70">
        <v>5</v>
      </c>
      <c r="D13" s="70">
        <v>1</v>
      </c>
      <c r="E13" s="70">
        <v>2008</v>
      </c>
      <c r="F13" s="70" t="s">
        <v>792</v>
      </c>
      <c r="G13" s="1073" t="s">
        <v>1717</v>
      </c>
      <c r="H13" s="70" t="s">
        <v>1718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1723</v>
      </c>
      <c r="B14" s="70">
        <v>6</v>
      </c>
      <c r="C14" s="70">
        <v>6</v>
      </c>
      <c r="D14" s="70">
        <v>1</v>
      </c>
      <c r="E14" s="70">
        <v>2009</v>
      </c>
      <c r="F14" s="70" t="s">
        <v>176</v>
      </c>
      <c r="G14" s="1073" t="s">
        <v>1717</v>
      </c>
      <c r="H14" s="70" t="s">
        <v>1718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3.95</v>
      </c>
      <c r="Z14" s="73">
        <v>0</v>
      </c>
      <c r="AA14" s="73">
        <v>0</v>
      </c>
      <c r="AB14" s="73">
        <v>0</v>
      </c>
      <c r="AC14" s="73">
        <v>0</v>
      </c>
      <c r="AD14" s="73">
        <v>0</v>
      </c>
      <c r="AE14" s="73">
        <v>0</v>
      </c>
      <c r="AF14" s="73">
        <v>12.67</v>
      </c>
      <c r="AG14" s="73">
        <v>0</v>
      </c>
      <c r="AH14" s="73">
        <v>0</v>
      </c>
      <c r="AI14" s="73">
        <v>0</v>
      </c>
      <c r="AJ14" s="73">
        <v>0</v>
      </c>
      <c r="AK14" s="73">
        <v>0</v>
      </c>
      <c r="AL14" s="73">
        <v>0</v>
      </c>
      <c r="AM14" s="73">
        <v>0</v>
      </c>
      <c r="AN14" s="73">
        <v>0</v>
      </c>
      <c r="AO14" s="73">
        <v>0</v>
      </c>
      <c r="AP14" s="73">
        <v>284.8</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295.41000000000003</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284.8</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3.95</v>
      </c>
      <c r="EA14" s="73">
        <v>0</v>
      </c>
      <c r="EB14" s="73">
        <v>0</v>
      </c>
      <c r="EC14" s="73">
        <v>0</v>
      </c>
      <c r="ED14" s="73">
        <v>0</v>
      </c>
      <c r="EE14" s="73">
        <v>0</v>
      </c>
      <c r="EF14" s="73">
        <v>0</v>
      </c>
      <c r="EG14" s="73">
        <v>12.67</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295.41000000000003</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284.8</v>
      </c>
      <c r="HG14" s="73">
        <v>0</v>
      </c>
      <c r="HH14" s="73">
        <v>0</v>
      </c>
      <c r="HI14" s="73">
        <v>0</v>
      </c>
      <c r="HJ14" s="73">
        <v>0</v>
      </c>
      <c r="HK14" s="73">
        <v>16.62</v>
      </c>
      <c r="HL14" s="73">
        <v>0</v>
      </c>
      <c r="HM14" s="73">
        <v>0</v>
      </c>
      <c r="HN14" s="73">
        <v>0</v>
      </c>
      <c r="HO14" s="73">
        <v>0</v>
      </c>
      <c r="HP14" s="73">
        <v>0</v>
      </c>
      <c r="HQ14" s="73">
        <v>0</v>
      </c>
      <c r="HR14" s="73">
        <v>295.41000000000003</v>
      </c>
      <c r="HS14" s="73">
        <v>0</v>
      </c>
      <c r="HT14" s="73">
        <v>0</v>
      </c>
      <c r="HU14" s="73">
        <v>0</v>
      </c>
      <c r="HV14" s="73">
        <v>0</v>
      </c>
      <c r="HW14" s="73">
        <v>0</v>
      </c>
      <c r="HX14" s="73">
        <v>0</v>
      </c>
      <c r="HY14" s="73">
        <v>0</v>
      </c>
      <c r="HZ14" s="73">
        <v>0</v>
      </c>
      <c r="IA14" s="73">
        <v>284.8</v>
      </c>
      <c r="IB14" s="73">
        <v>0</v>
      </c>
      <c r="IC14" s="73">
        <v>0</v>
      </c>
      <c r="ID14" s="73">
        <v>0</v>
      </c>
      <c r="IE14" s="73">
        <v>0</v>
      </c>
      <c r="IF14" s="73">
        <v>16.62</v>
      </c>
      <c r="IG14" s="73">
        <v>284.8</v>
      </c>
      <c r="IH14" s="73">
        <v>0</v>
      </c>
      <c r="II14" s="73">
        <v>0</v>
      </c>
      <c r="IJ14" s="73">
        <v>0</v>
      </c>
      <c r="IK14" s="73">
        <v>0</v>
      </c>
      <c r="IL14" s="73">
        <v>0</v>
      </c>
      <c r="IM14" s="73">
        <v>295.41000000000003</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0</v>
      </c>
      <c r="JO14" s="71">
        <v>0</v>
      </c>
      <c r="JP14" s="71">
        <v>0</v>
      </c>
      <c r="JQ14" s="71">
        <v>0</v>
      </c>
      <c r="JR14" s="71">
        <v>0</v>
      </c>
      <c r="JS14" s="71">
        <v>2</v>
      </c>
      <c r="JT14" s="71">
        <v>0</v>
      </c>
      <c r="JU14" s="71">
        <v>0</v>
      </c>
      <c r="JV14" s="71">
        <v>0</v>
      </c>
      <c r="JW14" s="71">
        <v>0</v>
      </c>
      <c r="JX14" s="71">
        <v>0</v>
      </c>
      <c r="JY14" s="71">
        <v>0</v>
      </c>
      <c r="JZ14" s="71">
        <v>0</v>
      </c>
      <c r="KA14" s="71">
        <v>0</v>
      </c>
      <c r="KB14" s="71">
        <v>0</v>
      </c>
      <c r="KC14" s="71">
        <v>2</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3</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2</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0</v>
      </c>
      <c r="NP14" s="71">
        <v>0</v>
      </c>
      <c r="NQ14" s="71">
        <v>0</v>
      </c>
      <c r="NR14" s="71">
        <v>0</v>
      </c>
      <c r="NS14" s="71">
        <v>0</v>
      </c>
      <c r="NT14" s="71">
        <v>2</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3</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2</v>
      </c>
      <c r="QT14" s="71">
        <v>0</v>
      </c>
      <c r="QU14" s="71">
        <v>0</v>
      </c>
      <c r="QV14" s="71">
        <v>0</v>
      </c>
      <c r="QW14" s="71">
        <v>0</v>
      </c>
      <c r="QX14" s="71">
        <v>3</v>
      </c>
      <c r="QY14" s="71">
        <v>0</v>
      </c>
      <c r="QZ14" s="71">
        <v>0</v>
      </c>
      <c r="RA14" s="71">
        <v>0</v>
      </c>
      <c r="RB14" s="71">
        <v>0</v>
      </c>
      <c r="RC14" s="71">
        <v>0</v>
      </c>
      <c r="RD14" s="71">
        <v>0</v>
      </c>
      <c r="RE14" s="71">
        <v>3</v>
      </c>
      <c r="RF14" s="71">
        <v>0</v>
      </c>
      <c r="RG14" s="71">
        <v>0</v>
      </c>
      <c r="RH14" s="71">
        <v>0</v>
      </c>
      <c r="RI14" s="71">
        <v>0</v>
      </c>
      <c r="RJ14" s="71">
        <v>0</v>
      </c>
      <c r="RK14" s="71">
        <v>0</v>
      </c>
      <c r="RL14" s="71">
        <v>0</v>
      </c>
      <c r="RM14" s="71">
        <v>0</v>
      </c>
      <c r="RN14" s="71">
        <v>2</v>
      </c>
      <c r="RO14" s="71">
        <v>0</v>
      </c>
      <c r="RP14" s="71">
        <v>0</v>
      </c>
      <c r="RQ14" s="71">
        <v>0</v>
      </c>
      <c r="RR14" s="71">
        <v>0</v>
      </c>
      <c r="RS14" s="71">
        <v>3</v>
      </c>
      <c r="RT14" s="71">
        <v>2</v>
      </c>
      <c r="RU14" s="71">
        <v>0</v>
      </c>
      <c r="RV14" s="71">
        <v>0</v>
      </c>
      <c r="RW14" s="71">
        <v>0</v>
      </c>
      <c r="RX14" s="71">
        <v>0</v>
      </c>
      <c r="RY14" s="71">
        <v>0</v>
      </c>
      <c r="RZ14" s="71">
        <v>3</v>
      </c>
      <c r="SA14" s="71">
        <v>0</v>
      </c>
      <c r="SB14" s="71">
        <v>0</v>
      </c>
      <c r="SC14" s="71">
        <v>0</v>
      </c>
      <c r="SD14" s="71">
        <v>0</v>
      </c>
      <c r="SE14" s="71">
        <v>0</v>
      </c>
      <c r="SF14" s="71">
        <v>0</v>
      </c>
      <c r="SG14" s="71">
        <v>0</v>
      </c>
      <c r="SH14" s="71">
        <v>0</v>
      </c>
    </row>
    <row r="15" spans="1:503">
      <c r="A15" s="16" t="s">
        <v>1724</v>
      </c>
      <c r="B15" s="70">
        <v>7</v>
      </c>
      <c r="C15" s="70">
        <v>7</v>
      </c>
      <c r="D15" s="70">
        <v>1</v>
      </c>
      <c r="E15" s="70">
        <v>2010</v>
      </c>
      <c r="F15" s="70" t="s">
        <v>177</v>
      </c>
      <c r="G15" s="1073" t="s">
        <v>1717</v>
      </c>
      <c r="H15" s="70" t="s">
        <v>1718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4.532</v>
      </c>
      <c r="AF15" s="73">
        <v>12.137</v>
      </c>
      <c r="AG15" s="73">
        <v>0</v>
      </c>
      <c r="AH15" s="73">
        <v>0</v>
      </c>
      <c r="AI15" s="73">
        <v>0</v>
      </c>
      <c r="AJ15" s="73">
        <v>0</v>
      </c>
      <c r="AK15" s="73">
        <v>0</v>
      </c>
      <c r="AL15" s="73">
        <v>0</v>
      </c>
      <c r="AM15" s="73">
        <v>0</v>
      </c>
      <c r="AN15" s="73">
        <v>0</v>
      </c>
      <c r="AO15" s="73">
        <v>0</v>
      </c>
      <c r="AP15" s="73">
        <v>257.82400000000001</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243.554</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257.82400000000001</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4.532</v>
      </c>
      <c r="EG15" s="73">
        <v>12.137</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243.554</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257.82400000000001</v>
      </c>
      <c r="HG15" s="73">
        <v>0</v>
      </c>
      <c r="HH15" s="73">
        <v>0</v>
      </c>
      <c r="HI15" s="73">
        <v>0</v>
      </c>
      <c r="HJ15" s="73">
        <v>0</v>
      </c>
      <c r="HK15" s="73">
        <v>16.669</v>
      </c>
      <c r="HL15" s="73">
        <v>0</v>
      </c>
      <c r="HM15" s="73">
        <v>0</v>
      </c>
      <c r="HN15" s="73">
        <v>0</v>
      </c>
      <c r="HO15" s="73">
        <v>0</v>
      </c>
      <c r="HP15" s="73">
        <v>0</v>
      </c>
      <c r="HQ15" s="73">
        <v>0</v>
      </c>
      <c r="HR15" s="73">
        <v>243.554</v>
      </c>
      <c r="HS15" s="73">
        <v>0</v>
      </c>
      <c r="HT15" s="73">
        <v>0</v>
      </c>
      <c r="HU15" s="73">
        <v>0</v>
      </c>
      <c r="HV15" s="73">
        <v>0</v>
      </c>
      <c r="HW15" s="73">
        <v>0</v>
      </c>
      <c r="HX15" s="73">
        <v>0</v>
      </c>
      <c r="HY15" s="73">
        <v>0</v>
      </c>
      <c r="HZ15" s="73">
        <v>0</v>
      </c>
      <c r="IA15" s="73">
        <v>257.82400000000001</v>
      </c>
      <c r="IB15" s="73">
        <v>0</v>
      </c>
      <c r="IC15" s="73">
        <v>0</v>
      </c>
      <c r="ID15" s="73">
        <v>0</v>
      </c>
      <c r="IE15" s="73">
        <v>0</v>
      </c>
      <c r="IF15" s="73">
        <v>16.669</v>
      </c>
      <c r="IG15" s="73">
        <v>257.82400000000001</v>
      </c>
      <c r="IH15" s="73">
        <v>0</v>
      </c>
      <c r="II15" s="73">
        <v>0</v>
      </c>
      <c r="IJ15" s="73">
        <v>0</v>
      </c>
      <c r="IK15" s="73">
        <v>0</v>
      </c>
      <c r="IL15" s="73">
        <v>0</v>
      </c>
      <c r="IM15" s="73">
        <v>243.554</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1</v>
      </c>
      <c r="JS15" s="71">
        <v>2</v>
      </c>
      <c r="JT15" s="71">
        <v>0</v>
      </c>
      <c r="JU15" s="71">
        <v>0</v>
      </c>
      <c r="JV15" s="71">
        <v>0</v>
      </c>
      <c r="JW15" s="71">
        <v>0</v>
      </c>
      <c r="JX15" s="71">
        <v>0</v>
      </c>
      <c r="JY15" s="71">
        <v>0</v>
      </c>
      <c r="JZ15" s="71">
        <v>0</v>
      </c>
      <c r="KA15" s="71">
        <v>0</v>
      </c>
      <c r="KB15" s="71">
        <v>0</v>
      </c>
      <c r="KC15" s="71">
        <v>2</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4</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2</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1</v>
      </c>
      <c r="NT15" s="71">
        <v>2</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4</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2</v>
      </c>
      <c r="QT15" s="71">
        <v>0</v>
      </c>
      <c r="QU15" s="71">
        <v>0</v>
      </c>
      <c r="QV15" s="71">
        <v>0</v>
      </c>
      <c r="QW15" s="71">
        <v>0</v>
      </c>
      <c r="QX15" s="71">
        <v>3</v>
      </c>
      <c r="QY15" s="71">
        <v>0</v>
      </c>
      <c r="QZ15" s="71">
        <v>0</v>
      </c>
      <c r="RA15" s="71">
        <v>0</v>
      </c>
      <c r="RB15" s="71">
        <v>0</v>
      </c>
      <c r="RC15" s="71">
        <v>0</v>
      </c>
      <c r="RD15" s="71">
        <v>0</v>
      </c>
      <c r="RE15" s="71">
        <v>4</v>
      </c>
      <c r="RF15" s="71">
        <v>0</v>
      </c>
      <c r="RG15" s="71">
        <v>0</v>
      </c>
      <c r="RH15" s="71">
        <v>0</v>
      </c>
      <c r="RI15" s="71">
        <v>0</v>
      </c>
      <c r="RJ15" s="71">
        <v>0</v>
      </c>
      <c r="RK15" s="71">
        <v>0</v>
      </c>
      <c r="RL15" s="71">
        <v>0</v>
      </c>
      <c r="RM15" s="71">
        <v>0</v>
      </c>
      <c r="RN15" s="71">
        <v>2</v>
      </c>
      <c r="RO15" s="71">
        <v>0</v>
      </c>
      <c r="RP15" s="71">
        <v>0</v>
      </c>
      <c r="RQ15" s="71">
        <v>0</v>
      </c>
      <c r="RR15" s="71">
        <v>0</v>
      </c>
      <c r="RS15" s="71">
        <v>3</v>
      </c>
      <c r="RT15" s="71">
        <v>2</v>
      </c>
      <c r="RU15" s="71">
        <v>0</v>
      </c>
      <c r="RV15" s="71">
        <v>0</v>
      </c>
      <c r="RW15" s="71">
        <v>0</v>
      </c>
      <c r="RX15" s="71">
        <v>0</v>
      </c>
      <c r="RY15" s="71">
        <v>0</v>
      </c>
      <c r="RZ15" s="71">
        <v>4</v>
      </c>
      <c r="SA15" s="71">
        <v>0</v>
      </c>
      <c r="SB15" s="71">
        <v>0</v>
      </c>
      <c r="SC15" s="71">
        <v>0</v>
      </c>
      <c r="SD15" s="71">
        <v>0</v>
      </c>
      <c r="SE15" s="71">
        <v>0</v>
      </c>
      <c r="SF15" s="71">
        <v>0</v>
      </c>
      <c r="SG15" s="71">
        <v>0</v>
      </c>
      <c r="SH15" s="71">
        <v>0</v>
      </c>
    </row>
    <row r="16" spans="1:503">
      <c r="A16" s="16" t="s">
        <v>1725</v>
      </c>
      <c r="B16" s="70">
        <v>8</v>
      </c>
      <c r="C16" s="70">
        <v>8</v>
      </c>
      <c r="D16" s="70">
        <v>1</v>
      </c>
      <c r="E16" s="70">
        <v>2011</v>
      </c>
      <c r="F16" s="70" t="s">
        <v>178</v>
      </c>
      <c r="G16" s="1073" t="s">
        <v>1717</v>
      </c>
      <c r="H16" s="70" t="s">
        <v>1718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4.7389999999999999</v>
      </c>
      <c r="AF16" s="73">
        <v>12.195</v>
      </c>
      <c r="AG16" s="73">
        <v>0</v>
      </c>
      <c r="AH16" s="73">
        <v>0</v>
      </c>
      <c r="AI16" s="73">
        <v>0</v>
      </c>
      <c r="AJ16" s="73">
        <v>0</v>
      </c>
      <c r="AK16" s="73">
        <v>0</v>
      </c>
      <c r="AL16" s="73">
        <v>0</v>
      </c>
      <c r="AM16" s="73">
        <v>0</v>
      </c>
      <c r="AN16" s="73">
        <v>0</v>
      </c>
      <c r="AO16" s="73">
        <v>0</v>
      </c>
      <c r="AP16" s="73">
        <v>310.38499999999999</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145.11099999999999</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310.38499999999999</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4.7389999999999999</v>
      </c>
      <c r="EG16" s="73">
        <v>12.195</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145.11099999999999</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310.38499999999999</v>
      </c>
      <c r="HG16" s="73">
        <v>0</v>
      </c>
      <c r="HH16" s="73">
        <v>0</v>
      </c>
      <c r="HI16" s="73">
        <v>0</v>
      </c>
      <c r="HJ16" s="73">
        <v>0</v>
      </c>
      <c r="HK16" s="73">
        <v>16.934000000000001</v>
      </c>
      <c r="HL16" s="73">
        <v>0</v>
      </c>
      <c r="HM16" s="73">
        <v>0</v>
      </c>
      <c r="HN16" s="73">
        <v>0</v>
      </c>
      <c r="HO16" s="73">
        <v>0</v>
      </c>
      <c r="HP16" s="73">
        <v>0</v>
      </c>
      <c r="HQ16" s="73">
        <v>0</v>
      </c>
      <c r="HR16" s="73">
        <v>145.11099999999999</v>
      </c>
      <c r="HS16" s="73">
        <v>0</v>
      </c>
      <c r="HT16" s="73">
        <v>0</v>
      </c>
      <c r="HU16" s="73">
        <v>0</v>
      </c>
      <c r="HV16" s="73">
        <v>0</v>
      </c>
      <c r="HW16" s="73">
        <v>0</v>
      </c>
      <c r="HX16" s="73">
        <v>0</v>
      </c>
      <c r="HY16" s="73">
        <v>0</v>
      </c>
      <c r="HZ16" s="73">
        <v>0</v>
      </c>
      <c r="IA16" s="73">
        <v>310.38499999999999</v>
      </c>
      <c r="IB16" s="73">
        <v>0</v>
      </c>
      <c r="IC16" s="73">
        <v>0</v>
      </c>
      <c r="ID16" s="73">
        <v>0</v>
      </c>
      <c r="IE16" s="73">
        <v>0</v>
      </c>
      <c r="IF16" s="73">
        <v>16.934000000000001</v>
      </c>
      <c r="IG16" s="73">
        <v>310.38499999999999</v>
      </c>
      <c r="IH16" s="73">
        <v>0</v>
      </c>
      <c r="II16" s="73">
        <v>0</v>
      </c>
      <c r="IJ16" s="73">
        <v>0</v>
      </c>
      <c r="IK16" s="73">
        <v>0</v>
      </c>
      <c r="IL16" s="73">
        <v>0</v>
      </c>
      <c r="IM16" s="73">
        <v>145.11099999999999</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1</v>
      </c>
      <c r="JS16" s="71">
        <v>2</v>
      </c>
      <c r="JT16" s="71">
        <v>0</v>
      </c>
      <c r="JU16" s="71">
        <v>0</v>
      </c>
      <c r="JV16" s="71">
        <v>0</v>
      </c>
      <c r="JW16" s="71">
        <v>0</v>
      </c>
      <c r="JX16" s="71">
        <v>0</v>
      </c>
      <c r="JY16" s="71">
        <v>0</v>
      </c>
      <c r="JZ16" s="71">
        <v>0</v>
      </c>
      <c r="KA16" s="71">
        <v>0</v>
      </c>
      <c r="KB16" s="71">
        <v>0</v>
      </c>
      <c r="KC16" s="71">
        <v>2</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4</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2</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1</v>
      </c>
      <c r="NT16" s="71">
        <v>2</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4</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2</v>
      </c>
      <c r="QT16" s="71">
        <v>0</v>
      </c>
      <c r="QU16" s="71">
        <v>0</v>
      </c>
      <c r="QV16" s="71">
        <v>0</v>
      </c>
      <c r="QW16" s="71">
        <v>0</v>
      </c>
      <c r="QX16" s="71">
        <v>3</v>
      </c>
      <c r="QY16" s="71">
        <v>0</v>
      </c>
      <c r="QZ16" s="71">
        <v>0</v>
      </c>
      <c r="RA16" s="71">
        <v>0</v>
      </c>
      <c r="RB16" s="71">
        <v>0</v>
      </c>
      <c r="RC16" s="71">
        <v>0</v>
      </c>
      <c r="RD16" s="71">
        <v>0</v>
      </c>
      <c r="RE16" s="71">
        <v>4</v>
      </c>
      <c r="RF16" s="71">
        <v>0</v>
      </c>
      <c r="RG16" s="71">
        <v>0</v>
      </c>
      <c r="RH16" s="71">
        <v>0</v>
      </c>
      <c r="RI16" s="71">
        <v>0</v>
      </c>
      <c r="RJ16" s="71">
        <v>0</v>
      </c>
      <c r="RK16" s="71">
        <v>0</v>
      </c>
      <c r="RL16" s="71">
        <v>0</v>
      </c>
      <c r="RM16" s="71">
        <v>0</v>
      </c>
      <c r="RN16" s="71">
        <v>2</v>
      </c>
      <c r="RO16" s="71">
        <v>0</v>
      </c>
      <c r="RP16" s="71">
        <v>0</v>
      </c>
      <c r="RQ16" s="71">
        <v>0</v>
      </c>
      <c r="RR16" s="71">
        <v>0</v>
      </c>
      <c r="RS16" s="71">
        <v>3</v>
      </c>
      <c r="RT16" s="71">
        <v>2</v>
      </c>
      <c r="RU16" s="71">
        <v>0</v>
      </c>
      <c r="RV16" s="71">
        <v>0</v>
      </c>
      <c r="RW16" s="71">
        <v>0</v>
      </c>
      <c r="RX16" s="71">
        <v>0</v>
      </c>
      <c r="RY16" s="71">
        <v>0</v>
      </c>
      <c r="RZ16" s="71">
        <v>4</v>
      </c>
      <c r="SA16" s="71">
        <v>0</v>
      </c>
      <c r="SB16" s="71">
        <v>0</v>
      </c>
      <c r="SC16" s="71">
        <v>0</v>
      </c>
      <c r="SD16" s="71">
        <v>0</v>
      </c>
      <c r="SE16" s="71">
        <v>0</v>
      </c>
      <c r="SF16" s="71">
        <v>0</v>
      </c>
      <c r="SG16" s="71">
        <v>0</v>
      </c>
      <c r="SH16" s="71">
        <v>0</v>
      </c>
    </row>
    <row r="17" spans="1:502">
      <c r="A17" s="16" t="s">
        <v>1726</v>
      </c>
      <c r="B17" s="70">
        <v>9</v>
      </c>
      <c r="C17" s="70">
        <v>9</v>
      </c>
      <c r="D17" s="70">
        <v>1</v>
      </c>
      <c r="E17" s="70">
        <v>2012</v>
      </c>
      <c r="F17" s="70" t="s">
        <v>179</v>
      </c>
      <c r="G17" s="1073" t="s">
        <v>1717</v>
      </c>
      <c r="H17" s="70" t="s">
        <v>1718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4.2229999999999999</v>
      </c>
      <c r="AF17" s="73">
        <v>13.957000000000001</v>
      </c>
      <c r="AG17" s="73">
        <v>0</v>
      </c>
      <c r="AH17" s="73">
        <v>0</v>
      </c>
      <c r="AI17" s="73">
        <v>0</v>
      </c>
      <c r="AJ17" s="73">
        <v>0</v>
      </c>
      <c r="AK17" s="73">
        <v>0</v>
      </c>
      <c r="AL17" s="73">
        <v>0</v>
      </c>
      <c r="AM17" s="73">
        <v>0</v>
      </c>
      <c r="AN17" s="73">
        <v>0</v>
      </c>
      <c r="AO17" s="73">
        <v>0</v>
      </c>
      <c r="AP17" s="73">
        <v>307.012</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280.73500000000001</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307.012</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4.2229999999999999</v>
      </c>
      <c r="EG17" s="73">
        <v>13.957000000000001</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280.73500000000001</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307.012</v>
      </c>
      <c r="HG17" s="73">
        <v>0</v>
      </c>
      <c r="HH17" s="73">
        <v>0</v>
      </c>
      <c r="HI17" s="73">
        <v>0</v>
      </c>
      <c r="HJ17" s="73">
        <v>0</v>
      </c>
      <c r="HK17" s="73">
        <v>18.18</v>
      </c>
      <c r="HL17" s="73">
        <v>0</v>
      </c>
      <c r="HM17" s="73">
        <v>0</v>
      </c>
      <c r="HN17" s="73">
        <v>0</v>
      </c>
      <c r="HO17" s="73">
        <v>0</v>
      </c>
      <c r="HP17" s="73">
        <v>0</v>
      </c>
      <c r="HQ17" s="73">
        <v>0</v>
      </c>
      <c r="HR17" s="73">
        <v>280.73500000000001</v>
      </c>
      <c r="HS17" s="73">
        <v>0</v>
      </c>
      <c r="HT17" s="73">
        <v>0</v>
      </c>
      <c r="HU17" s="73">
        <v>0</v>
      </c>
      <c r="HV17" s="73">
        <v>0</v>
      </c>
      <c r="HW17" s="73">
        <v>0</v>
      </c>
      <c r="HX17" s="73">
        <v>0</v>
      </c>
      <c r="HY17" s="73">
        <v>0</v>
      </c>
      <c r="HZ17" s="73">
        <v>0</v>
      </c>
      <c r="IA17" s="73">
        <v>307.012</v>
      </c>
      <c r="IB17" s="73">
        <v>0</v>
      </c>
      <c r="IC17" s="73">
        <v>0</v>
      </c>
      <c r="ID17" s="73">
        <v>0</v>
      </c>
      <c r="IE17" s="73">
        <v>0</v>
      </c>
      <c r="IF17" s="73">
        <v>18.18</v>
      </c>
      <c r="IG17" s="73">
        <v>307.012</v>
      </c>
      <c r="IH17" s="73">
        <v>0</v>
      </c>
      <c r="II17" s="73">
        <v>0</v>
      </c>
      <c r="IJ17" s="73">
        <v>0</v>
      </c>
      <c r="IK17" s="73">
        <v>0</v>
      </c>
      <c r="IL17" s="73">
        <v>0</v>
      </c>
      <c r="IM17" s="73">
        <v>280.73500000000001</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1</v>
      </c>
      <c r="JS17" s="71">
        <v>2</v>
      </c>
      <c r="JT17" s="71">
        <v>0</v>
      </c>
      <c r="JU17" s="71">
        <v>0</v>
      </c>
      <c r="JV17" s="71">
        <v>0</v>
      </c>
      <c r="JW17" s="71">
        <v>0</v>
      </c>
      <c r="JX17" s="71">
        <v>0</v>
      </c>
      <c r="JY17" s="71">
        <v>0</v>
      </c>
      <c r="JZ17" s="71">
        <v>0</v>
      </c>
      <c r="KA17" s="71">
        <v>0</v>
      </c>
      <c r="KB17" s="71">
        <v>0</v>
      </c>
      <c r="KC17" s="71">
        <v>2</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4</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2</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1</v>
      </c>
      <c r="NT17" s="71">
        <v>2</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4</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2</v>
      </c>
      <c r="QT17" s="71">
        <v>0</v>
      </c>
      <c r="QU17" s="71">
        <v>0</v>
      </c>
      <c r="QV17" s="71">
        <v>0</v>
      </c>
      <c r="QW17" s="71">
        <v>0</v>
      </c>
      <c r="QX17" s="71">
        <v>3</v>
      </c>
      <c r="QY17" s="71">
        <v>0</v>
      </c>
      <c r="QZ17" s="71">
        <v>0</v>
      </c>
      <c r="RA17" s="71">
        <v>0</v>
      </c>
      <c r="RB17" s="71">
        <v>0</v>
      </c>
      <c r="RC17" s="71">
        <v>0</v>
      </c>
      <c r="RD17" s="71">
        <v>0</v>
      </c>
      <c r="RE17" s="71">
        <v>4</v>
      </c>
      <c r="RF17" s="71">
        <v>0</v>
      </c>
      <c r="RG17" s="71">
        <v>0</v>
      </c>
      <c r="RH17" s="71">
        <v>0</v>
      </c>
      <c r="RI17" s="71">
        <v>0</v>
      </c>
      <c r="RJ17" s="71">
        <v>0</v>
      </c>
      <c r="RK17" s="71">
        <v>0</v>
      </c>
      <c r="RL17" s="71">
        <v>0</v>
      </c>
      <c r="RM17" s="71">
        <v>0</v>
      </c>
      <c r="RN17" s="71">
        <v>2</v>
      </c>
      <c r="RO17" s="71">
        <v>0</v>
      </c>
      <c r="RP17" s="71">
        <v>0</v>
      </c>
      <c r="RQ17" s="71">
        <v>0</v>
      </c>
      <c r="RR17" s="71">
        <v>0</v>
      </c>
      <c r="RS17" s="71">
        <v>3</v>
      </c>
      <c r="RT17" s="71">
        <v>2</v>
      </c>
      <c r="RU17" s="71">
        <v>0</v>
      </c>
      <c r="RV17" s="71">
        <v>0</v>
      </c>
      <c r="RW17" s="71">
        <v>0</v>
      </c>
      <c r="RX17" s="71">
        <v>0</v>
      </c>
      <c r="RY17" s="71">
        <v>0</v>
      </c>
      <c r="RZ17" s="71">
        <v>4</v>
      </c>
      <c r="SA17" s="71">
        <v>0</v>
      </c>
      <c r="SB17" s="71">
        <v>0</v>
      </c>
      <c r="SC17" s="71">
        <v>0</v>
      </c>
      <c r="SD17" s="71">
        <v>0</v>
      </c>
      <c r="SE17" s="71">
        <v>0</v>
      </c>
      <c r="SF17" s="71">
        <v>0</v>
      </c>
      <c r="SG17" s="71">
        <v>0</v>
      </c>
      <c r="SH17" s="71">
        <v>0</v>
      </c>
    </row>
    <row r="18" spans="1:502">
      <c r="A18" s="16" t="s">
        <v>1727</v>
      </c>
      <c r="B18" s="70">
        <v>10</v>
      </c>
      <c r="C18" s="70">
        <v>10</v>
      </c>
      <c r="D18" s="70">
        <v>1</v>
      </c>
      <c r="E18" s="70">
        <v>2013</v>
      </c>
      <c r="F18" s="70" t="s">
        <v>180</v>
      </c>
      <c r="G18" s="1073" t="s">
        <v>1717</v>
      </c>
      <c r="H18" s="70" t="s">
        <v>1718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3.8919999999999999</v>
      </c>
      <c r="AF18" s="73">
        <v>9.1479999999999997</v>
      </c>
      <c r="AG18" s="73">
        <v>0</v>
      </c>
      <c r="AH18" s="73">
        <v>0</v>
      </c>
      <c r="AI18" s="73">
        <v>0</v>
      </c>
      <c r="AJ18" s="73">
        <v>0</v>
      </c>
      <c r="AK18" s="73">
        <v>0</v>
      </c>
      <c r="AL18" s="73">
        <v>0</v>
      </c>
      <c r="AM18" s="73">
        <v>0</v>
      </c>
      <c r="AN18" s="73">
        <v>0</v>
      </c>
      <c r="AO18" s="73">
        <v>0</v>
      </c>
      <c r="AP18" s="73">
        <v>639.08699999999999</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249.214</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639.08699999999999</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3.8919999999999999</v>
      </c>
      <c r="EG18" s="73">
        <v>9.1479999999999997</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249.214</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639.08699999999999</v>
      </c>
      <c r="HG18" s="73">
        <v>0</v>
      </c>
      <c r="HH18" s="73">
        <v>0</v>
      </c>
      <c r="HI18" s="73">
        <v>0</v>
      </c>
      <c r="HJ18" s="73">
        <v>0</v>
      </c>
      <c r="HK18" s="73">
        <v>13.04</v>
      </c>
      <c r="HL18" s="73">
        <v>0</v>
      </c>
      <c r="HM18" s="73">
        <v>0</v>
      </c>
      <c r="HN18" s="73">
        <v>0</v>
      </c>
      <c r="HO18" s="73">
        <v>0</v>
      </c>
      <c r="HP18" s="73">
        <v>0</v>
      </c>
      <c r="HQ18" s="73">
        <v>0</v>
      </c>
      <c r="HR18" s="73">
        <v>249.214</v>
      </c>
      <c r="HS18" s="73">
        <v>0</v>
      </c>
      <c r="HT18" s="73">
        <v>0</v>
      </c>
      <c r="HU18" s="73">
        <v>0</v>
      </c>
      <c r="HV18" s="73">
        <v>0</v>
      </c>
      <c r="HW18" s="73">
        <v>0</v>
      </c>
      <c r="HX18" s="73">
        <v>0</v>
      </c>
      <c r="HY18" s="73">
        <v>0</v>
      </c>
      <c r="HZ18" s="73">
        <v>0</v>
      </c>
      <c r="IA18" s="73">
        <v>639.08699999999999</v>
      </c>
      <c r="IB18" s="73">
        <v>0</v>
      </c>
      <c r="IC18" s="73">
        <v>0</v>
      </c>
      <c r="ID18" s="73">
        <v>0</v>
      </c>
      <c r="IE18" s="73">
        <v>0</v>
      </c>
      <c r="IF18" s="73">
        <v>13.04</v>
      </c>
      <c r="IG18" s="73">
        <v>639.08699999999999</v>
      </c>
      <c r="IH18" s="73">
        <v>0</v>
      </c>
      <c r="II18" s="73">
        <v>0</v>
      </c>
      <c r="IJ18" s="73">
        <v>0</v>
      </c>
      <c r="IK18" s="73">
        <v>0</v>
      </c>
      <c r="IL18" s="73">
        <v>0</v>
      </c>
      <c r="IM18" s="73">
        <v>249.214</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1</v>
      </c>
      <c r="JS18" s="71">
        <v>2</v>
      </c>
      <c r="JT18" s="71">
        <v>0</v>
      </c>
      <c r="JU18" s="71">
        <v>0</v>
      </c>
      <c r="JV18" s="71">
        <v>0</v>
      </c>
      <c r="JW18" s="71">
        <v>0</v>
      </c>
      <c r="JX18" s="71">
        <v>0</v>
      </c>
      <c r="JY18" s="71">
        <v>0</v>
      </c>
      <c r="JZ18" s="71">
        <v>0</v>
      </c>
      <c r="KA18" s="71">
        <v>0</v>
      </c>
      <c r="KB18" s="71">
        <v>0</v>
      </c>
      <c r="KC18" s="71">
        <v>2</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4</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2</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1</v>
      </c>
      <c r="NT18" s="71">
        <v>2</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4</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2</v>
      </c>
      <c r="QT18" s="71">
        <v>0</v>
      </c>
      <c r="QU18" s="71">
        <v>0</v>
      </c>
      <c r="QV18" s="71">
        <v>0</v>
      </c>
      <c r="QW18" s="71">
        <v>0</v>
      </c>
      <c r="QX18" s="71">
        <v>3</v>
      </c>
      <c r="QY18" s="71">
        <v>0</v>
      </c>
      <c r="QZ18" s="71">
        <v>0</v>
      </c>
      <c r="RA18" s="71">
        <v>0</v>
      </c>
      <c r="RB18" s="71">
        <v>0</v>
      </c>
      <c r="RC18" s="71">
        <v>0</v>
      </c>
      <c r="RD18" s="71">
        <v>0</v>
      </c>
      <c r="RE18" s="71">
        <v>4</v>
      </c>
      <c r="RF18" s="71">
        <v>0</v>
      </c>
      <c r="RG18" s="71">
        <v>0</v>
      </c>
      <c r="RH18" s="71">
        <v>0</v>
      </c>
      <c r="RI18" s="71">
        <v>0</v>
      </c>
      <c r="RJ18" s="71">
        <v>0</v>
      </c>
      <c r="RK18" s="71">
        <v>0</v>
      </c>
      <c r="RL18" s="71">
        <v>0</v>
      </c>
      <c r="RM18" s="71">
        <v>0</v>
      </c>
      <c r="RN18" s="71">
        <v>2</v>
      </c>
      <c r="RO18" s="71">
        <v>0</v>
      </c>
      <c r="RP18" s="71">
        <v>0</v>
      </c>
      <c r="RQ18" s="71">
        <v>0</v>
      </c>
      <c r="RR18" s="71">
        <v>0</v>
      </c>
      <c r="RS18" s="71">
        <v>3</v>
      </c>
      <c r="RT18" s="71">
        <v>2</v>
      </c>
      <c r="RU18" s="71">
        <v>0</v>
      </c>
      <c r="RV18" s="71">
        <v>0</v>
      </c>
      <c r="RW18" s="71">
        <v>0</v>
      </c>
      <c r="RX18" s="71">
        <v>0</v>
      </c>
      <c r="RY18" s="71">
        <v>0</v>
      </c>
      <c r="RZ18" s="71">
        <v>4</v>
      </c>
      <c r="SA18" s="71">
        <v>0</v>
      </c>
      <c r="SB18" s="71">
        <v>0</v>
      </c>
      <c r="SC18" s="71">
        <v>0</v>
      </c>
      <c r="SD18" s="71">
        <v>0</v>
      </c>
      <c r="SE18" s="71">
        <v>0</v>
      </c>
      <c r="SF18" s="71">
        <v>0</v>
      </c>
      <c r="SG18" s="71">
        <v>0</v>
      </c>
      <c r="SH18" s="71">
        <v>0</v>
      </c>
    </row>
    <row r="19" spans="1:502">
      <c r="A19" s="16" t="s">
        <v>1728</v>
      </c>
      <c r="B19" s="70">
        <v>11</v>
      </c>
      <c r="C19" s="70">
        <v>11</v>
      </c>
      <c r="D19" s="70">
        <v>1</v>
      </c>
      <c r="E19" s="70">
        <v>2014</v>
      </c>
      <c r="F19" s="70" t="s">
        <v>181</v>
      </c>
      <c r="G19" s="1073" t="s">
        <v>1717</v>
      </c>
      <c r="H19" s="70" t="s">
        <v>1718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4.4249999999999998</v>
      </c>
      <c r="AF19" s="73">
        <v>7.73</v>
      </c>
      <c r="AG19" s="73">
        <v>0</v>
      </c>
      <c r="AH19" s="73">
        <v>0</v>
      </c>
      <c r="AI19" s="73">
        <v>0</v>
      </c>
      <c r="AJ19" s="73">
        <v>0</v>
      </c>
      <c r="AK19" s="73">
        <v>0</v>
      </c>
      <c r="AL19" s="73">
        <v>0</v>
      </c>
      <c r="AM19" s="73">
        <v>0</v>
      </c>
      <c r="AN19" s="73">
        <v>0</v>
      </c>
      <c r="AO19" s="73">
        <v>0</v>
      </c>
      <c r="AP19" s="73">
        <v>581.07899999999995</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299.892</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581.07899999999995</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4.4249999999999998</v>
      </c>
      <c r="EG19" s="73">
        <v>7.73</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299.892</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581.07899999999995</v>
      </c>
      <c r="HG19" s="73">
        <v>0</v>
      </c>
      <c r="HH19" s="73">
        <v>0</v>
      </c>
      <c r="HI19" s="73">
        <v>0</v>
      </c>
      <c r="HJ19" s="73">
        <v>0</v>
      </c>
      <c r="HK19" s="73">
        <v>12.154999999999999</v>
      </c>
      <c r="HL19" s="73">
        <v>0</v>
      </c>
      <c r="HM19" s="73">
        <v>0</v>
      </c>
      <c r="HN19" s="73">
        <v>0</v>
      </c>
      <c r="HO19" s="73">
        <v>0</v>
      </c>
      <c r="HP19" s="73">
        <v>0</v>
      </c>
      <c r="HQ19" s="73">
        <v>0</v>
      </c>
      <c r="HR19" s="73">
        <v>299.892</v>
      </c>
      <c r="HS19" s="73">
        <v>0</v>
      </c>
      <c r="HT19" s="73">
        <v>0</v>
      </c>
      <c r="HU19" s="73">
        <v>0</v>
      </c>
      <c r="HV19" s="73">
        <v>0</v>
      </c>
      <c r="HW19" s="73">
        <v>0</v>
      </c>
      <c r="HX19" s="73">
        <v>0</v>
      </c>
      <c r="HY19" s="73">
        <v>0</v>
      </c>
      <c r="HZ19" s="73">
        <v>0</v>
      </c>
      <c r="IA19" s="73">
        <v>581.07899999999995</v>
      </c>
      <c r="IB19" s="73">
        <v>0</v>
      </c>
      <c r="IC19" s="73">
        <v>0</v>
      </c>
      <c r="ID19" s="73">
        <v>0</v>
      </c>
      <c r="IE19" s="73">
        <v>0</v>
      </c>
      <c r="IF19" s="73">
        <v>12.154999999999999</v>
      </c>
      <c r="IG19" s="73">
        <v>581.07899999999995</v>
      </c>
      <c r="IH19" s="73">
        <v>0</v>
      </c>
      <c r="II19" s="73">
        <v>0</v>
      </c>
      <c r="IJ19" s="73">
        <v>0</v>
      </c>
      <c r="IK19" s="73">
        <v>0</v>
      </c>
      <c r="IL19" s="73">
        <v>0</v>
      </c>
      <c r="IM19" s="73">
        <v>299.892</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1</v>
      </c>
      <c r="JS19" s="71">
        <v>2</v>
      </c>
      <c r="JT19" s="71">
        <v>0</v>
      </c>
      <c r="JU19" s="71">
        <v>0</v>
      </c>
      <c r="JV19" s="71">
        <v>0</v>
      </c>
      <c r="JW19" s="71">
        <v>0</v>
      </c>
      <c r="JX19" s="71">
        <v>0</v>
      </c>
      <c r="JY19" s="71">
        <v>0</v>
      </c>
      <c r="JZ19" s="71">
        <v>0</v>
      </c>
      <c r="KA19" s="71">
        <v>0</v>
      </c>
      <c r="KB19" s="71">
        <v>0</v>
      </c>
      <c r="KC19" s="71">
        <v>2</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4</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2</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1</v>
      </c>
      <c r="NT19" s="71">
        <v>2</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4</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2</v>
      </c>
      <c r="QT19" s="71">
        <v>0</v>
      </c>
      <c r="QU19" s="71">
        <v>0</v>
      </c>
      <c r="QV19" s="71">
        <v>0</v>
      </c>
      <c r="QW19" s="71">
        <v>0</v>
      </c>
      <c r="QX19" s="71">
        <v>3</v>
      </c>
      <c r="QY19" s="71">
        <v>0</v>
      </c>
      <c r="QZ19" s="71">
        <v>0</v>
      </c>
      <c r="RA19" s="71">
        <v>0</v>
      </c>
      <c r="RB19" s="71">
        <v>0</v>
      </c>
      <c r="RC19" s="71">
        <v>0</v>
      </c>
      <c r="RD19" s="71">
        <v>0</v>
      </c>
      <c r="RE19" s="71">
        <v>4</v>
      </c>
      <c r="RF19" s="71">
        <v>0</v>
      </c>
      <c r="RG19" s="71">
        <v>0</v>
      </c>
      <c r="RH19" s="71">
        <v>0</v>
      </c>
      <c r="RI19" s="71">
        <v>0</v>
      </c>
      <c r="RJ19" s="71">
        <v>0</v>
      </c>
      <c r="RK19" s="71">
        <v>0</v>
      </c>
      <c r="RL19" s="71">
        <v>0</v>
      </c>
      <c r="RM19" s="71">
        <v>0</v>
      </c>
      <c r="RN19" s="71">
        <v>2</v>
      </c>
      <c r="RO19" s="71">
        <v>0</v>
      </c>
      <c r="RP19" s="71">
        <v>0</v>
      </c>
      <c r="RQ19" s="71">
        <v>0</v>
      </c>
      <c r="RR19" s="71">
        <v>0</v>
      </c>
      <c r="RS19" s="71">
        <v>3</v>
      </c>
      <c r="RT19" s="71">
        <v>2</v>
      </c>
      <c r="RU19" s="71">
        <v>0</v>
      </c>
      <c r="RV19" s="71">
        <v>0</v>
      </c>
      <c r="RW19" s="71">
        <v>0</v>
      </c>
      <c r="RX19" s="71">
        <v>0</v>
      </c>
      <c r="RY19" s="71">
        <v>0</v>
      </c>
      <c r="RZ19" s="71">
        <v>4</v>
      </c>
      <c r="SA19" s="71">
        <v>0</v>
      </c>
      <c r="SB19" s="71">
        <v>0</v>
      </c>
      <c r="SC19" s="71">
        <v>0</v>
      </c>
      <c r="SD19" s="71">
        <v>0</v>
      </c>
      <c r="SE19" s="71">
        <v>0</v>
      </c>
      <c r="SF19" s="71">
        <v>0</v>
      </c>
      <c r="SG19" s="71">
        <v>0</v>
      </c>
      <c r="SH19" s="71">
        <v>0</v>
      </c>
    </row>
    <row r="20" spans="1:502">
      <c r="A20" s="16" t="s">
        <v>1729</v>
      </c>
      <c r="B20" s="70">
        <v>12</v>
      </c>
      <c r="C20" s="70">
        <v>12</v>
      </c>
      <c r="D20" s="70">
        <v>1</v>
      </c>
      <c r="E20" s="70">
        <v>2015</v>
      </c>
      <c r="F20" s="70" t="s">
        <v>182</v>
      </c>
      <c r="G20" s="1073" t="s">
        <v>1717</v>
      </c>
      <c r="H20" s="70" t="s">
        <v>1718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4.2359999999999998</v>
      </c>
      <c r="AF20" s="73">
        <v>6.32</v>
      </c>
      <c r="AG20" s="73">
        <v>0</v>
      </c>
      <c r="AH20" s="73">
        <v>0</v>
      </c>
      <c r="AI20" s="73">
        <v>0</v>
      </c>
      <c r="AJ20" s="73">
        <v>0</v>
      </c>
      <c r="AK20" s="73">
        <v>0</v>
      </c>
      <c r="AL20" s="73">
        <v>0</v>
      </c>
      <c r="AM20" s="73">
        <v>0</v>
      </c>
      <c r="AN20" s="73">
        <v>0</v>
      </c>
      <c r="AO20" s="73">
        <v>0</v>
      </c>
      <c r="AP20" s="73">
        <v>647.55200000000002</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309.00799999999998</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647.55200000000002</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4.2359999999999998</v>
      </c>
      <c r="EG20" s="73">
        <v>6.32</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309.00799999999998</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647.55200000000002</v>
      </c>
      <c r="HG20" s="73">
        <v>0</v>
      </c>
      <c r="HH20" s="73">
        <v>0</v>
      </c>
      <c r="HI20" s="73">
        <v>0</v>
      </c>
      <c r="HJ20" s="73">
        <v>0</v>
      </c>
      <c r="HK20" s="73">
        <v>10.555999999999999</v>
      </c>
      <c r="HL20" s="73">
        <v>0</v>
      </c>
      <c r="HM20" s="73">
        <v>0</v>
      </c>
      <c r="HN20" s="73">
        <v>0</v>
      </c>
      <c r="HO20" s="73">
        <v>0</v>
      </c>
      <c r="HP20" s="73">
        <v>0</v>
      </c>
      <c r="HQ20" s="73">
        <v>0</v>
      </c>
      <c r="HR20" s="73">
        <v>309.00799999999998</v>
      </c>
      <c r="HS20" s="73">
        <v>0</v>
      </c>
      <c r="HT20" s="73">
        <v>0</v>
      </c>
      <c r="HU20" s="73">
        <v>0</v>
      </c>
      <c r="HV20" s="73">
        <v>0</v>
      </c>
      <c r="HW20" s="73">
        <v>0</v>
      </c>
      <c r="HX20" s="73">
        <v>0</v>
      </c>
      <c r="HY20" s="73">
        <v>0</v>
      </c>
      <c r="HZ20" s="73">
        <v>0</v>
      </c>
      <c r="IA20" s="73">
        <v>647.55200000000002</v>
      </c>
      <c r="IB20" s="73">
        <v>0</v>
      </c>
      <c r="IC20" s="73">
        <v>0</v>
      </c>
      <c r="ID20" s="73">
        <v>0</v>
      </c>
      <c r="IE20" s="73">
        <v>0</v>
      </c>
      <c r="IF20" s="73">
        <v>10.555999999999999</v>
      </c>
      <c r="IG20" s="73">
        <v>647.55200000000002</v>
      </c>
      <c r="IH20" s="73">
        <v>0</v>
      </c>
      <c r="II20" s="73">
        <v>0</v>
      </c>
      <c r="IJ20" s="73">
        <v>0</v>
      </c>
      <c r="IK20" s="73">
        <v>0</v>
      </c>
      <c r="IL20" s="73">
        <v>0</v>
      </c>
      <c r="IM20" s="73">
        <v>309.00799999999998</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1</v>
      </c>
      <c r="JS20" s="71">
        <v>2</v>
      </c>
      <c r="JT20" s="71">
        <v>0</v>
      </c>
      <c r="JU20" s="71">
        <v>0</v>
      </c>
      <c r="JV20" s="71">
        <v>0</v>
      </c>
      <c r="JW20" s="71">
        <v>0</v>
      </c>
      <c r="JX20" s="71">
        <v>0</v>
      </c>
      <c r="JY20" s="71">
        <v>0</v>
      </c>
      <c r="JZ20" s="71">
        <v>0</v>
      </c>
      <c r="KA20" s="71">
        <v>0</v>
      </c>
      <c r="KB20" s="71">
        <v>0</v>
      </c>
      <c r="KC20" s="71">
        <v>3</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3</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3</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1</v>
      </c>
      <c r="NT20" s="71">
        <v>2</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3</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3</v>
      </c>
      <c r="QT20" s="71">
        <v>0</v>
      </c>
      <c r="QU20" s="71">
        <v>0</v>
      </c>
      <c r="QV20" s="71">
        <v>0</v>
      </c>
      <c r="QW20" s="71">
        <v>0</v>
      </c>
      <c r="QX20" s="71">
        <v>3</v>
      </c>
      <c r="QY20" s="71">
        <v>0</v>
      </c>
      <c r="QZ20" s="71">
        <v>0</v>
      </c>
      <c r="RA20" s="71">
        <v>0</v>
      </c>
      <c r="RB20" s="71">
        <v>0</v>
      </c>
      <c r="RC20" s="71">
        <v>0</v>
      </c>
      <c r="RD20" s="71">
        <v>0</v>
      </c>
      <c r="RE20" s="71">
        <v>3</v>
      </c>
      <c r="RF20" s="71">
        <v>0</v>
      </c>
      <c r="RG20" s="71">
        <v>0</v>
      </c>
      <c r="RH20" s="71">
        <v>0</v>
      </c>
      <c r="RI20" s="71">
        <v>0</v>
      </c>
      <c r="RJ20" s="71">
        <v>0</v>
      </c>
      <c r="RK20" s="71">
        <v>0</v>
      </c>
      <c r="RL20" s="71">
        <v>0</v>
      </c>
      <c r="RM20" s="71">
        <v>0</v>
      </c>
      <c r="RN20" s="71">
        <v>3</v>
      </c>
      <c r="RO20" s="71">
        <v>0</v>
      </c>
      <c r="RP20" s="71">
        <v>0</v>
      </c>
      <c r="RQ20" s="71">
        <v>0</v>
      </c>
      <c r="RR20" s="71">
        <v>0</v>
      </c>
      <c r="RS20" s="71">
        <v>3</v>
      </c>
      <c r="RT20" s="71">
        <v>3</v>
      </c>
      <c r="RU20" s="71">
        <v>0</v>
      </c>
      <c r="RV20" s="71">
        <v>0</v>
      </c>
      <c r="RW20" s="71">
        <v>0</v>
      </c>
      <c r="RX20" s="71">
        <v>0</v>
      </c>
      <c r="RY20" s="71">
        <v>0</v>
      </c>
      <c r="RZ20" s="71">
        <v>3</v>
      </c>
      <c r="SA20" s="71">
        <v>0</v>
      </c>
      <c r="SB20" s="71">
        <v>0</v>
      </c>
      <c r="SC20" s="71">
        <v>0</v>
      </c>
      <c r="SD20" s="71">
        <v>0</v>
      </c>
      <c r="SE20" s="71">
        <v>0</v>
      </c>
      <c r="SF20" s="71">
        <v>0</v>
      </c>
      <c r="SG20" s="71">
        <v>0</v>
      </c>
      <c r="SH20" s="71">
        <v>0</v>
      </c>
    </row>
    <row r="21" spans="1:502">
      <c r="A21" s="16" t="s">
        <v>1730</v>
      </c>
      <c r="B21" s="70">
        <v>13</v>
      </c>
      <c r="C21" s="70">
        <v>13</v>
      </c>
      <c r="D21" s="70">
        <v>1</v>
      </c>
      <c r="E21" s="70">
        <v>2016</v>
      </c>
      <c r="F21" s="70" t="s">
        <v>155</v>
      </c>
      <c r="G21" s="1073" t="s">
        <v>1717</v>
      </c>
      <c r="H21" s="70" t="s">
        <v>1718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5.601</v>
      </c>
      <c r="AF21" s="73">
        <v>7.7949999999999999</v>
      </c>
      <c r="AG21" s="73">
        <v>0</v>
      </c>
      <c r="AH21" s="73">
        <v>0</v>
      </c>
      <c r="AI21" s="73">
        <v>0</v>
      </c>
      <c r="AJ21" s="73">
        <v>0</v>
      </c>
      <c r="AK21" s="73">
        <v>0</v>
      </c>
      <c r="AL21" s="73">
        <v>0</v>
      </c>
      <c r="AM21" s="73">
        <v>0</v>
      </c>
      <c r="AN21" s="73">
        <v>0</v>
      </c>
      <c r="AO21" s="73">
        <v>0</v>
      </c>
      <c r="AP21" s="73">
        <v>694.04300000000001</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298.08499999999998</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694.04300000000001</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5.601</v>
      </c>
      <c r="EG21" s="73">
        <v>7.7949999999999999</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298.08499999999998</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694.04300000000001</v>
      </c>
      <c r="HG21" s="73">
        <v>0</v>
      </c>
      <c r="HH21" s="73">
        <v>0</v>
      </c>
      <c r="HI21" s="73">
        <v>0</v>
      </c>
      <c r="HJ21" s="73">
        <v>0</v>
      </c>
      <c r="HK21" s="73">
        <v>13.396000000000001</v>
      </c>
      <c r="HL21" s="73">
        <v>0</v>
      </c>
      <c r="HM21" s="73">
        <v>0</v>
      </c>
      <c r="HN21" s="73">
        <v>0</v>
      </c>
      <c r="HO21" s="73">
        <v>0</v>
      </c>
      <c r="HP21" s="73">
        <v>0</v>
      </c>
      <c r="HQ21" s="73">
        <v>0</v>
      </c>
      <c r="HR21" s="73">
        <v>298.08499999999998</v>
      </c>
      <c r="HS21" s="73">
        <v>0</v>
      </c>
      <c r="HT21" s="73">
        <v>0</v>
      </c>
      <c r="HU21" s="73">
        <v>0</v>
      </c>
      <c r="HV21" s="73">
        <v>0</v>
      </c>
      <c r="HW21" s="73">
        <v>0</v>
      </c>
      <c r="HX21" s="73">
        <v>0</v>
      </c>
      <c r="HY21" s="73">
        <v>0</v>
      </c>
      <c r="HZ21" s="73">
        <v>0</v>
      </c>
      <c r="IA21" s="73">
        <v>694.04300000000001</v>
      </c>
      <c r="IB21" s="73">
        <v>0</v>
      </c>
      <c r="IC21" s="73">
        <v>0</v>
      </c>
      <c r="ID21" s="73">
        <v>0</v>
      </c>
      <c r="IE21" s="73">
        <v>0</v>
      </c>
      <c r="IF21" s="73">
        <v>13.396000000000001</v>
      </c>
      <c r="IG21" s="73">
        <v>694.04300000000001</v>
      </c>
      <c r="IH21" s="73">
        <v>0</v>
      </c>
      <c r="II21" s="73">
        <v>0</v>
      </c>
      <c r="IJ21" s="73">
        <v>0</v>
      </c>
      <c r="IK21" s="73">
        <v>0</v>
      </c>
      <c r="IL21" s="73">
        <v>0</v>
      </c>
      <c r="IM21" s="73">
        <v>298.08499999999998</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1</v>
      </c>
      <c r="JS21" s="71">
        <v>2</v>
      </c>
      <c r="JT21" s="71">
        <v>0</v>
      </c>
      <c r="JU21" s="71">
        <v>0</v>
      </c>
      <c r="JV21" s="71">
        <v>0</v>
      </c>
      <c r="JW21" s="71">
        <v>0</v>
      </c>
      <c r="JX21" s="71">
        <v>0</v>
      </c>
      <c r="JY21" s="71">
        <v>0</v>
      </c>
      <c r="JZ21" s="71">
        <v>0</v>
      </c>
      <c r="KA21" s="71">
        <v>0</v>
      </c>
      <c r="KB21" s="71">
        <v>0</v>
      </c>
      <c r="KC21" s="71">
        <v>2</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3</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2</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1</v>
      </c>
      <c r="NT21" s="71">
        <v>2</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3</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2</v>
      </c>
      <c r="QT21" s="71">
        <v>0</v>
      </c>
      <c r="QU21" s="71">
        <v>0</v>
      </c>
      <c r="QV21" s="71">
        <v>0</v>
      </c>
      <c r="QW21" s="71">
        <v>0</v>
      </c>
      <c r="QX21" s="71">
        <v>3</v>
      </c>
      <c r="QY21" s="71">
        <v>0</v>
      </c>
      <c r="QZ21" s="71">
        <v>0</v>
      </c>
      <c r="RA21" s="71">
        <v>0</v>
      </c>
      <c r="RB21" s="71">
        <v>0</v>
      </c>
      <c r="RC21" s="71">
        <v>0</v>
      </c>
      <c r="RD21" s="71">
        <v>0</v>
      </c>
      <c r="RE21" s="71">
        <v>3</v>
      </c>
      <c r="RF21" s="71">
        <v>0</v>
      </c>
      <c r="RG21" s="71">
        <v>0</v>
      </c>
      <c r="RH21" s="71">
        <v>0</v>
      </c>
      <c r="RI21" s="71">
        <v>0</v>
      </c>
      <c r="RJ21" s="71">
        <v>0</v>
      </c>
      <c r="RK21" s="71">
        <v>0</v>
      </c>
      <c r="RL21" s="71">
        <v>0</v>
      </c>
      <c r="RM21" s="71">
        <v>0</v>
      </c>
      <c r="RN21" s="71">
        <v>2</v>
      </c>
      <c r="RO21" s="71">
        <v>0</v>
      </c>
      <c r="RP21" s="71">
        <v>0</v>
      </c>
      <c r="RQ21" s="71">
        <v>0</v>
      </c>
      <c r="RR21" s="71">
        <v>0</v>
      </c>
      <c r="RS21" s="71">
        <v>3</v>
      </c>
      <c r="RT21" s="71">
        <v>2</v>
      </c>
      <c r="RU21" s="71">
        <v>0</v>
      </c>
      <c r="RV21" s="71">
        <v>0</v>
      </c>
      <c r="RW21" s="71">
        <v>0</v>
      </c>
      <c r="RX21" s="71">
        <v>0</v>
      </c>
      <c r="RY21" s="71">
        <v>0</v>
      </c>
      <c r="RZ21" s="71">
        <v>3</v>
      </c>
      <c r="SA21" s="71">
        <v>0</v>
      </c>
      <c r="SB21" s="71">
        <v>0</v>
      </c>
      <c r="SC21" s="71">
        <v>0</v>
      </c>
      <c r="SD21" s="71">
        <v>0</v>
      </c>
      <c r="SE21" s="71">
        <v>0</v>
      </c>
      <c r="SF21" s="71">
        <v>0</v>
      </c>
      <c r="SG21" s="71">
        <v>0</v>
      </c>
      <c r="SH21" s="71">
        <v>0</v>
      </c>
    </row>
    <row r="22" spans="1:502">
      <c r="A22" s="16" t="s">
        <v>1731</v>
      </c>
      <c r="B22" s="70">
        <v>14</v>
      </c>
      <c r="C22" s="70">
        <v>14</v>
      </c>
      <c r="D22" s="70">
        <v>1</v>
      </c>
      <c r="E22" s="70">
        <v>2017</v>
      </c>
      <c r="F22" s="70" t="s">
        <v>156</v>
      </c>
      <c r="G22" s="1073" t="s">
        <v>1717</v>
      </c>
      <c r="H22" s="70" t="s">
        <v>1718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5.78</v>
      </c>
      <c r="AF22" s="73">
        <v>11.63</v>
      </c>
      <c r="AG22" s="73">
        <v>0</v>
      </c>
      <c r="AH22" s="73">
        <v>0</v>
      </c>
      <c r="AI22" s="73">
        <v>0</v>
      </c>
      <c r="AJ22" s="73">
        <v>0</v>
      </c>
      <c r="AK22" s="73">
        <v>0</v>
      </c>
      <c r="AL22" s="73">
        <v>0</v>
      </c>
      <c r="AM22" s="73">
        <v>0</v>
      </c>
      <c r="AN22" s="73">
        <v>0</v>
      </c>
      <c r="AO22" s="73">
        <v>0</v>
      </c>
      <c r="AP22" s="73">
        <v>648.89400000000001</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296.12400000000002</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648.89400000000001</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5.78</v>
      </c>
      <c r="EG22" s="73">
        <v>11.63</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296.12400000000002</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648.89400000000001</v>
      </c>
      <c r="HG22" s="73">
        <v>0</v>
      </c>
      <c r="HH22" s="73">
        <v>0</v>
      </c>
      <c r="HI22" s="73">
        <v>0</v>
      </c>
      <c r="HJ22" s="73">
        <v>0</v>
      </c>
      <c r="HK22" s="73">
        <v>17.41</v>
      </c>
      <c r="HL22" s="73">
        <v>0</v>
      </c>
      <c r="HM22" s="73">
        <v>0</v>
      </c>
      <c r="HN22" s="73">
        <v>0</v>
      </c>
      <c r="HO22" s="73">
        <v>0</v>
      </c>
      <c r="HP22" s="73">
        <v>0</v>
      </c>
      <c r="HQ22" s="73">
        <v>0</v>
      </c>
      <c r="HR22" s="73">
        <v>296.12400000000002</v>
      </c>
      <c r="HS22" s="73">
        <v>0</v>
      </c>
      <c r="HT22" s="73">
        <v>0</v>
      </c>
      <c r="HU22" s="73">
        <v>0</v>
      </c>
      <c r="HV22" s="73">
        <v>0</v>
      </c>
      <c r="HW22" s="73">
        <v>0</v>
      </c>
      <c r="HX22" s="73">
        <v>0</v>
      </c>
      <c r="HY22" s="73">
        <v>0</v>
      </c>
      <c r="HZ22" s="73">
        <v>0</v>
      </c>
      <c r="IA22" s="73">
        <v>648.89400000000001</v>
      </c>
      <c r="IB22" s="73">
        <v>0</v>
      </c>
      <c r="IC22" s="73">
        <v>0</v>
      </c>
      <c r="ID22" s="73">
        <v>0</v>
      </c>
      <c r="IE22" s="73">
        <v>0</v>
      </c>
      <c r="IF22" s="73">
        <v>17.41</v>
      </c>
      <c r="IG22" s="73">
        <v>648.89400000000001</v>
      </c>
      <c r="IH22" s="73">
        <v>0</v>
      </c>
      <c r="II22" s="73">
        <v>0</v>
      </c>
      <c r="IJ22" s="73">
        <v>0</v>
      </c>
      <c r="IK22" s="73">
        <v>0</v>
      </c>
      <c r="IL22" s="73">
        <v>0</v>
      </c>
      <c r="IM22" s="73">
        <v>296.12400000000002</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1</v>
      </c>
      <c r="JS22" s="71">
        <v>2</v>
      </c>
      <c r="JT22" s="71">
        <v>0</v>
      </c>
      <c r="JU22" s="71">
        <v>0</v>
      </c>
      <c r="JV22" s="71">
        <v>0</v>
      </c>
      <c r="JW22" s="71">
        <v>0</v>
      </c>
      <c r="JX22" s="71">
        <v>0</v>
      </c>
      <c r="JY22" s="71">
        <v>0</v>
      </c>
      <c r="JZ22" s="71">
        <v>0</v>
      </c>
      <c r="KA22" s="71">
        <v>0</v>
      </c>
      <c r="KB22" s="71">
        <v>0</v>
      </c>
      <c r="KC22" s="71">
        <v>2</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3</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2</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1</v>
      </c>
      <c r="NT22" s="71">
        <v>2</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3</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2</v>
      </c>
      <c r="QT22" s="71">
        <v>0</v>
      </c>
      <c r="QU22" s="71">
        <v>0</v>
      </c>
      <c r="QV22" s="71">
        <v>0</v>
      </c>
      <c r="QW22" s="71">
        <v>0</v>
      </c>
      <c r="QX22" s="71">
        <v>3</v>
      </c>
      <c r="QY22" s="71">
        <v>0</v>
      </c>
      <c r="QZ22" s="71">
        <v>0</v>
      </c>
      <c r="RA22" s="71">
        <v>0</v>
      </c>
      <c r="RB22" s="71">
        <v>0</v>
      </c>
      <c r="RC22" s="71">
        <v>0</v>
      </c>
      <c r="RD22" s="71">
        <v>0</v>
      </c>
      <c r="RE22" s="71">
        <v>3</v>
      </c>
      <c r="RF22" s="71">
        <v>0</v>
      </c>
      <c r="RG22" s="71">
        <v>0</v>
      </c>
      <c r="RH22" s="71">
        <v>0</v>
      </c>
      <c r="RI22" s="71">
        <v>0</v>
      </c>
      <c r="RJ22" s="71">
        <v>0</v>
      </c>
      <c r="RK22" s="71">
        <v>0</v>
      </c>
      <c r="RL22" s="71">
        <v>0</v>
      </c>
      <c r="RM22" s="71">
        <v>0</v>
      </c>
      <c r="RN22" s="71">
        <v>2</v>
      </c>
      <c r="RO22" s="71">
        <v>0</v>
      </c>
      <c r="RP22" s="71">
        <v>0</v>
      </c>
      <c r="RQ22" s="71">
        <v>0</v>
      </c>
      <c r="RR22" s="71">
        <v>0</v>
      </c>
      <c r="RS22" s="71">
        <v>3</v>
      </c>
      <c r="RT22" s="71">
        <v>2</v>
      </c>
      <c r="RU22" s="71">
        <v>0</v>
      </c>
      <c r="RV22" s="71">
        <v>0</v>
      </c>
      <c r="RW22" s="71">
        <v>0</v>
      </c>
      <c r="RX22" s="71">
        <v>0</v>
      </c>
      <c r="RY22" s="71">
        <v>0</v>
      </c>
      <c r="RZ22" s="71">
        <v>3</v>
      </c>
      <c r="SA22" s="71">
        <v>0</v>
      </c>
      <c r="SB22" s="71">
        <v>0</v>
      </c>
      <c r="SC22" s="71">
        <v>0</v>
      </c>
      <c r="SD22" s="71">
        <v>0</v>
      </c>
      <c r="SE22" s="71">
        <v>0</v>
      </c>
      <c r="SF22" s="71">
        <v>0</v>
      </c>
      <c r="SG22" s="71">
        <v>0</v>
      </c>
      <c r="SH22" s="71">
        <v>0</v>
      </c>
    </row>
    <row r="23" spans="1:502">
      <c r="A23" s="16" t="s">
        <v>1732</v>
      </c>
      <c r="B23" s="70">
        <v>15</v>
      </c>
      <c r="C23" s="70">
        <v>15</v>
      </c>
      <c r="D23" s="70">
        <v>1</v>
      </c>
      <c r="E23" s="70">
        <v>2018</v>
      </c>
      <c r="F23" s="70" t="s">
        <v>183</v>
      </c>
      <c r="G23" s="1073" t="s">
        <v>1717</v>
      </c>
      <c r="H23" s="70" t="s">
        <v>1718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6.9459999999999997</v>
      </c>
      <c r="AF23" s="73">
        <v>8.18</v>
      </c>
      <c r="AG23" s="73">
        <v>0</v>
      </c>
      <c r="AH23" s="73">
        <v>0</v>
      </c>
      <c r="AI23" s="73">
        <v>0</v>
      </c>
      <c r="AJ23" s="73">
        <v>0</v>
      </c>
      <c r="AK23" s="73">
        <v>0</v>
      </c>
      <c r="AL23" s="73">
        <v>0</v>
      </c>
      <c r="AM23" s="73">
        <v>0</v>
      </c>
      <c r="AN23" s="73">
        <v>0</v>
      </c>
      <c r="AO23" s="73">
        <v>0</v>
      </c>
      <c r="AP23" s="73">
        <v>671.85500000000002</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278.24799999999999</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671.85500000000002</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6.9459999999999997</v>
      </c>
      <c r="EG23" s="73">
        <v>8.18</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278.24799999999999</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671.85500000000002</v>
      </c>
      <c r="HG23" s="73">
        <v>0</v>
      </c>
      <c r="HH23" s="73">
        <v>0</v>
      </c>
      <c r="HI23" s="73">
        <v>0</v>
      </c>
      <c r="HJ23" s="73">
        <v>0</v>
      </c>
      <c r="HK23" s="73">
        <v>15.125999999999999</v>
      </c>
      <c r="HL23" s="73">
        <v>0</v>
      </c>
      <c r="HM23" s="73">
        <v>0</v>
      </c>
      <c r="HN23" s="73">
        <v>0</v>
      </c>
      <c r="HO23" s="73">
        <v>0</v>
      </c>
      <c r="HP23" s="73">
        <v>0</v>
      </c>
      <c r="HQ23" s="73">
        <v>0</v>
      </c>
      <c r="HR23" s="73">
        <v>278.24799999999999</v>
      </c>
      <c r="HS23" s="73">
        <v>0</v>
      </c>
      <c r="HT23" s="73">
        <v>0</v>
      </c>
      <c r="HU23" s="73">
        <v>0</v>
      </c>
      <c r="HV23" s="73">
        <v>0</v>
      </c>
      <c r="HW23" s="73">
        <v>0</v>
      </c>
      <c r="HX23" s="73">
        <v>0</v>
      </c>
      <c r="HY23" s="73">
        <v>0</v>
      </c>
      <c r="HZ23" s="73">
        <v>0</v>
      </c>
      <c r="IA23" s="73">
        <v>671.85500000000002</v>
      </c>
      <c r="IB23" s="73">
        <v>0</v>
      </c>
      <c r="IC23" s="73">
        <v>0</v>
      </c>
      <c r="ID23" s="73">
        <v>0</v>
      </c>
      <c r="IE23" s="73">
        <v>0</v>
      </c>
      <c r="IF23" s="73">
        <v>15.125999999999999</v>
      </c>
      <c r="IG23" s="73">
        <v>671.85500000000002</v>
      </c>
      <c r="IH23" s="73">
        <v>0</v>
      </c>
      <c r="II23" s="73">
        <v>0</v>
      </c>
      <c r="IJ23" s="73">
        <v>0</v>
      </c>
      <c r="IK23" s="73">
        <v>0</v>
      </c>
      <c r="IL23" s="73">
        <v>0</v>
      </c>
      <c r="IM23" s="73">
        <v>278.24799999999999</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1</v>
      </c>
      <c r="JS23" s="71">
        <v>2</v>
      </c>
      <c r="JT23" s="71">
        <v>0</v>
      </c>
      <c r="JU23" s="71">
        <v>0</v>
      </c>
      <c r="JV23" s="71">
        <v>0</v>
      </c>
      <c r="JW23" s="71">
        <v>0</v>
      </c>
      <c r="JX23" s="71">
        <v>0</v>
      </c>
      <c r="JY23" s="71">
        <v>0</v>
      </c>
      <c r="JZ23" s="71">
        <v>0</v>
      </c>
      <c r="KA23" s="71">
        <v>0</v>
      </c>
      <c r="KB23" s="71">
        <v>0</v>
      </c>
      <c r="KC23" s="71">
        <v>2</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3</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2</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1</v>
      </c>
      <c r="NT23" s="71">
        <v>2</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3</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2</v>
      </c>
      <c r="QT23" s="71">
        <v>0</v>
      </c>
      <c r="QU23" s="71">
        <v>0</v>
      </c>
      <c r="QV23" s="71">
        <v>0</v>
      </c>
      <c r="QW23" s="71">
        <v>0</v>
      </c>
      <c r="QX23" s="71">
        <v>3</v>
      </c>
      <c r="QY23" s="71">
        <v>0</v>
      </c>
      <c r="QZ23" s="71">
        <v>0</v>
      </c>
      <c r="RA23" s="71">
        <v>0</v>
      </c>
      <c r="RB23" s="71">
        <v>0</v>
      </c>
      <c r="RC23" s="71">
        <v>0</v>
      </c>
      <c r="RD23" s="71">
        <v>0</v>
      </c>
      <c r="RE23" s="71">
        <v>3</v>
      </c>
      <c r="RF23" s="71">
        <v>0</v>
      </c>
      <c r="RG23" s="71">
        <v>0</v>
      </c>
      <c r="RH23" s="71">
        <v>0</v>
      </c>
      <c r="RI23" s="71">
        <v>0</v>
      </c>
      <c r="RJ23" s="71">
        <v>0</v>
      </c>
      <c r="RK23" s="71">
        <v>0</v>
      </c>
      <c r="RL23" s="71">
        <v>0</v>
      </c>
      <c r="RM23" s="71">
        <v>0</v>
      </c>
      <c r="RN23" s="71">
        <v>2</v>
      </c>
      <c r="RO23" s="71">
        <v>0</v>
      </c>
      <c r="RP23" s="71">
        <v>0</v>
      </c>
      <c r="RQ23" s="71">
        <v>0</v>
      </c>
      <c r="RR23" s="71">
        <v>0</v>
      </c>
      <c r="RS23" s="71">
        <v>3</v>
      </c>
      <c r="RT23" s="71">
        <v>2</v>
      </c>
      <c r="RU23" s="71">
        <v>0</v>
      </c>
      <c r="RV23" s="71">
        <v>0</v>
      </c>
      <c r="RW23" s="71">
        <v>0</v>
      </c>
      <c r="RX23" s="71">
        <v>0</v>
      </c>
      <c r="RY23" s="71">
        <v>0</v>
      </c>
      <c r="RZ23" s="71">
        <v>3</v>
      </c>
      <c r="SA23" s="71">
        <v>0</v>
      </c>
      <c r="SB23" s="71">
        <v>0</v>
      </c>
      <c r="SC23" s="71">
        <v>0</v>
      </c>
      <c r="SD23" s="71">
        <v>0</v>
      </c>
      <c r="SE23" s="71">
        <v>0</v>
      </c>
      <c r="SF23" s="71">
        <v>0</v>
      </c>
      <c r="SG23" s="71">
        <v>0</v>
      </c>
      <c r="SH23" s="71">
        <v>0</v>
      </c>
    </row>
    <row r="24" spans="1:502">
      <c r="A24" s="16" t="s">
        <v>1733</v>
      </c>
      <c r="B24" s="70">
        <v>16</v>
      </c>
      <c r="C24" s="70">
        <v>16</v>
      </c>
      <c r="D24" s="70">
        <v>1</v>
      </c>
      <c r="E24" s="70">
        <v>2019</v>
      </c>
      <c r="F24" s="70" t="s">
        <v>158</v>
      </c>
      <c r="G24" s="1073" t="s">
        <v>1717</v>
      </c>
      <c r="H24" s="70" t="s">
        <v>1718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4.1100000000000003</v>
      </c>
      <c r="AF24" s="73">
        <v>5.4459999999999997</v>
      </c>
      <c r="AG24" s="73">
        <v>0</v>
      </c>
      <c r="AH24" s="73">
        <v>0</v>
      </c>
      <c r="AI24" s="73">
        <v>0</v>
      </c>
      <c r="AJ24" s="73">
        <v>0</v>
      </c>
      <c r="AK24" s="73">
        <v>0</v>
      </c>
      <c r="AL24" s="73">
        <v>0</v>
      </c>
      <c r="AM24" s="73">
        <v>0</v>
      </c>
      <c r="AN24" s="73">
        <v>0</v>
      </c>
      <c r="AO24" s="73">
        <v>0</v>
      </c>
      <c r="AP24" s="73">
        <v>673.48199999999997</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268.57299999999998</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673.48199999999997</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4.1100000000000003</v>
      </c>
      <c r="EG24" s="73">
        <v>5.4459999999999997</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268.57299999999998</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673.48199999999997</v>
      </c>
      <c r="HG24" s="73">
        <v>0</v>
      </c>
      <c r="HH24" s="73">
        <v>0</v>
      </c>
      <c r="HI24" s="73">
        <v>0</v>
      </c>
      <c r="HJ24" s="73">
        <v>0</v>
      </c>
      <c r="HK24" s="73">
        <v>9.5559999999999992</v>
      </c>
      <c r="HL24" s="73">
        <v>0</v>
      </c>
      <c r="HM24" s="73">
        <v>0</v>
      </c>
      <c r="HN24" s="73">
        <v>0</v>
      </c>
      <c r="HO24" s="73">
        <v>0</v>
      </c>
      <c r="HP24" s="73">
        <v>0</v>
      </c>
      <c r="HQ24" s="73">
        <v>0</v>
      </c>
      <c r="HR24" s="73">
        <v>268.57299999999998</v>
      </c>
      <c r="HS24" s="73">
        <v>0</v>
      </c>
      <c r="HT24" s="73">
        <v>0</v>
      </c>
      <c r="HU24" s="73">
        <v>0</v>
      </c>
      <c r="HV24" s="73">
        <v>0</v>
      </c>
      <c r="HW24" s="73">
        <v>0</v>
      </c>
      <c r="HX24" s="73">
        <v>0</v>
      </c>
      <c r="HY24" s="73">
        <v>0</v>
      </c>
      <c r="HZ24" s="73">
        <v>0</v>
      </c>
      <c r="IA24" s="73">
        <v>673.48199999999997</v>
      </c>
      <c r="IB24" s="73">
        <v>0</v>
      </c>
      <c r="IC24" s="73">
        <v>0</v>
      </c>
      <c r="ID24" s="73">
        <v>0</v>
      </c>
      <c r="IE24" s="73">
        <v>0</v>
      </c>
      <c r="IF24" s="73">
        <v>9.5559999999999992</v>
      </c>
      <c r="IG24" s="73">
        <v>673.48199999999997</v>
      </c>
      <c r="IH24" s="73">
        <v>0</v>
      </c>
      <c r="II24" s="73">
        <v>0</v>
      </c>
      <c r="IJ24" s="73">
        <v>0</v>
      </c>
      <c r="IK24" s="73">
        <v>0</v>
      </c>
      <c r="IL24" s="73">
        <v>0</v>
      </c>
      <c r="IM24" s="73">
        <v>268.57299999999998</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1</v>
      </c>
      <c r="JS24" s="71">
        <v>2</v>
      </c>
      <c r="JT24" s="71">
        <v>0</v>
      </c>
      <c r="JU24" s="71">
        <v>0</v>
      </c>
      <c r="JV24" s="71">
        <v>0</v>
      </c>
      <c r="JW24" s="71">
        <v>0</v>
      </c>
      <c r="JX24" s="71">
        <v>0</v>
      </c>
      <c r="JY24" s="71">
        <v>0</v>
      </c>
      <c r="JZ24" s="71">
        <v>0</v>
      </c>
      <c r="KA24" s="71">
        <v>0</v>
      </c>
      <c r="KB24" s="71">
        <v>0</v>
      </c>
      <c r="KC24" s="71">
        <v>3</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3</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3</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1</v>
      </c>
      <c r="NT24" s="71">
        <v>2</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3</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3</v>
      </c>
      <c r="QT24" s="71">
        <v>0</v>
      </c>
      <c r="QU24" s="71">
        <v>0</v>
      </c>
      <c r="QV24" s="71">
        <v>0</v>
      </c>
      <c r="QW24" s="71">
        <v>0</v>
      </c>
      <c r="QX24" s="71">
        <v>3</v>
      </c>
      <c r="QY24" s="71">
        <v>0</v>
      </c>
      <c r="QZ24" s="71">
        <v>0</v>
      </c>
      <c r="RA24" s="71">
        <v>0</v>
      </c>
      <c r="RB24" s="71">
        <v>0</v>
      </c>
      <c r="RC24" s="71">
        <v>0</v>
      </c>
      <c r="RD24" s="71">
        <v>0</v>
      </c>
      <c r="RE24" s="71">
        <v>3</v>
      </c>
      <c r="RF24" s="71">
        <v>0</v>
      </c>
      <c r="RG24" s="71">
        <v>0</v>
      </c>
      <c r="RH24" s="71">
        <v>0</v>
      </c>
      <c r="RI24" s="71">
        <v>0</v>
      </c>
      <c r="RJ24" s="71">
        <v>0</v>
      </c>
      <c r="RK24" s="71">
        <v>0</v>
      </c>
      <c r="RL24" s="71">
        <v>0</v>
      </c>
      <c r="RM24" s="71">
        <v>0</v>
      </c>
      <c r="RN24" s="71">
        <v>3</v>
      </c>
      <c r="RO24" s="71">
        <v>0</v>
      </c>
      <c r="RP24" s="71">
        <v>0</v>
      </c>
      <c r="RQ24" s="71">
        <v>0</v>
      </c>
      <c r="RR24" s="71">
        <v>0</v>
      </c>
      <c r="RS24" s="71">
        <v>3</v>
      </c>
      <c r="RT24" s="71">
        <v>3</v>
      </c>
      <c r="RU24" s="71">
        <v>0</v>
      </c>
      <c r="RV24" s="71">
        <v>0</v>
      </c>
      <c r="RW24" s="71">
        <v>0</v>
      </c>
      <c r="RX24" s="71">
        <v>0</v>
      </c>
      <c r="RY24" s="71">
        <v>0</v>
      </c>
      <c r="RZ24" s="71">
        <v>3</v>
      </c>
      <c r="SA24" s="71">
        <v>0</v>
      </c>
      <c r="SB24" s="71">
        <v>0</v>
      </c>
      <c r="SC24" s="71">
        <v>0</v>
      </c>
      <c r="SD24" s="71">
        <v>0</v>
      </c>
      <c r="SE24" s="71">
        <v>0</v>
      </c>
      <c r="SF24" s="71">
        <v>0</v>
      </c>
      <c r="SG24" s="71">
        <v>0</v>
      </c>
      <c r="SH24" s="71">
        <v>0</v>
      </c>
    </row>
    <row r="25" spans="1:502">
      <c r="A25" s="16" t="s">
        <v>1734</v>
      </c>
      <c r="B25" s="70">
        <v>17</v>
      </c>
      <c r="C25" s="70">
        <v>17</v>
      </c>
      <c r="D25" s="70">
        <v>1</v>
      </c>
      <c r="E25" s="70">
        <v>2020</v>
      </c>
      <c r="F25" s="70" t="s">
        <v>159</v>
      </c>
      <c r="G25" s="1073" t="s">
        <v>1717</v>
      </c>
      <c r="H25" s="70" t="s">
        <v>1718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3.5110000000000001</v>
      </c>
      <c r="AF25" s="73">
        <v>5.15</v>
      </c>
      <c r="AG25" s="73">
        <v>0</v>
      </c>
      <c r="AH25" s="73">
        <v>0</v>
      </c>
      <c r="AI25" s="73">
        <v>0</v>
      </c>
      <c r="AJ25" s="73">
        <v>0</v>
      </c>
      <c r="AK25" s="73">
        <v>0</v>
      </c>
      <c r="AL25" s="73">
        <v>0</v>
      </c>
      <c r="AM25" s="73">
        <v>0</v>
      </c>
      <c r="AN25" s="73">
        <v>0</v>
      </c>
      <c r="AO25" s="73">
        <v>0</v>
      </c>
      <c r="AP25" s="73">
        <v>722.49</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238.131</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722.49</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3.5110000000000001</v>
      </c>
      <c r="EG25" s="73">
        <v>5.15</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238.131</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722.49</v>
      </c>
      <c r="HG25" s="73">
        <v>0</v>
      </c>
      <c r="HH25" s="73">
        <v>0</v>
      </c>
      <c r="HI25" s="73">
        <v>0</v>
      </c>
      <c r="HJ25" s="73">
        <v>0</v>
      </c>
      <c r="HK25" s="73">
        <v>8.6609999999999996</v>
      </c>
      <c r="HL25" s="73">
        <v>0</v>
      </c>
      <c r="HM25" s="73">
        <v>0</v>
      </c>
      <c r="HN25" s="73">
        <v>0</v>
      </c>
      <c r="HO25" s="73">
        <v>0</v>
      </c>
      <c r="HP25" s="73">
        <v>0</v>
      </c>
      <c r="HQ25" s="73">
        <v>0</v>
      </c>
      <c r="HR25" s="73">
        <v>238.131</v>
      </c>
      <c r="HS25" s="73">
        <v>0</v>
      </c>
      <c r="HT25" s="73">
        <v>0</v>
      </c>
      <c r="HU25" s="73">
        <v>0</v>
      </c>
      <c r="HV25" s="73">
        <v>0</v>
      </c>
      <c r="HW25" s="73">
        <v>0</v>
      </c>
      <c r="HX25" s="73">
        <v>0</v>
      </c>
      <c r="HY25" s="73">
        <v>0</v>
      </c>
      <c r="HZ25" s="73">
        <v>0</v>
      </c>
      <c r="IA25" s="73">
        <v>722.49</v>
      </c>
      <c r="IB25" s="73">
        <v>0</v>
      </c>
      <c r="IC25" s="73">
        <v>0</v>
      </c>
      <c r="ID25" s="73">
        <v>0</v>
      </c>
      <c r="IE25" s="73">
        <v>0</v>
      </c>
      <c r="IF25" s="73">
        <v>8.6609999999999996</v>
      </c>
      <c r="IG25" s="73">
        <v>722.49</v>
      </c>
      <c r="IH25" s="73">
        <v>0</v>
      </c>
      <c r="II25" s="73">
        <v>0</v>
      </c>
      <c r="IJ25" s="73">
        <v>0</v>
      </c>
      <c r="IK25" s="73">
        <v>0</v>
      </c>
      <c r="IL25" s="73">
        <v>0</v>
      </c>
      <c r="IM25" s="73">
        <v>238.131</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1</v>
      </c>
      <c r="JS25" s="71">
        <v>2</v>
      </c>
      <c r="JT25" s="71">
        <v>0</v>
      </c>
      <c r="JU25" s="71">
        <v>0</v>
      </c>
      <c r="JV25" s="71">
        <v>0</v>
      </c>
      <c r="JW25" s="71">
        <v>0</v>
      </c>
      <c r="JX25" s="71">
        <v>0</v>
      </c>
      <c r="JY25" s="71">
        <v>0</v>
      </c>
      <c r="JZ25" s="71">
        <v>0</v>
      </c>
      <c r="KA25" s="71">
        <v>0</v>
      </c>
      <c r="KB25" s="71">
        <v>0</v>
      </c>
      <c r="KC25" s="71">
        <v>3</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3</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3</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1</v>
      </c>
      <c r="NT25" s="71">
        <v>2</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3</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3</v>
      </c>
      <c r="QT25" s="71">
        <v>0</v>
      </c>
      <c r="QU25" s="71">
        <v>0</v>
      </c>
      <c r="QV25" s="71">
        <v>0</v>
      </c>
      <c r="QW25" s="71">
        <v>0</v>
      </c>
      <c r="QX25" s="71">
        <v>3</v>
      </c>
      <c r="QY25" s="71">
        <v>0</v>
      </c>
      <c r="QZ25" s="71">
        <v>0</v>
      </c>
      <c r="RA25" s="71">
        <v>0</v>
      </c>
      <c r="RB25" s="71">
        <v>0</v>
      </c>
      <c r="RC25" s="71">
        <v>0</v>
      </c>
      <c r="RD25" s="71">
        <v>0</v>
      </c>
      <c r="RE25" s="71">
        <v>3</v>
      </c>
      <c r="RF25" s="71">
        <v>0</v>
      </c>
      <c r="RG25" s="71">
        <v>0</v>
      </c>
      <c r="RH25" s="71">
        <v>0</v>
      </c>
      <c r="RI25" s="71">
        <v>0</v>
      </c>
      <c r="RJ25" s="71">
        <v>0</v>
      </c>
      <c r="RK25" s="71">
        <v>0</v>
      </c>
      <c r="RL25" s="71">
        <v>0</v>
      </c>
      <c r="RM25" s="71">
        <v>0</v>
      </c>
      <c r="RN25" s="71">
        <v>3</v>
      </c>
      <c r="RO25" s="71">
        <v>0</v>
      </c>
      <c r="RP25" s="71">
        <v>0</v>
      </c>
      <c r="RQ25" s="71">
        <v>0</v>
      </c>
      <c r="RR25" s="71">
        <v>0</v>
      </c>
      <c r="RS25" s="71">
        <v>3</v>
      </c>
      <c r="RT25" s="71">
        <v>3</v>
      </c>
      <c r="RU25" s="71">
        <v>0</v>
      </c>
      <c r="RV25" s="71">
        <v>0</v>
      </c>
      <c r="RW25" s="71">
        <v>0</v>
      </c>
      <c r="RX25" s="71">
        <v>0</v>
      </c>
      <c r="RY25" s="71">
        <v>0</v>
      </c>
      <c r="RZ25" s="71">
        <v>3</v>
      </c>
      <c r="SA25" s="71">
        <v>0</v>
      </c>
      <c r="SB25" s="71">
        <v>0</v>
      </c>
      <c r="SC25" s="71">
        <v>0</v>
      </c>
      <c r="SD25" s="71">
        <v>0</v>
      </c>
      <c r="SE25" s="71">
        <v>0</v>
      </c>
      <c r="SF25" s="71">
        <v>0</v>
      </c>
      <c r="SG25" s="71">
        <v>0</v>
      </c>
      <c r="SH25" s="71">
        <v>0</v>
      </c>
    </row>
    <row r="26" spans="1:502">
      <c r="A26" s="16" t="s">
        <v>1735</v>
      </c>
      <c r="B26" s="70">
        <v>18</v>
      </c>
      <c r="C26" s="70">
        <v>18</v>
      </c>
      <c r="D26" s="70">
        <v>1</v>
      </c>
      <c r="E26" s="70">
        <v>2021</v>
      </c>
      <c r="F26" s="70" t="s">
        <v>160</v>
      </c>
      <c r="G26" s="1073" t="s">
        <v>1717</v>
      </c>
      <c r="H26" s="70" t="s">
        <v>1718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4.4450000000000003</v>
      </c>
      <c r="AF26" s="73">
        <v>6.1029999999999998</v>
      </c>
      <c r="AG26" s="73">
        <v>0</v>
      </c>
      <c r="AH26" s="73">
        <v>0</v>
      </c>
      <c r="AI26" s="73">
        <v>0</v>
      </c>
      <c r="AJ26" s="73">
        <v>0</v>
      </c>
      <c r="AK26" s="73">
        <v>0</v>
      </c>
      <c r="AL26" s="73">
        <v>0</v>
      </c>
      <c r="AM26" s="73">
        <v>0</v>
      </c>
      <c r="AN26" s="73">
        <v>0</v>
      </c>
      <c r="AO26" s="73">
        <v>0</v>
      </c>
      <c r="AP26" s="73">
        <v>835.80899999999997</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237.86600000000001</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835.80899999999997</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4.4450000000000003</v>
      </c>
      <c r="EG26" s="73">
        <v>6.1029999999999998</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237.86600000000001</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835.80899999999997</v>
      </c>
      <c r="HG26" s="73">
        <v>0</v>
      </c>
      <c r="HH26" s="73">
        <v>0</v>
      </c>
      <c r="HI26" s="73">
        <v>0</v>
      </c>
      <c r="HJ26" s="73">
        <v>0</v>
      </c>
      <c r="HK26" s="73">
        <v>10.548</v>
      </c>
      <c r="HL26" s="73">
        <v>0</v>
      </c>
      <c r="HM26" s="73">
        <v>0</v>
      </c>
      <c r="HN26" s="73">
        <v>0</v>
      </c>
      <c r="HO26" s="73">
        <v>0</v>
      </c>
      <c r="HP26" s="73">
        <v>0</v>
      </c>
      <c r="HQ26" s="73">
        <v>0</v>
      </c>
      <c r="HR26" s="73">
        <v>237.86600000000001</v>
      </c>
      <c r="HS26" s="73">
        <v>0</v>
      </c>
      <c r="HT26" s="73">
        <v>0</v>
      </c>
      <c r="HU26" s="73">
        <v>0</v>
      </c>
      <c r="HV26" s="73">
        <v>0</v>
      </c>
      <c r="HW26" s="73">
        <v>0</v>
      </c>
      <c r="HX26" s="73">
        <v>0</v>
      </c>
      <c r="HY26" s="73">
        <v>0</v>
      </c>
      <c r="HZ26" s="73">
        <v>0</v>
      </c>
      <c r="IA26" s="73">
        <v>835.80899999999997</v>
      </c>
      <c r="IB26" s="73">
        <v>0</v>
      </c>
      <c r="IC26" s="73">
        <v>0</v>
      </c>
      <c r="ID26" s="73">
        <v>0</v>
      </c>
      <c r="IE26" s="73">
        <v>0</v>
      </c>
      <c r="IF26" s="73">
        <v>10.548</v>
      </c>
      <c r="IG26" s="73">
        <v>835.80899999999997</v>
      </c>
      <c r="IH26" s="73">
        <v>0</v>
      </c>
      <c r="II26" s="73">
        <v>0</v>
      </c>
      <c r="IJ26" s="73">
        <v>0</v>
      </c>
      <c r="IK26" s="73">
        <v>0</v>
      </c>
      <c r="IL26" s="73">
        <v>0</v>
      </c>
      <c r="IM26" s="73">
        <v>237.86600000000001</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1</v>
      </c>
      <c r="JS26" s="71">
        <v>2</v>
      </c>
      <c r="JT26" s="71">
        <v>0</v>
      </c>
      <c r="JU26" s="71">
        <v>0</v>
      </c>
      <c r="JV26" s="71">
        <v>0</v>
      </c>
      <c r="JW26" s="71">
        <v>0</v>
      </c>
      <c r="JX26" s="71">
        <v>0</v>
      </c>
      <c r="JY26" s="71">
        <v>0</v>
      </c>
      <c r="JZ26" s="71">
        <v>0</v>
      </c>
      <c r="KA26" s="71">
        <v>0</v>
      </c>
      <c r="KB26" s="71">
        <v>0</v>
      </c>
      <c r="KC26" s="71">
        <v>3</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3</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3</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1</v>
      </c>
      <c r="NT26" s="71">
        <v>2</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3</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3</v>
      </c>
      <c r="QT26" s="71">
        <v>0</v>
      </c>
      <c r="QU26" s="71">
        <v>0</v>
      </c>
      <c r="QV26" s="71">
        <v>0</v>
      </c>
      <c r="QW26" s="71">
        <v>0</v>
      </c>
      <c r="QX26" s="71">
        <v>3</v>
      </c>
      <c r="QY26" s="71">
        <v>0</v>
      </c>
      <c r="QZ26" s="71">
        <v>0</v>
      </c>
      <c r="RA26" s="71">
        <v>0</v>
      </c>
      <c r="RB26" s="71">
        <v>0</v>
      </c>
      <c r="RC26" s="71">
        <v>0</v>
      </c>
      <c r="RD26" s="71">
        <v>0</v>
      </c>
      <c r="RE26" s="71">
        <v>3</v>
      </c>
      <c r="RF26" s="71">
        <v>0</v>
      </c>
      <c r="RG26" s="71">
        <v>0</v>
      </c>
      <c r="RH26" s="71">
        <v>0</v>
      </c>
      <c r="RI26" s="71">
        <v>0</v>
      </c>
      <c r="RJ26" s="71">
        <v>0</v>
      </c>
      <c r="RK26" s="71">
        <v>0</v>
      </c>
      <c r="RL26" s="71">
        <v>0</v>
      </c>
      <c r="RM26" s="71">
        <v>0</v>
      </c>
      <c r="RN26" s="71">
        <v>3</v>
      </c>
      <c r="RO26" s="71">
        <v>0</v>
      </c>
      <c r="RP26" s="71">
        <v>0</v>
      </c>
      <c r="RQ26" s="71">
        <v>0</v>
      </c>
      <c r="RR26" s="71">
        <v>0</v>
      </c>
      <c r="RS26" s="71">
        <v>3</v>
      </c>
      <c r="RT26" s="71">
        <v>3</v>
      </c>
      <c r="RU26" s="71">
        <v>0</v>
      </c>
      <c r="RV26" s="71">
        <v>0</v>
      </c>
      <c r="RW26" s="71">
        <v>0</v>
      </c>
      <c r="RX26" s="71">
        <v>0</v>
      </c>
      <c r="RY26" s="71">
        <v>0</v>
      </c>
      <c r="RZ26" s="71">
        <v>3</v>
      </c>
      <c r="SA26" s="71">
        <v>0</v>
      </c>
      <c r="SB26" s="71">
        <v>0</v>
      </c>
      <c r="SC26" s="71">
        <v>0</v>
      </c>
      <c r="SD26" s="71">
        <v>0</v>
      </c>
      <c r="SE26" s="71">
        <v>0</v>
      </c>
      <c r="SF26" s="71">
        <v>0</v>
      </c>
      <c r="SG26" s="71">
        <v>0</v>
      </c>
      <c r="SH26" s="71">
        <v>0</v>
      </c>
    </row>
    <row r="27" spans="1:502">
      <c r="A27" s="16" t="s">
        <v>1736</v>
      </c>
      <c r="B27" s="70">
        <v>19</v>
      </c>
      <c r="C27" s="70">
        <v>19</v>
      </c>
      <c r="D27" s="70">
        <v>1</v>
      </c>
      <c r="E27" s="70">
        <v>2022</v>
      </c>
      <c r="F27" s="70" t="s">
        <v>161</v>
      </c>
      <c r="G27" s="1073" t="s">
        <v>1717</v>
      </c>
      <c r="H27" s="70" t="s">
        <v>1718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1737</v>
      </c>
      <c r="B28" s="70">
        <v>20</v>
      </c>
      <c r="C28" s="70">
        <v>20</v>
      </c>
      <c r="D28" s="70">
        <v>1</v>
      </c>
      <c r="E28" s="70">
        <v>2023</v>
      </c>
      <c r="F28" s="70" t="s">
        <v>1539</v>
      </c>
      <c r="G28" s="1073" t="s">
        <v>1717</v>
      </c>
      <c r="H28" s="70" t="s">
        <v>1718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1738</v>
      </c>
      <c r="B29" s="70">
        <v>21</v>
      </c>
      <c r="C29" s="70">
        <v>21</v>
      </c>
      <c r="D29" s="70">
        <v>1</v>
      </c>
      <c r="E29" s="70">
        <v>2024</v>
      </c>
      <c r="F29" s="70" t="s">
        <v>1554</v>
      </c>
      <c r="G29" s="1073" t="s">
        <v>1717</v>
      </c>
      <c r="H29" s="70" t="s">
        <v>1718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1556</v>
      </c>
      <c r="G30" s="1073" t="s">
        <v>1717</v>
      </c>
      <c r="H30" s="70" t="s">
        <v>1718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1557</v>
      </c>
      <c r="G31" s="1073" t="s">
        <v>1717</v>
      </c>
      <c r="H31" s="70" t="s">
        <v>1718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1558</v>
      </c>
      <c r="G32" s="1073" t="s">
        <v>1717</v>
      </c>
      <c r="H32" s="70" t="s">
        <v>1718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1559</v>
      </c>
      <c r="G33" s="1073" t="s">
        <v>1717</v>
      </c>
      <c r="H33" s="70" t="s">
        <v>1718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1560</v>
      </c>
      <c r="G34" s="1073" t="s">
        <v>1717</v>
      </c>
      <c r="H34" s="70" t="s">
        <v>1718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1561</v>
      </c>
      <c r="G35" s="1073" t="s">
        <v>1717</v>
      </c>
      <c r="H35" s="70" t="s">
        <v>1718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2430</v>
      </c>
      <c r="B10" s="70">
        <v>2</v>
      </c>
      <c r="C10" s="70">
        <v>18</v>
      </c>
      <c r="D10" s="70">
        <v>2</v>
      </c>
      <c r="E10" s="70">
        <v>2024</v>
      </c>
      <c r="F10" s="70" t="s">
        <v>1554</v>
      </c>
      <c r="G10" s="1073" t="s">
        <v>2427</v>
      </c>
      <c r="H10" s="70" t="s">
        <v>2428</v>
      </c>
      <c r="I10" s="1066"/>
      <c r="J10" s="73">
        <v>246182</v>
      </c>
      <c r="K10" s="71">
        <v>335670018</v>
      </c>
      <c r="L10" s="71">
        <v>407920</v>
      </c>
      <c r="M10" s="71">
        <v>552662143</v>
      </c>
      <c r="N10" s="71">
        <v>0</v>
      </c>
      <c r="O10" s="71">
        <v>0</v>
      </c>
      <c r="P10" s="71">
        <v>0</v>
      </c>
      <c r="Q10" s="71">
        <v>0</v>
      </c>
      <c r="R10" s="71">
        <v>0</v>
      </c>
      <c r="S10" s="71">
        <v>0</v>
      </c>
      <c r="T10" s="71">
        <v>0</v>
      </c>
      <c r="U10" s="71">
        <v>0</v>
      </c>
      <c r="V10" s="71">
        <v>0</v>
      </c>
      <c r="W10" s="71">
        <v>0</v>
      </c>
      <c r="X10" s="71">
        <v>0</v>
      </c>
      <c r="Y10" s="71">
        <v>0</v>
      </c>
      <c r="Z10" s="71">
        <v>888332161.00000012</v>
      </c>
      <c r="AA10" s="71">
        <v>553760863</v>
      </c>
      <c r="AB10" s="71">
        <v>3153485839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2374</v>
      </c>
      <c r="B11" s="70">
        <v>3</v>
      </c>
      <c r="C11" s="70">
        <v>18</v>
      </c>
      <c r="D11" s="70">
        <v>3</v>
      </c>
      <c r="E11" s="70">
        <v>2024</v>
      </c>
      <c r="F11" s="70" t="s">
        <v>1554</v>
      </c>
      <c r="G11" s="1073" t="s">
        <v>2371</v>
      </c>
      <c r="H11" s="70" t="s">
        <v>2372</v>
      </c>
      <c r="I11" s="1066"/>
      <c r="J11" s="73">
        <v>487683</v>
      </c>
      <c r="K11" s="71">
        <v>668513877</v>
      </c>
      <c r="L11" s="71">
        <v>1378109</v>
      </c>
      <c r="M11" s="71">
        <v>1877197467</v>
      </c>
      <c r="N11" s="71">
        <v>67100</v>
      </c>
      <c r="O11" s="71">
        <v>139737576</v>
      </c>
      <c r="P11" s="71">
        <v>0</v>
      </c>
      <c r="Q11" s="71">
        <v>0</v>
      </c>
      <c r="R11" s="71">
        <v>0</v>
      </c>
      <c r="S11" s="71">
        <v>0</v>
      </c>
      <c r="T11" s="71">
        <v>0</v>
      </c>
      <c r="U11" s="71">
        <v>0</v>
      </c>
      <c r="V11" s="71">
        <v>0</v>
      </c>
      <c r="W11" s="71">
        <v>0</v>
      </c>
      <c r="X11" s="71">
        <v>0</v>
      </c>
      <c r="Y11" s="71">
        <v>0</v>
      </c>
      <c r="Z11" s="71">
        <v>2685448920</v>
      </c>
      <c r="AA11" s="71">
        <v>1138879131</v>
      </c>
      <c r="AB11" s="71">
        <v>5154946737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2386</v>
      </c>
      <c r="B12" s="70">
        <v>4</v>
      </c>
      <c r="C12" s="70">
        <v>18</v>
      </c>
      <c r="D12" s="70">
        <v>4</v>
      </c>
      <c r="E12" s="70">
        <v>2024</v>
      </c>
      <c r="F12" s="70" t="s">
        <v>1554</v>
      </c>
      <c r="G12" s="1073" t="s">
        <v>2383</v>
      </c>
      <c r="H12" s="70" t="s">
        <v>2384</v>
      </c>
      <c r="I12" s="1066"/>
      <c r="J12" s="73">
        <v>167796</v>
      </c>
      <c r="K12" s="71">
        <v>230589548</v>
      </c>
      <c r="L12" s="71">
        <v>297451</v>
      </c>
      <c r="M12" s="71">
        <v>406379442</v>
      </c>
      <c r="N12" s="71">
        <v>0</v>
      </c>
      <c r="O12" s="71">
        <v>0</v>
      </c>
      <c r="P12" s="71">
        <v>0</v>
      </c>
      <c r="Q12" s="71">
        <v>0</v>
      </c>
      <c r="R12" s="71">
        <v>0</v>
      </c>
      <c r="S12" s="71">
        <v>0</v>
      </c>
      <c r="T12" s="71">
        <v>0</v>
      </c>
      <c r="U12" s="71">
        <v>0</v>
      </c>
      <c r="V12" s="71">
        <v>0</v>
      </c>
      <c r="W12" s="71">
        <v>0</v>
      </c>
      <c r="X12" s="71">
        <v>0</v>
      </c>
      <c r="Y12" s="71">
        <v>0</v>
      </c>
      <c r="Z12" s="71">
        <v>636968990</v>
      </c>
      <c r="AA12" s="71">
        <v>379868797</v>
      </c>
      <c r="AB12" s="71">
        <v>1790305143.0000002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1922</v>
      </c>
      <c r="B13" s="70">
        <v>5</v>
      </c>
      <c r="C13" s="70">
        <v>18</v>
      </c>
      <c r="D13" s="70">
        <v>5</v>
      </c>
      <c r="E13" s="70">
        <v>2024</v>
      </c>
      <c r="F13" s="70" t="s">
        <v>1554</v>
      </c>
      <c r="G13" s="1073" t="s">
        <v>1901</v>
      </c>
      <c r="H13" s="70" t="s">
        <v>1902</v>
      </c>
      <c r="I13" s="1066"/>
      <c r="J13" s="73">
        <v>330758</v>
      </c>
      <c r="K13" s="71">
        <v>455920574.00000006</v>
      </c>
      <c r="L13" s="71">
        <v>717728</v>
      </c>
      <c r="M13" s="71">
        <v>983666529</v>
      </c>
      <c r="N13" s="71">
        <v>0</v>
      </c>
      <c r="O13" s="71">
        <v>0</v>
      </c>
      <c r="P13" s="71">
        <v>0</v>
      </c>
      <c r="Q13" s="71">
        <v>0</v>
      </c>
      <c r="R13" s="71">
        <v>0</v>
      </c>
      <c r="S13" s="71">
        <v>0</v>
      </c>
      <c r="T13" s="71">
        <v>0</v>
      </c>
      <c r="U13" s="71">
        <v>0</v>
      </c>
      <c r="V13" s="71">
        <v>0</v>
      </c>
      <c r="W13" s="71">
        <v>0</v>
      </c>
      <c r="X13" s="71">
        <v>0</v>
      </c>
      <c r="Y13" s="71">
        <v>0</v>
      </c>
      <c r="Z13" s="71">
        <v>1439587103</v>
      </c>
      <c r="AA13" s="71">
        <v>783437917</v>
      </c>
      <c r="AB13" s="71">
        <v>3744769604.9999995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1672</v>
      </c>
      <c r="B14" s="70">
        <v>6</v>
      </c>
      <c r="C14" s="70">
        <v>18</v>
      </c>
      <c r="D14" s="70">
        <v>6</v>
      </c>
      <c r="E14" s="70">
        <v>2024</v>
      </c>
      <c r="F14" s="70" t="s">
        <v>1554</v>
      </c>
      <c r="G14" s="1073" t="s">
        <v>1669</v>
      </c>
      <c r="H14" s="70" t="s">
        <v>1670</v>
      </c>
      <c r="I14" s="1066"/>
      <c r="J14" s="73">
        <v>237458</v>
      </c>
      <c r="K14" s="71">
        <v>328736007</v>
      </c>
      <c r="L14" s="71">
        <v>1297731</v>
      </c>
      <c r="M14" s="71">
        <v>1786114210</v>
      </c>
      <c r="N14" s="71">
        <v>0</v>
      </c>
      <c r="O14" s="71">
        <v>0</v>
      </c>
      <c r="P14" s="71">
        <v>0</v>
      </c>
      <c r="Q14" s="71">
        <v>0</v>
      </c>
      <c r="R14" s="71">
        <v>0</v>
      </c>
      <c r="S14" s="71">
        <v>0</v>
      </c>
      <c r="T14" s="71">
        <v>0</v>
      </c>
      <c r="U14" s="71">
        <v>0</v>
      </c>
      <c r="V14" s="71">
        <v>0</v>
      </c>
      <c r="W14" s="71">
        <v>0</v>
      </c>
      <c r="X14" s="71">
        <v>0</v>
      </c>
      <c r="Y14" s="71">
        <v>0</v>
      </c>
      <c r="Z14" s="71">
        <v>2114850217.0000002</v>
      </c>
      <c r="AA14" s="71">
        <v>578595118</v>
      </c>
      <c r="AB14" s="71">
        <v>2764914764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2422</v>
      </c>
      <c r="B15" s="70">
        <v>7</v>
      </c>
      <c r="C15" s="70">
        <v>18</v>
      </c>
      <c r="D15" s="70">
        <v>7</v>
      </c>
      <c r="E15" s="70">
        <v>2024</v>
      </c>
      <c r="F15" s="70" t="s">
        <v>1554</v>
      </c>
      <c r="G15" s="1073" t="s">
        <v>2419</v>
      </c>
      <c r="H15" s="70" t="s">
        <v>2420</v>
      </c>
      <c r="I15" s="1066"/>
      <c r="J15" s="73">
        <v>299590</v>
      </c>
      <c r="K15" s="71">
        <v>410840545.99999994</v>
      </c>
      <c r="L15" s="71">
        <v>352214</v>
      </c>
      <c r="M15" s="71">
        <v>479098461</v>
      </c>
      <c r="N15" s="71">
        <v>0</v>
      </c>
      <c r="O15" s="71">
        <v>0</v>
      </c>
      <c r="P15" s="71">
        <v>0</v>
      </c>
      <c r="Q15" s="71">
        <v>0</v>
      </c>
      <c r="R15" s="71">
        <v>0</v>
      </c>
      <c r="S15" s="71">
        <v>0</v>
      </c>
      <c r="T15" s="71">
        <v>0</v>
      </c>
      <c r="U15" s="71">
        <v>0</v>
      </c>
      <c r="V15" s="71">
        <v>0</v>
      </c>
      <c r="W15" s="71">
        <v>0</v>
      </c>
      <c r="X15" s="71">
        <v>0</v>
      </c>
      <c r="Y15" s="71">
        <v>0</v>
      </c>
      <c r="Z15" s="71">
        <v>889939007</v>
      </c>
      <c r="AA15" s="71">
        <v>607136401</v>
      </c>
      <c r="AB15" s="71">
        <v>3116868922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2394</v>
      </c>
      <c r="B16" s="70">
        <v>8</v>
      </c>
      <c r="C16" s="70">
        <v>18</v>
      </c>
      <c r="D16" s="70">
        <v>8</v>
      </c>
      <c r="E16" s="70">
        <v>2024</v>
      </c>
      <c r="F16" s="70" t="s">
        <v>1554</v>
      </c>
      <c r="G16" s="1073" t="s">
        <v>2391</v>
      </c>
      <c r="H16" s="70" t="s">
        <v>2392</v>
      </c>
      <c r="I16" s="1066"/>
      <c r="J16" s="73">
        <v>86706</v>
      </c>
      <c r="K16" s="71">
        <v>118111796</v>
      </c>
      <c r="L16" s="71">
        <v>63785</v>
      </c>
      <c r="M16" s="71">
        <v>86370753</v>
      </c>
      <c r="N16" s="71">
        <v>1500</v>
      </c>
      <c r="O16" s="71">
        <v>3117282.0000000005</v>
      </c>
      <c r="P16" s="71">
        <v>0</v>
      </c>
      <c r="Q16" s="71">
        <v>0</v>
      </c>
      <c r="R16" s="71">
        <v>0</v>
      </c>
      <c r="S16" s="71">
        <v>0</v>
      </c>
      <c r="T16" s="71">
        <v>0</v>
      </c>
      <c r="U16" s="71">
        <v>0</v>
      </c>
      <c r="V16" s="71">
        <v>0</v>
      </c>
      <c r="W16" s="71">
        <v>0</v>
      </c>
      <c r="X16" s="71">
        <v>0</v>
      </c>
      <c r="Y16" s="71">
        <v>0</v>
      </c>
      <c r="Z16" s="71">
        <v>207599831</v>
      </c>
      <c r="AA16" s="71">
        <v>201144200.00000003</v>
      </c>
      <c r="AB16" s="71">
        <v>1041020658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2434</v>
      </c>
      <c r="B17" s="70">
        <v>9</v>
      </c>
      <c r="C17" s="70">
        <v>18</v>
      </c>
      <c r="D17" s="70">
        <v>9</v>
      </c>
      <c r="E17" s="70">
        <v>2024</v>
      </c>
      <c r="F17" s="70" t="s">
        <v>1554</v>
      </c>
      <c r="G17" s="1073" t="s">
        <v>2431</v>
      </c>
      <c r="H17" s="70" t="s">
        <v>2432</v>
      </c>
      <c r="I17" s="1066"/>
      <c r="J17" s="73">
        <v>368415</v>
      </c>
      <c r="K17" s="71">
        <v>508960077</v>
      </c>
      <c r="L17" s="71">
        <v>1448057</v>
      </c>
      <c r="M17" s="71">
        <v>1988810759.0000002</v>
      </c>
      <c r="N17" s="71">
        <v>0</v>
      </c>
      <c r="O17" s="71">
        <v>0</v>
      </c>
      <c r="P17" s="71">
        <v>0</v>
      </c>
      <c r="Q17" s="71">
        <v>0</v>
      </c>
      <c r="R17" s="71">
        <v>0</v>
      </c>
      <c r="S17" s="71">
        <v>0</v>
      </c>
      <c r="T17" s="71">
        <v>0</v>
      </c>
      <c r="U17" s="71">
        <v>0</v>
      </c>
      <c r="V17" s="71">
        <v>0</v>
      </c>
      <c r="W17" s="71">
        <v>0</v>
      </c>
      <c r="X17" s="71">
        <v>0</v>
      </c>
      <c r="Y17" s="71">
        <v>0</v>
      </c>
      <c r="Z17" s="71">
        <v>2497770836</v>
      </c>
      <c r="AA17" s="71">
        <v>883348600.00000012</v>
      </c>
      <c r="AB17" s="71">
        <v>4069693167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2370</v>
      </c>
      <c r="B18" s="70">
        <v>10</v>
      </c>
      <c r="C18" s="70">
        <v>18</v>
      </c>
      <c r="D18" s="70">
        <v>10</v>
      </c>
      <c r="E18" s="70">
        <v>2024</v>
      </c>
      <c r="F18" s="70" t="s">
        <v>1554</v>
      </c>
      <c r="G18" s="1073" t="s">
        <v>2367</v>
      </c>
      <c r="H18" s="70" t="s">
        <v>2368</v>
      </c>
      <c r="I18" s="1066"/>
      <c r="J18" s="73">
        <v>474038</v>
      </c>
      <c r="K18" s="71">
        <v>645049009</v>
      </c>
      <c r="L18" s="71">
        <v>1254656</v>
      </c>
      <c r="M18" s="71">
        <v>1696385848</v>
      </c>
      <c r="N18" s="71">
        <v>49300</v>
      </c>
      <c r="O18" s="71">
        <v>95497736</v>
      </c>
      <c r="P18" s="71">
        <v>0</v>
      </c>
      <c r="Q18" s="71">
        <v>0</v>
      </c>
      <c r="R18" s="71">
        <v>0</v>
      </c>
      <c r="S18" s="71">
        <v>0</v>
      </c>
      <c r="T18" s="71">
        <v>0</v>
      </c>
      <c r="U18" s="71">
        <v>0</v>
      </c>
      <c r="V18" s="71">
        <v>0</v>
      </c>
      <c r="W18" s="71">
        <v>0</v>
      </c>
      <c r="X18" s="71">
        <v>0</v>
      </c>
      <c r="Y18" s="71">
        <v>0</v>
      </c>
      <c r="Z18" s="71">
        <v>2436932592.9999995</v>
      </c>
      <c r="AA18" s="71">
        <v>1132902933</v>
      </c>
      <c r="AB18" s="71">
        <v>5029320240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2426</v>
      </c>
      <c r="B19" s="70">
        <v>11</v>
      </c>
      <c r="C19" s="70">
        <v>18</v>
      </c>
      <c r="D19" s="70">
        <v>11</v>
      </c>
      <c r="E19" s="70">
        <v>2024</v>
      </c>
      <c r="F19" s="70" t="s">
        <v>1554</v>
      </c>
      <c r="G19" s="1073" t="s">
        <v>2423</v>
      </c>
      <c r="H19" s="70" t="s">
        <v>2424</v>
      </c>
      <c r="I19" s="1066"/>
      <c r="J19" s="73">
        <v>404991</v>
      </c>
      <c r="K19" s="71">
        <v>552978131.00000012</v>
      </c>
      <c r="L19" s="71">
        <v>455037</v>
      </c>
      <c r="M19" s="71">
        <v>617905415.00000012</v>
      </c>
      <c r="N19" s="71">
        <v>3000</v>
      </c>
      <c r="O19" s="71">
        <v>7317352</v>
      </c>
      <c r="P19" s="71">
        <v>0</v>
      </c>
      <c r="Q19" s="71">
        <v>0</v>
      </c>
      <c r="R19" s="71">
        <v>0</v>
      </c>
      <c r="S19" s="71">
        <v>0</v>
      </c>
      <c r="T19" s="71">
        <v>0</v>
      </c>
      <c r="U19" s="71">
        <v>0</v>
      </c>
      <c r="V19" s="71">
        <v>0</v>
      </c>
      <c r="W19" s="71">
        <v>0</v>
      </c>
      <c r="X19" s="71">
        <v>0</v>
      </c>
      <c r="Y19" s="71">
        <v>0</v>
      </c>
      <c r="Z19" s="71">
        <v>1178200898</v>
      </c>
      <c r="AA19" s="71">
        <v>819209796</v>
      </c>
      <c r="AB19" s="71">
        <v>3493531650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2446</v>
      </c>
      <c r="B20" s="70">
        <v>12</v>
      </c>
      <c r="C20" s="70">
        <v>18</v>
      </c>
      <c r="D20" s="70">
        <v>12</v>
      </c>
      <c r="E20" s="70">
        <v>2024</v>
      </c>
      <c r="F20" s="70" t="s">
        <v>1554</v>
      </c>
      <c r="G20" s="1073" t="s">
        <v>2443</v>
      </c>
      <c r="H20" s="70" t="s">
        <v>2444</v>
      </c>
      <c r="I20" s="1066"/>
      <c r="J20" s="73">
        <v>296082</v>
      </c>
      <c r="K20" s="71">
        <v>408198328</v>
      </c>
      <c r="L20" s="71">
        <v>996768</v>
      </c>
      <c r="M20" s="71">
        <v>1366641740</v>
      </c>
      <c r="N20" s="71">
        <v>1900</v>
      </c>
      <c r="O20" s="71">
        <v>4023264</v>
      </c>
      <c r="P20" s="71">
        <v>0</v>
      </c>
      <c r="Q20" s="71">
        <v>0</v>
      </c>
      <c r="R20" s="71">
        <v>0</v>
      </c>
      <c r="S20" s="71">
        <v>0</v>
      </c>
      <c r="T20" s="71">
        <v>0</v>
      </c>
      <c r="U20" s="71">
        <v>0</v>
      </c>
      <c r="V20" s="71">
        <v>0</v>
      </c>
      <c r="W20" s="71">
        <v>0</v>
      </c>
      <c r="X20" s="71">
        <v>0</v>
      </c>
      <c r="Y20" s="71">
        <v>0</v>
      </c>
      <c r="Z20" s="71">
        <v>1778863332</v>
      </c>
      <c r="AA20" s="71">
        <v>707884426</v>
      </c>
      <c r="AB20" s="71">
        <v>3761533270.9999995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2418</v>
      </c>
      <c r="B21" s="70">
        <v>13</v>
      </c>
      <c r="C21" s="70">
        <v>18</v>
      </c>
      <c r="D21" s="70">
        <v>13</v>
      </c>
      <c r="E21" s="70">
        <v>2024</v>
      </c>
      <c r="F21" s="70" t="s">
        <v>1554</v>
      </c>
      <c r="G21" s="1073" t="s">
        <v>2415</v>
      </c>
      <c r="H21" s="70" t="s">
        <v>2416</v>
      </c>
      <c r="I21" s="1066"/>
      <c r="J21" s="73">
        <v>656545</v>
      </c>
      <c r="K21" s="71">
        <v>889803376.00000012</v>
      </c>
      <c r="L21" s="71">
        <v>581580</v>
      </c>
      <c r="M21" s="71">
        <v>785200378</v>
      </c>
      <c r="N21" s="71">
        <v>1700</v>
      </c>
      <c r="O21" s="71">
        <v>4244757</v>
      </c>
      <c r="P21" s="71">
        <v>0</v>
      </c>
      <c r="Q21" s="71">
        <v>0</v>
      </c>
      <c r="R21" s="71">
        <v>0</v>
      </c>
      <c r="S21" s="71">
        <v>0</v>
      </c>
      <c r="T21" s="71">
        <v>0</v>
      </c>
      <c r="U21" s="71">
        <v>0</v>
      </c>
      <c r="V21" s="71">
        <v>0</v>
      </c>
      <c r="W21" s="71">
        <v>0</v>
      </c>
      <c r="X21" s="71">
        <v>0</v>
      </c>
      <c r="Y21" s="71">
        <v>0</v>
      </c>
      <c r="Z21" s="71">
        <v>1679248511</v>
      </c>
      <c r="AA21" s="71">
        <v>1571727107</v>
      </c>
      <c r="AB21" s="71">
        <v>5768600237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1688</v>
      </c>
      <c r="B22" s="70">
        <v>14</v>
      </c>
      <c r="C22" s="70">
        <v>18</v>
      </c>
      <c r="D22" s="70">
        <v>14</v>
      </c>
      <c r="E22" s="70">
        <v>2024</v>
      </c>
      <c r="F22" s="70" t="s">
        <v>1554</v>
      </c>
      <c r="G22" s="1073" t="s">
        <v>1685</v>
      </c>
      <c r="H22" s="70" t="s">
        <v>1686</v>
      </c>
      <c r="I22" s="1066"/>
      <c r="J22" s="73">
        <v>71780</v>
      </c>
      <c r="K22" s="71">
        <v>99126184</v>
      </c>
      <c r="L22" s="71">
        <v>146544</v>
      </c>
      <c r="M22" s="71">
        <v>201353897</v>
      </c>
      <c r="N22" s="71">
        <v>0</v>
      </c>
      <c r="O22" s="71">
        <v>0</v>
      </c>
      <c r="P22" s="71">
        <v>0</v>
      </c>
      <c r="Q22" s="71">
        <v>0</v>
      </c>
      <c r="R22" s="71">
        <v>0</v>
      </c>
      <c r="S22" s="71">
        <v>0</v>
      </c>
      <c r="T22" s="71">
        <v>0</v>
      </c>
      <c r="U22" s="71">
        <v>0</v>
      </c>
      <c r="V22" s="71">
        <v>0</v>
      </c>
      <c r="W22" s="71">
        <v>0</v>
      </c>
      <c r="X22" s="71">
        <v>0</v>
      </c>
      <c r="Y22" s="71">
        <v>0</v>
      </c>
      <c r="Z22" s="71">
        <v>300480081</v>
      </c>
      <c r="AA22" s="71">
        <v>203531232</v>
      </c>
      <c r="AB22" s="71">
        <v>1088826306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2442</v>
      </c>
      <c r="B23" s="70">
        <v>15</v>
      </c>
      <c r="C23" s="70">
        <v>18</v>
      </c>
      <c r="D23" s="70">
        <v>15</v>
      </c>
      <c r="E23" s="70">
        <v>2024</v>
      </c>
      <c r="F23" s="70" t="s">
        <v>1554</v>
      </c>
      <c r="G23" s="1073" t="s">
        <v>2439</v>
      </c>
      <c r="H23" s="70" t="s">
        <v>2440</v>
      </c>
      <c r="I23" s="1066"/>
      <c r="J23" s="73">
        <v>236731</v>
      </c>
      <c r="K23" s="71">
        <v>319299237</v>
      </c>
      <c r="L23" s="71">
        <v>230130</v>
      </c>
      <c r="M23" s="71">
        <v>308592645</v>
      </c>
      <c r="N23" s="71">
        <v>451900</v>
      </c>
      <c r="O23" s="71">
        <v>1404908841</v>
      </c>
      <c r="P23" s="71">
        <v>3825</v>
      </c>
      <c r="Q23" s="71">
        <v>25741468</v>
      </c>
      <c r="R23" s="71">
        <v>0</v>
      </c>
      <c r="S23" s="71">
        <v>0</v>
      </c>
      <c r="T23" s="71">
        <v>0</v>
      </c>
      <c r="U23" s="71">
        <v>0</v>
      </c>
      <c r="V23" s="71">
        <v>0</v>
      </c>
      <c r="W23" s="71">
        <v>0</v>
      </c>
      <c r="X23" s="71">
        <v>0</v>
      </c>
      <c r="Y23" s="71">
        <v>0</v>
      </c>
      <c r="Z23" s="71">
        <v>2058542191</v>
      </c>
      <c r="AA23" s="71">
        <v>539905784</v>
      </c>
      <c r="AB23" s="71">
        <v>2504415165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2474</v>
      </c>
      <c r="B24" s="70">
        <v>16</v>
      </c>
      <c r="C24" s="70">
        <v>18</v>
      </c>
      <c r="D24" s="70">
        <v>16</v>
      </c>
      <c r="E24" s="70">
        <v>2024</v>
      </c>
      <c r="F24" s="70" t="s">
        <v>1554</v>
      </c>
      <c r="G24" s="1073" t="s">
        <v>2475</v>
      </c>
      <c r="H24" s="70" t="s">
        <v>2476</v>
      </c>
      <c r="I24" s="1066"/>
      <c r="J24" s="73">
        <v>684953</v>
      </c>
      <c r="K24" s="71">
        <v>954804378</v>
      </c>
      <c r="L24" s="71">
        <v>728186</v>
      </c>
      <c r="M24" s="71">
        <v>1006797242</v>
      </c>
      <c r="N24" s="71">
        <v>0</v>
      </c>
      <c r="O24" s="71">
        <v>0</v>
      </c>
      <c r="P24" s="71">
        <v>0</v>
      </c>
      <c r="Q24" s="71">
        <v>0</v>
      </c>
      <c r="R24" s="71">
        <v>0</v>
      </c>
      <c r="S24" s="71">
        <v>0</v>
      </c>
      <c r="T24" s="71">
        <v>0</v>
      </c>
      <c r="U24" s="71">
        <v>0</v>
      </c>
      <c r="V24" s="71">
        <v>0</v>
      </c>
      <c r="W24" s="71">
        <v>0</v>
      </c>
      <c r="X24" s="71">
        <v>0</v>
      </c>
      <c r="Y24" s="71">
        <v>0</v>
      </c>
      <c r="Z24" s="71">
        <v>1961601619.9999998</v>
      </c>
      <c r="AA24" s="71">
        <v>1433609304</v>
      </c>
      <c r="AB24" s="71">
        <v>7132675475.000001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1684</v>
      </c>
      <c r="B25" s="70">
        <v>17</v>
      </c>
      <c r="C25" s="70">
        <v>18</v>
      </c>
      <c r="D25" s="70">
        <v>17</v>
      </c>
      <c r="E25" s="70">
        <v>2024</v>
      </c>
      <c r="F25" s="70" t="s">
        <v>1554</v>
      </c>
      <c r="G25" s="1073" t="s">
        <v>1681</v>
      </c>
      <c r="H25" s="70" t="s">
        <v>1682</v>
      </c>
      <c r="I25" s="1066"/>
      <c r="J25" s="73">
        <v>78348</v>
      </c>
      <c r="K25" s="71">
        <v>109326766</v>
      </c>
      <c r="L25" s="71">
        <v>43616</v>
      </c>
      <c r="M25" s="71">
        <v>60553835</v>
      </c>
      <c r="N25" s="71">
        <v>0</v>
      </c>
      <c r="O25" s="71">
        <v>0</v>
      </c>
      <c r="P25" s="71">
        <v>0</v>
      </c>
      <c r="Q25" s="71">
        <v>0</v>
      </c>
      <c r="R25" s="71">
        <v>0</v>
      </c>
      <c r="S25" s="71">
        <v>0</v>
      </c>
      <c r="T25" s="71">
        <v>0</v>
      </c>
      <c r="U25" s="71">
        <v>0</v>
      </c>
      <c r="V25" s="71">
        <v>0</v>
      </c>
      <c r="W25" s="71">
        <v>0</v>
      </c>
      <c r="X25" s="71">
        <v>0</v>
      </c>
      <c r="Y25" s="71">
        <v>0</v>
      </c>
      <c r="Z25" s="71">
        <v>169880601.00000003</v>
      </c>
      <c r="AA25" s="71">
        <v>149141991</v>
      </c>
      <c r="AB25" s="71">
        <v>818532240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1692</v>
      </c>
      <c r="B26" s="70">
        <v>18</v>
      </c>
      <c r="C26" s="70">
        <v>18</v>
      </c>
      <c r="D26" s="70">
        <v>18</v>
      </c>
      <c r="E26" s="70">
        <v>2024</v>
      </c>
      <c r="F26" s="70" t="s">
        <v>1554</v>
      </c>
      <c r="G26" s="1073" t="s">
        <v>1689</v>
      </c>
      <c r="H26" s="70" t="s">
        <v>1690</v>
      </c>
      <c r="I26" s="1066"/>
      <c r="J26" s="73">
        <v>168812</v>
      </c>
      <c r="K26" s="71">
        <v>235243777</v>
      </c>
      <c r="L26" s="71">
        <v>130124</v>
      </c>
      <c r="M26" s="71">
        <v>180116358.00000003</v>
      </c>
      <c r="N26" s="71">
        <v>0</v>
      </c>
      <c r="O26" s="71">
        <v>0</v>
      </c>
      <c r="P26" s="71">
        <v>0</v>
      </c>
      <c r="Q26" s="71">
        <v>0</v>
      </c>
      <c r="R26" s="71">
        <v>0</v>
      </c>
      <c r="S26" s="71">
        <v>0</v>
      </c>
      <c r="T26" s="71">
        <v>0</v>
      </c>
      <c r="U26" s="71">
        <v>0</v>
      </c>
      <c r="V26" s="71">
        <v>0</v>
      </c>
      <c r="W26" s="71">
        <v>0</v>
      </c>
      <c r="X26" s="71">
        <v>0</v>
      </c>
      <c r="Y26" s="71">
        <v>0</v>
      </c>
      <c r="Z26" s="71">
        <v>415360135</v>
      </c>
      <c r="AA26" s="71">
        <v>415043853.99999994</v>
      </c>
      <c r="AB26" s="71">
        <v>2065663086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1784</v>
      </c>
      <c r="B27" s="70">
        <v>19</v>
      </c>
      <c r="C27" s="70">
        <v>18</v>
      </c>
      <c r="D27" s="70">
        <v>19</v>
      </c>
      <c r="E27" s="70">
        <v>2024</v>
      </c>
      <c r="F27" s="70" t="s">
        <v>1554</v>
      </c>
      <c r="G27" s="1073" t="s">
        <v>1763</v>
      </c>
      <c r="H27" s="70" t="s">
        <v>1764</v>
      </c>
      <c r="I27" s="1066"/>
      <c r="J27" s="73">
        <v>320911</v>
      </c>
      <c r="K27" s="71">
        <v>442428213.99999994</v>
      </c>
      <c r="L27" s="71">
        <v>1258348</v>
      </c>
      <c r="M27" s="71">
        <v>1724747944</v>
      </c>
      <c r="N27" s="71">
        <v>82700</v>
      </c>
      <c r="O27" s="71">
        <v>160236281</v>
      </c>
      <c r="P27" s="71">
        <v>0</v>
      </c>
      <c r="Q27" s="71">
        <v>0</v>
      </c>
      <c r="R27" s="71">
        <v>0</v>
      </c>
      <c r="S27" s="71">
        <v>0</v>
      </c>
      <c r="T27" s="71">
        <v>0</v>
      </c>
      <c r="U27" s="71">
        <v>0</v>
      </c>
      <c r="V27" s="71">
        <v>0</v>
      </c>
      <c r="W27" s="71">
        <v>0</v>
      </c>
      <c r="X27" s="71">
        <v>0</v>
      </c>
      <c r="Y27" s="71">
        <v>0</v>
      </c>
      <c r="Z27" s="71">
        <v>2327412439</v>
      </c>
      <c r="AA27" s="71">
        <v>690219420</v>
      </c>
      <c r="AB27" s="71">
        <v>3288160601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2382</v>
      </c>
      <c r="B28" s="70">
        <v>20</v>
      </c>
      <c r="C28" s="70">
        <v>18</v>
      </c>
      <c r="D28" s="70">
        <v>20</v>
      </c>
      <c r="E28" s="70">
        <v>2024</v>
      </c>
      <c r="F28" s="70" t="s">
        <v>1554</v>
      </c>
      <c r="G28" s="1073" t="s">
        <v>2379</v>
      </c>
      <c r="H28" s="70" t="s">
        <v>2380</v>
      </c>
      <c r="I28" s="1066"/>
      <c r="J28" s="73">
        <v>297119</v>
      </c>
      <c r="K28" s="71">
        <v>413570808</v>
      </c>
      <c r="L28" s="71">
        <v>348121</v>
      </c>
      <c r="M28" s="71">
        <v>481759841</v>
      </c>
      <c r="N28" s="71">
        <v>0</v>
      </c>
      <c r="O28" s="71">
        <v>0</v>
      </c>
      <c r="P28" s="71">
        <v>0</v>
      </c>
      <c r="Q28" s="71">
        <v>0</v>
      </c>
      <c r="R28" s="71">
        <v>49</v>
      </c>
      <c r="S28" s="71">
        <v>405520</v>
      </c>
      <c r="T28" s="71">
        <v>0</v>
      </c>
      <c r="U28" s="71">
        <v>0</v>
      </c>
      <c r="V28" s="71">
        <v>0</v>
      </c>
      <c r="W28" s="71">
        <v>0</v>
      </c>
      <c r="X28" s="71">
        <v>0</v>
      </c>
      <c r="Y28" s="71">
        <v>0</v>
      </c>
      <c r="Z28" s="71">
        <v>895736169.00881994</v>
      </c>
      <c r="AA28" s="71">
        <v>664065496</v>
      </c>
      <c r="AB28" s="71">
        <v>3188845987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2414</v>
      </c>
      <c r="B29" s="70">
        <v>21</v>
      </c>
      <c r="C29" s="70">
        <v>18</v>
      </c>
      <c r="D29" s="70">
        <v>21</v>
      </c>
      <c r="E29" s="70">
        <v>2024</v>
      </c>
      <c r="F29" s="70" t="s">
        <v>1554</v>
      </c>
      <c r="G29" s="1073" t="s">
        <v>2411</v>
      </c>
      <c r="H29" s="70" t="s">
        <v>2412</v>
      </c>
      <c r="I29" s="1066"/>
      <c r="J29" s="73">
        <v>426364</v>
      </c>
      <c r="K29" s="71">
        <v>592360163</v>
      </c>
      <c r="L29" s="71">
        <v>542702</v>
      </c>
      <c r="M29" s="71">
        <v>749729677.99999988</v>
      </c>
      <c r="N29" s="71">
        <v>0</v>
      </c>
      <c r="O29" s="71">
        <v>0</v>
      </c>
      <c r="P29" s="71">
        <v>0</v>
      </c>
      <c r="Q29" s="71">
        <v>0</v>
      </c>
      <c r="R29" s="71">
        <v>0</v>
      </c>
      <c r="S29" s="71">
        <v>0</v>
      </c>
      <c r="T29" s="71">
        <v>0</v>
      </c>
      <c r="U29" s="71">
        <v>0</v>
      </c>
      <c r="V29" s="71">
        <v>0</v>
      </c>
      <c r="W29" s="71">
        <v>0</v>
      </c>
      <c r="X29" s="71">
        <v>0</v>
      </c>
      <c r="Y29" s="71">
        <v>0</v>
      </c>
      <c r="Z29" s="71">
        <v>1342089841</v>
      </c>
      <c r="AA29" s="71">
        <v>983333631</v>
      </c>
      <c r="AB29" s="71">
        <v>4349008967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1668</v>
      </c>
      <c r="B30" s="70">
        <v>22</v>
      </c>
      <c r="C30" s="70">
        <v>18</v>
      </c>
      <c r="D30" s="70">
        <v>22</v>
      </c>
      <c r="E30" s="70">
        <v>2024</v>
      </c>
      <c r="F30" s="70" t="s">
        <v>1554</v>
      </c>
      <c r="G30" s="1073" t="s">
        <v>1665</v>
      </c>
      <c r="H30" s="70" t="s">
        <v>1666</v>
      </c>
      <c r="I30" s="1066"/>
      <c r="J30" s="73">
        <v>145048</v>
      </c>
      <c r="K30" s="71">
        <v>200867912.00000003</v>
      </c>
      <c r="L30" s="71">
        <v>380837</v>
      </c>
      <c r="M30" s="71">
        <v>523248256.99999994</v>
      </c>
      <c r="N30" s="71">
        <v>41900</v>
      </c>
      <c r="O30" s="71">
        <v>72516598</v>
      </c>
      <c r="P30" s="71">
        <v>0</v>
      </c>
      <c r="Q30" s="71">
        <v>0</v>
      </c>
      <c r="R30" s="71">
        <v>3669</v>
      </c>
      <c r="S30" s="71">
        <v>30556798.999999996</v>
      </c>
      <c r="T30" s="71">
        <v>0</v>
      </c>
      <c r="U30" s="71">
        <v>0</v>
      </c>
      <c r="V30" s="71">
        <v>0</v>
      </c>
      <c r="W30" s="71">
        <v>0</v>
      </c>
      <c r="X30" s="71">
        <v>0</v>
      </c>
      <c r="Y30" s="71">
        <v>0</v>
      </c>
      <c r="Z30" s="71">
        <v>827189565.85561991</v>
      </c>
      <c r="AA30" s="71">
        <v>119304940</v>
      </c>
      <c r="AB30" s="71">
        <v>1058146519.0000001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2362</v>
      </c>
      <c r="B31" s="70">
        <v>23</v>
      </c>
      <c r="C31" s="70">
        <v>18</v>
      </c>
      <c r="D31" s="70">
        <v>23</v>
      </c>
      <c r="E31" s="70">
        <v>2024</v>
      </c>
      <c r="F31" s="70" t="s">
        <v>1554</v>
      </c>
      <c r="G31" s="1073" t="s">
        <v>2359</v>
      </c>
      <c r="H31" s="70" t="s">
        <v>2360</v>
      </c>
      <c r="I31" s="1066"/>
      <c r="J31" s="73">
        <v>169164</v>
      </c>
      <c r="K31" s="71">
        <v>225605951</v>
      </c>
      <c r="L31" s="71">
        <v>225151</v>
      </c>
      <c r="M31" s="71">
        <v>298287719</v>
      </c>
      <c r="N31" s="71">
        <v>228900</v>
      </c>
      <c r="O31" s="71">
        <v>472785521</v>
      </c>
      <c r="P31" s="71">
        <v>340</v>
      </c>
      <c r="Q31" s="71">
        <v>1783037</v>
      </c>
      <c r="R31" s="71">
        <v>0</v>
      </c>
      <c r="S31" s="71">
        <v>0</v>
      </c>
      <c r="T31" s="71">
        <v>0</v>
      </c>
      <c r="U31" s="71">
        <v>0</v>
      </c>
      <c r="V31" s="71">
        <v>0</v>
      </c>
      <c r="W31" s="71">
        <v>0</v>
      </c>
      <c r="X31" s="71">
        <v>0</v>
      </c>
      <c r="Y31" s="71">
        <v>0</v>
      </c>
      <c r="Z31" s="71">
        <v>998462228</v>
      </c>
      <c r="AA31" s="71">
        <v>97705648</v>
      </c>
      <c r="AB31" s="71">
        <v>998634887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1680</v>
      </c>
      <c r="B32" s="70">
        <v>24</v>
      </c>
      <c r="C32" s="70">
        <v>18</v>
      </c>
      <c r="D32" s="70">
        <v>24</v>
      </c>
      <c r="E32" s="70">
        <v>2024</v>
      </c>
      <c r="F32" s="70" t="s">
        <v>1554</v>
      </c>
      <c r="G32" s="1073" t="s">
        <v>1677</v>
      </c>
      <c r="H32" s="70" t="s">
        <v>1678</v>
      </c>
      <c r="I32" s="1066"/>
      <c r="J32" s="73">
        <v>148464</v>
      </c>
      <c r="K32" s="71">
        <v>198414812</v>
      </c>
      <c r="L32" s="71">
        <v>148689</v>
      </c>
      <c r="M32" s="71">
        <v>197662878</v>
      </c>
      <c r="N32" s="71">
        <v>708100</v>
      </c>
      <c r="O32" s="71">
        <v>1940698029.0000002</v>
      </c>
      <c r="P32" s="71">
        <v>2908</v>
      </c>
      <c r="Q32" s="71">
        <v>19570960</v>
      </c>
      <c r="R32" s="71">
        <v>0</v>
      </c>
      <c r="S32" s="71">
        <v>0</v>
      </c>
      <c r="T32" s="71">
        <v>0</v>
      </c>
      <c r="U32" s="71">
        <v>0</v>
      </c>
      <c r="V32" s="71">
        <v>0</v>
      </c>
      <c r="W32" s="71">
        <v>0</v>
      </c>
      <c r="X32" s="71">
        <v>0</v>
      </c>
      <c r="Y32" s="71">
        <v>0</v>
      </c>
      <c r="Z32" s="71">
        <v>2356346679</v>
      </c>
      <c r="AA32" s="71">
        <v>351054227</v>
      </c>
      <c r="AB32" s="71">
        <v>1696321047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1648</v>
      </c>
      <c r="B33" s="70">
        <v>25</v>
      </c>
      <c r="C33" s="70">
        <v>18</v>
      </c>
      <c r="D33" s="70">
        <v>25</v>
      </c>
      <c r="E33" s="70">
        <v>2024</v>
      </c>
      <c r="F33" s="70" t="s">
        <v>1554</v>
      </c>
      <c r="G33" s="1073" t="s">
        <v>1645</v>
      </c>
      <c r="H33" s="70" t="s">
        <v>1646</v>
      </c>
      <c r="I33" s="1066"/>
      <c r="J33" s="73">
        <v>673467</v>
      </c>
      <c r="K33" s="71">
        <v>928492596.99999988</v>
      </c>
      <c r="L33" s="71">
        <v>1999071</v>
      </c>
      <c r="M33" s="71">
        <v>2739172640</v>
      </c>
      <c r="N33" s="71">
        <v>0</v>
      </c>
      <c r="O33" s="71">
        <v>0</v>
      </c>
      <c r="P33" s="71">
        <v>0</v>
      </c>
      <c r="Q33" s="71">
        <v>0</v>
      </c>
      <c r="R33" s="71">
        <v>81</v>
      </c>
      <c r="S33" s="71">
        <v>678490</v>
      </c>
      <c r="T33" s="71">
        <v>0</v>
      </c>
      <c r="U33" s="71">
        <v>0</v>
      </c>
      <c r="V33" s="71">
        <v>7</v>
      </c>
      <c r="W33" s="71">
        <v>0</v>
      </c>
      <c r="X33" s="71">
        <v>0</v>
      </c>
      <c r="Y33" s="71">
        <v>43660</v>
      </c>
      <c r="Z33" s="71">
        <v>3668387387.23103</v>
      </c>
      <c r="AA33" s="71">
        <v>1586964588</v>
      </c>
      <c r="AB33" s="71">
        <v>7004232665.000001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1640</v>
      </c>
      <c r="B34" s="70">
        <v>26</v>
      </c>
      <c r="C34" s="70">
        <v>18</v>
      </c>
      <c r="D34" s="70">
        <v>26</v>
      </c>
      <c r="E34" s="70">
        <v>2024</v>
      </c>
      <c r="F34" s="70" t="s">
        <v>1554</v>
      </c>
      <c r="G34" s="1073" t="s">
        <v>1637</v>
      </c>
      <c r="H34" s="70" t="s">
        <v>1638</v>
      </c>
      <c r="I34" s="1066"/>
      <c r="J34" s="73">
        <v>1054386</v>
      </c>
      <c r="K34" s="71">
        <v>1452674118</v>
      </c>
      <c r="L34" s="71">
        <v>2301344</v>
      </c>
      <c r="M34" s="71">
        <v>3151539327</v>
      </c>
      <c r="N34" s="71">
        <v>16700</v>
      </c>
      <c r="O34" s="71">
        <v>34394667.999999993</v>
      </c>
      <c r="P34" s="71">
        <v>0</v>
      </c>
      <c r="Q34" s="71">
        <v>0</v>
      </c>
      <c r="R34" s="71">
        <v>0</v>
      </c>
      <c r="S34" s="71">
        <v>0</v>
      </c>
      <c r="T34" s="71">
        <v>0</v>
      </c>
      <c r="U34" s="71">
        <v>0</v>
      </c>
      <c r="V34" s="71">
        <v>0</v>
      </c>
      <c r="W34" s="71">
        <v>0</v>
      </c>
      <c r="X34" s="71">
        <v>0</v>
      </c>
      <c r="Y34" s="71">
        <v>0</v>
      </c>
      <c r="Z34" s="71">
        <v>4638608112.999999</v>
      </c>
      <c r="AA34" s="71">
        <v>2549213425</v>
      </c>
      <c r="AB34" s="71">
        <v>10721827716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2402</v>
      </c>
      <c r="B35" s="70">
        <v>27</v>
      </c>
      <c r="C35" s="70">
        <v>18</v>
      </c>
      <c r="D35" s="70">
        <v>27</v>
      </c>
      <c r="E35" s="70">
        <v>2024</v>
      </c>
      <c r="F35" s="70" t="s">
        <v>1554</v>
      </c>
      <c r="G35" s="1073" t="s">
        <v>2399</v>
      </c>
      <c r="H35" s="70" t="s">
        <v>2400</v>
      </c>
      <c r="I35" s="1066"/>
      <c r="J35" s="73">
        <v>253639</v>
      </c>
      <c r="K35" s="71">
        <v>351432150.00000006</v>
      </c>
      <c r="L35" s="71">
        <v>366822</v>
      </c>
      <c r="M35" s="71">
        <v>505072151</v>
      </c>
      <c r="N35" s="71">
        <v>0</v>
      </c>
      <c r="O35" s="71">
        <v>0</v>
      </c>
      <c r="P35" s="71">
        <v>0</v>
      </c>
      <c r="Q35" s="71">
        <v>0</v>
      </c>
      <c r="R35" s="71">
        <v>0</v>
      </c>
      <c r="S35" s="71">
        <v>0</v>
      </c>
      <c r="T35" s="71">
        <v>0</v>
      </c>
      <c r="U35" s="71">
        <v>0</v>
      </c>
      <c r="V35" s="71">
        <v>0</v>
      </c>
      <c r="W35" s="71">
        <v>0</v>
      </c>
      <c r="X35" s="71">
        <v>0</v>
      </c>
      <c r="Y35" s="71">
        <v>0</v>
      </c>
      <c r="Z35" s="71">
        <v>856504301.00000012</v>
      </c>
      <c r="AA35" s="71">
        <v>543059131</v>
      </c>
      <c r="AB35" s="71">
        <v>2436753762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2477</v>
      </c>
      <c r="B36" s="70">
        <v>28</v>
      </c>
      <c r="C36" s="70">
        <v>18</v>
      </c>
      <c r="D36" s="70">
        <v>28</v>
      </c>
      <c r="E36" s="70">
        <v>2024</v>
      </c>
      <c r="F36" s="70" t="s">
        <v>1554</v>
      </c>
      <c r="G36" s="1073" t="s">
        <v>2478</v>
      </c>
      <c r="H36" s="70" t="s">
        <v>2479</v>
      </c>
      <c r="I36" s="1066"/>
      <c r="J36" s="73">
        <v>641818</v>
      </c>
      <c r="K36" s="71">
        <v>865192870</v>
      </c>
      <c r="L36" s="71">
        <v>609975</v>
      </c>
      <c r="M36" s="71">
        <v>817266452.00000012</v>
      </c>
      <c r="N36" s="71">
        <v>9100</v>
      </c>
      <c r="O36" s="71">
        <v>19960065.999999996</v>
      </c>
      <c r="P36" s="71">
        <v>0</v>
      </c>
      <c r="Q36" s="71">
        <v>0</v>
      </c>
      <c r="R36" s="71">
        <v>0</v>
      </c>
      <c r="S36" s="71">
        <v>0</v>
      </c>
      <c r="T36" s="71">
        <v>0</v>
      </c>
      <c r="U36" s="71">
        <v>0</v>
      </c>
      <c r="V36" s="71">
        <v>0</v>
      </c>
      <c r="W36" s="71">
        <v>0</v>
      </c>
      <c r="X36" s="71">
        <v>0</v>
      </c>
      <c r="Y36" s="71">
        <v>0</v>
      </c>
      <c r="Z36" s="71">
        <v>1702419388.0000002</v>
      </c>
      <c r="AA36" s="71">
        <v>1532231879</v>
      </c>
      <c r="AB36" s="71">
        <v>7487214723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1738</v>
      </c>
      <c r="B37" s="70">
        <v>29</v>
      </c>
      <c r="C37" s="70">
        <v>18</v>
      </c>
      <c r="D37" s="70">
        <v>29</v>
      </c>
      <c r="E37" s="70">
        <v>2024</v>
      </c>
      <c r="F37" s="70" t="s">
        <v>1554</v>
      </c>
      <c r="G37" s="1073" t="s">
        <v>1717</v>
      </c>
      <c r="H37" s="70" t="s">
        <v>1718</v>
      </c>
      <c r="I37" s="1066"/>
      <c r="J37" s="73">
        <v>188726</v>
      </c>
      <c r="K37" s="71">
        <v>265022391.99999997</v>
      </c>
      <c r="L37" s="71">
        <v>169109</v>
      </c>
      <c r="M37" s="71">
        <v>236285665</v>
      </c>
      <c r="N37" s="71">
        <v>2800</v>
      </c>
      <c r="O37" s="71">
        <v>5190555.0000000009</v>
      </c>
      <c r="P37" s="71">
        <v>0</v>
      </c>
      <c r="Q37" s="71">
        <v>0</v>
      </c>
      <c r="R37" s="71">
        <v>0</v>
      </c>
      <c r="S37" s="71">
        <v>0</v>
      </c>
      <c r="T37" s="71">
        <v>0</v>
      </c>
      <c r="U37" s="71">
        <v>0</v>
      </c>
      <c r="V37" s="71">
        <v>0</v>
      </c>
      <c r="W37" s="71">
        <v>0</v>
      </c>
      <c r="X37" s="71">
        <v>0</v>
      </c>
      <c r="Y37" s="71">
        <v>0</v>
      </c>
      <c r="Z37" s="71">
        <v>506498611.99999994</v>
      </c>
      <c r="AA37" s="71">
        <v>452160247.00000006</v>
      </c>
      <c r="AB37" s="71">
        <v>2038799641</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2358</v>
      </c>
      <c r="B38" s="70">
        <v>30</v>
      </c>
      <c r="C38" s="70">
        <v>18</v>
      </c>
      <c r="D38" s="70">
        <v>30</v>
      </c>
      <c r="E38" s="70">
        <v>2024</v>
      </c>
      <c r="F38" s="70" t="s">
        <v>1554</v>
      </c>
      <c r="G38" s="1073" t="s">
        <v>2355</v>
      </c>
      <c r="H38" s="70" t="s">
        <v>2356</v>
      </c>
      <c r="I38" s="1066"/>
      <c r="J38" s="73">
        <v>79151</v>
      </c>
      <c r="K38" s="71">
        <v>109228749</v>
      </c>
      <c r="L38" s="71">
        <v>59285</v>
      </c>
      <c r="M38" s="71">
        <v>81181394</v>
      </c>
      <c r="N38" s="71">
        <v>0</v>
      </c>
      <c r="O38" s="71">
        <v>0</v>
      </c>
      <c r="P38" s="71">
        <v>0</v>
      </c>
      <c r="Q38" s="71">
        <v>0</v>
      </c>
      <c r="R38" s="71">
        <v>0</v>
      </c>
      <c r="S38" s="71">
        <v>0</v>
      </c>
      <c r="T38" s="71">
        <v>0</v>
      </c>
      <c r="U38" s="71">
        <v>0</v>
      </c>
      <c r="V38" s="71">
        <v>24</v>
      </c>
      <c r="W38" s="71">
        <v>0</v>
      </c>
      <c r="X38" s="71">
        <v>0</v>
      </c>
      <c r="Y38" s="71">
        <v>144225</v>
      </c>
      <c r="Z38" s="71">
        <v>190554368.00000003</v>
      </c>
      <c r="AA38" s="71">
        <v>161838541</v>
      </c>
      <c r="AB38" s="71">
        <v>1161577578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1644</v>
      </c>
      <c r="B39" s="70">
        <v>31</v>
      </c>
      <c r="C39" s="70">
        <v>18</v>
      </c>
      <c r="D39" s="70">
        <v>31</v>
      </c>
      <c r="E39" s="70">
        <v>2024</v>
      </c>
      <c r="F39" s="70" t="s">
        <v>1554</v>
      </c>
      <c r="G39" s="1073" t="s">
        <v>1641</v>
      </c>
      <c r="H39" s="70" t="s">
        <v>1642</v>
      </c>
      <c r="I39" s="1066"/>
      <c r="J39" s="73">
        <v>355344</v>
      </c>
      <c r="K39" s="71">
        <v>491345494.00000006</v>
      </c>
      <c r="L39" s="71">
        <v>133206</v>
      </c>
      <c r="M39" s="71">
        <v>182650715</v>
      </c>
      <c r="N39" s="71">
        <v>0</v>
      </c>
      <c r="O39" s="71">
        <v>0</v>
      </c>
      <c r="P39" s="71">
        <v>0</v>
      </c>
      <c r="Q39" s="71">
        <v>0</v>
      </c>
      <c r="R39" s="71">
        <v>0</v>
      </c>
      <c r="S39" s="71">
        <v>0</v>
      </c>
      <c r="T39" s="71">
        <v>0</v>
      </c>
      <c r="U39" s="71">
        <v>0</v>
      </c>
      <c r="V39" s="71">
        <v>21</v>
      </c>
      <c r="W39" s="71">
        <v>0</v>
      </c>
      <c r="X39" s="71">
        <v>0</v>
      </c>
      <c r="Y39" s="71">
        <v>130489</v>
      </c>
      <c r="Z39" s="71">
        <v>674126698.00000012</v>
      </c>
      <c r="AA39" s="71">
        <v>757726616</v>
      </c>
      <c r="AB39" s="71">
        <v>3638384518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2398</v>
      </c>
      <c r="B40" s="70">
        <v>32</v>
      </c>
      <c r="C40" s="70">
        <v>18</v>
      </c>
      <c r="D40" s="70">
        <v>32</v>
      </c>
      <c r="E40" s="70">
        <v>2024</v>
      </c>
      <c r="F40" s="70" t="s">
        <v>1554</v>
      </c>
      <c r="G40" s="1073" t="s">
        <v>2395</v>
      </c>
      <c r="H40" s="70" t="s">
        <v>2396</v>
      </c>
      <c r="I40" s="1066"/>
      <c r="J40" s="73">
        <v>302876</v>
      </c>
      <c r="K40" s="71">
        <v>422164401</v>
      </c>
      <c r="L40" s="71">
        <v>759009</v>
      </c>
      <c r="M40" s="71">
        <v>1050005631.9999999</v>
      </c>
      <c r="N40" s="71">
        <v>0</v>
      </c>
      <c r="O40" s="71">
        <v>0</v>
      </c>
      <c r="P40" s="71">
        <v>0</v>
      </c>
      <c r="Q40" s="71">
        <v>0</v>
      </c>
      <c r="R40" s="71">
        <v>0</v>
      </c>
      <c r="S40" s="71">
        <v>0</v>
      </c>
      <c r="T40" s="71">
        <v>0</v>
      </c>
      <c r="U40" s="71">
        <v>0</v>
      </c>
      <c r="V40" s="71">
        <v>0</v>
      </c>
      <c r="W40" s="71">
        <v>0</v>
      </c>
      <c r="X40" s="71">
        <v>0</v>
      </c>
      <c r="Y40" s="71">
        <v>0</v>
      </c>
      <c r="Z40" s="71">
        <v>1472170032.9999998</v>
      </c>
      <c r="AA40" s="71">
        <v>696665381</v>
      </c>
      <c r="AB40" s="71">
        <v>3679880501</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1664</v>
      </c>
      <c r="B41" s="70">
        <v>33</v>
      </c>
      <c r="C41" s="70">
        <v>18</v>
      </c>
      <c r="D41" s="70">
        <v>33</v>
      </c>
      <c r="E41" s="70">
        <v>2024</v>
      </c>
      <c r="F41" s="70" t="s">
        <v>1554</v>
      </c>
      <c r="G41" s="1073" t="s">
        <v>1661</v>
      </c>
      <c r="H41" s="70" t="s">
        <v>1662</v>
      </c>
      <c r="I41" s="1066"/>
      <c r="J41" s="73">
        <v>297760</v>
      </c>
      <c r="K41" s="71">
        <v>403821958</v>
      </c>
      <c r="L41" s="71">
        <v>1382923</v>
      </c>
      <c r="M41" s="71">
        <v>1866027166</v>
      </c>
      <c r="N41" s="71">
        <v>0</v>
      </c>
      <c r="O41" s="71">
        <v>0</v>
      </c>
      <c r="P41" s="71">
        <v>0</v>
      </c>
      <c r="Q41" s="71">
        <v>0</v>
      </c>
      <c r="R41" s="71">
        <v>0</v>
      </c>
      <c r="S41" s="71">
        <v>0</v>
      </c>
      <c r="T41" s="71">
        <v>0</v>
      </c>
      <c r="U41" s="71">
        <v>0</v>
      </c>
      <c r="V41" s="71">
        <v>0</v>
      </c>
      <c r="W41" s="71">
        <v>0</v>
      </c>
      <c r="X41" s="71">
        <v>0</v>
      </c>
      <c r="Y41" s="71">
        <v>0</v>
      </c>
      <c r="Z41" s="71">
        <v>2269849124.0000005</v>
      </c>
      <c r="AA41" s="71">
        <v>685990537</v>
      </c>
      <c r="AB41" s="71">
        <v>3072972749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2406</v>
      </c>
      <c r="B42" s="70">
        <v>34</v>
      </c>
      <c r="C42" s="70">
        <v>18</v>
      </c>
      <c r="D42" s="70">
        <v>34</v>
      </c>
      <c r="E42" s="70">
        <v>2024</v>
      </c>
      <c r="F42" s="70" t="s">
        <v>1554</v>
      </c>
      <c r="G42" s="1073" t="s">
        <v>2403</v>
      </c>
      <c r="H42" s="70" t="s">
        <v>2404</v>
      </c>
      <c r="I42" s="1066"/>
      <c r="J42" s="73">
        <v>382916</v>
      </c>
      <c r="K42" s="71">
        <v>533002043.99999994</v>
      </c>
      <c r="L42" s="71">
        <v>776510</v>
      </c>
      <c r="M42" s="71">
        <v>1073859241</v>
      </c>
      <c r="N42" s="71">
        <v>0</v>
      </c>
      <c r="O42" s="71">
        <v>0</v>
      </c>
      <c r="P42" s="71">
        <v>0</v>
      </c>
      <c r="Q42" s="71">
        <v>0</v>
      </c>
      <c r="R42" s="71">
        <v>0</v>
      </c>
      <c r="S42" s="71">
        <v>0</v>
      </c>
      <c r="T42" s="71">
        <v>0</v>
      </c>
      <c r="U42" s="71">
        <v>0</v>
      </c>
      <c r="V42" s="71">
        <v>4</v>
      </c>
      <c r="W42" s="71">
        <v>0</v>
      </c>
      <c r="X42" s="71">
        <v>0</v>
      </c>
      <c r="Y42" s="71">
        <v>24527.999999999996</v>
      </c>
      <c r="Z42" s="71">
        <v>1606885812.9999998</v>
      </c>
      <c r="AA42" s="71">
        <v>914350587</v>
      </c>
      <c r="AB42" s="71">
        <v>3769059909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2438</v>
      </c>
      <c r="B43" s="70">
        <v>35</v>
      </c>
      <c r="C43" s="70">
        <v>18</v>
      </c>
      <c r="D43" s="70">
        <v>35</v>
      </c>
      <c r="E43" s="70">
        <v>2024</v>
      </c>
      <c r="F43" s="70" t="s">
        <v>1554</v>
      </c>
      <c r="G43" s="1073" t="s">
        <v>2435</v>
      </c>
      <c r="H43" s="70" t="s">
        <v>2436</v>
      </c>
      <c r="I43" s="1066"/>
      <c r="J43" s="73">
        <v>371422</v>
      </c>
      <c r="K43" s="71">
        <v>526401340</v>
      </c>
      <c r="L43" s="71">
        <v>428612</v>
      </c>
      <c r="M43" s="71">
        <v>603395151</v>
      </c>
      <c r="N43" s="71">
        <v>386600</v>
      </c>
      <c r="O43" s="71">
        <v>975070900.99999988</v>
      </c>
      <c r="P43" s="71">
        <v>201</v>
      </c>
      <c r="Q43" s="71">
        <v>1054700</v>
      </c>
      <c r="R43" s="71">
        <v>0</v>
      </c>
      <c r="S43" s="71">
        <v>0</v>
      </c>
      <c r="T43" s="71">
        <v>0</v>
      </c>
      <c r="U43" s="71">
        <v>0</v>
      </c>
      <c r="V43" s="71">
        <v>0</v>
      </c>
      <c r="W43" s="71">
        <v>0</v>
      </c>
      <c r="X43" s="71">
        <v>0</v>
      </c>
      <c r="Y43" s="71">
        <v>0</v>
      </c>
      <c r="Z43" s="71">
        <v>2105922092.0000002</v>
      </c>
      <c r="AA43" s="71">
        <v>712933510</v>
      </c>
      <c r="AB43" s="71">
        <v>3451952399.9999995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2450</v>
      </c>
      <c r="B44" s="70">
        <v>36</v>
      </c>
      <c r="C44" s="70">
        <v>18</v>
      </c>
      <c r="D44" s="70">
        <v>36</v>
      </c>
      <c r="E44" s="70">
        <v>2024</v>
      </c>
      <c r="F44" s="70" t="s">
        <v>1554</v>
      </c>
      <c r="G44" s="1073" t="s">
        <v>2447</v>
      </c>
      <c r="H44" s="70" t="s">
        <v>2448</v>
      </c>
      <c r="I44" s="1066"/>
      <c r="J44" s="73">
        <v>346888</v>
      </c>
      <c r="K44" s="71">
        <v>480492228</v>
      </c>
      <c r="L44" s="71">
        <v>520592</v>
      </c>
      <c r="M44" s="71">
        <v>716195788</v>
      </c>
      <c r="N44" s="71">
        <v>49700</v>
      </c>
      <c r="O44" s="71">
        <v>93301134</v>
      </c>
      <c r="P44" s="71">
        <v>0</v>
      </c>
      <c r="Q44" s="71">
        <v>0</v>
      </c>
      <c r="R44" s="71">
        <v>0</v>
      </c>
      <c r="S44" s="71">
        <v>0</v>
      </c>
      <c r="T44" s="71">
        <v>0</v>
      </c>
      <c r="U44" s="71">
        <v>0</v>
      </c>
      <c r="V44" s="71">
        <v>0</v>
      </c>
      <c r="W44" s="71">
        <v>0</v>
      </c>
      <c r="X44" s="71">
        <v>0</v>
      </c>
      <c r="Y44" s="71">
        <v>0</v>
      </c>
      <c r="Z44" s="71">
        <v>1289989150.0000002</v>
      </c>
      <c r="AA44" s="71">
        <v>556519982</v>
      </c>
      <c r="AB44" s="71">
        <v>2850497660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1656</v>
      </c>
      <c r="B45" s="70">
        <v>37</v>
      </c>
      <c r="C45" s="70">
        <v>18</v>
      </c>
      <c r="D45" s="70">
        <v>37</v>
      </c>
      <c r="E45" s="70">
        <v>2024</v>
      </c>
      <c r="F45" s="70" t="s">
        <v>1554</v>
      </c>
      <c r="G45" s="1073" t="s">
        <v>1653</v>
      </c>
      <c r="H45" s="70" t="s">
        <v>1654</v>
      </c>
      <c r="I45" s="1066"/>
      <c r="J45" s="73">
        <v>748272</v>
      </c>
      <c r="K45" s="71">
        <v>1010159616</v>
      </c>
      <c r="L45" s="71">
        <v>134925</v>
      </c>
      <c r="M45" s="71">
        <v>181105003.99999997</v>
      </c>
      <c r="N45" s="71">
        <v>463100</v>
      </c>
      <c r="O45" s="71">
        <v>1131958623</v>
      </c>
      <c r="P45" s="71">
        <v>95</v>
      </c>
      <c r="Q45" s="71">
        <v>495781</v>
      </c>
      <c r="R45" s="71">
        <v>0</v>
      </c>
      <c r="S45" s="71">
        <v>0</v>
      </c>
      <c r="T45" s="71">
        <v>0</v>
      </c>
      <c r="U45" s="71">
        <v>0</v>
      </c>
      <c r="V45" s="71">
        <v>0</v>
      </c>
      <c r="W45" s="71">
        <v>0</v>
      </c>
      <c r="X45" s="71">
        <v>0</v>
      </c>
      <c r="Y45" s="71">
        <v>0</v>
      </c>
      <c r="Z45" s="71">
        <v>2323719024</v>
      </c>
      <c r="AA45" s="71">
        <v>1558263179</v>
      </c>
      <c r="AB45" s="71">
        <v>7273297794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1660</v>
      </c>
      <c r="B46" s="70">
        <v>38</v>
      </c>
      <c r="C46" s="70">
        <v>18</v>
      </c>
      <c r="D46" s="70">
        <v>38</v>
      </c>
      <c r="E46" s="70">
        <v>2024</v>
      </c>
      <c r="F46" s="70" t="s">
        <v>1554</v>
      </c>
      <c r="G46" s="1073" t="s">
        <v>1657</v>
      </c>
      <c r="H46" s="70" t="s">
        <v>1658</v>
      </c>
      <c r="I46" s="1066"/>
      <c r="J46" s="73">
        <v>649651</v>
      </c>
      <c r="K46" s="71">
        <v>897520643.00000012</v>
      </c>
      <c r="L46" s="71">
        <v>473906</v>
      </c>
      <c r="M46" s="71">
        <v>650867617</v>
      </c>
      <c r="N46" s="71">
        <v>16100.000000000002</v>
      </c>
      <c r="O46" s="71">
        <v>32304328</v>
      </c>
      <c r="P46" s="71">
        <v>0</v>
      </c>
      <c r="Q46" s="71">
        <v>0</v>
      </c>
      <c r="R46" s="71">
        <v>0</v>
      </c>
      <c r="S46" s="71">
        <v>0</v>
      </c>
      <c r="T46" s="71">
        <v>0</v>
      </c>
      <c r="U46" s="71">
        <v>0</v>
      </c>
      <c r="V46" s="71">
        <v>0</v>
      </c>
      <c r="W46" s="71">
        <v>0</v>
      </c>
      <c r="X46" s="71">
        <v>0</v>
      </c>
      <c r="Y46" s="71">
        <v>0</v>
      </c>
      <c r="Z46" s="71">
        <v>1580692588.0000002</v>
      </c>
      <c r="AA46" s="71">
        <v>1359802041</v>
      </c>
      <c r="AB46" s="71">
        <v>6537500048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2366</v>
      </c>
      <c r="B47" s="70">
        <v>39</v>
      </c>
      <c r="C47" s="70">
        <v>18</v>
      </c>
      <c r="D47" s="70">
        <v>39</v>
      </c>
      <c r="E47" s="70">
        <v>2024</v>
      </c>
      <c r="F47" s="70" t="s">
        <v>1554</v>
      </c>
      <c r="G47" s="1073" t="s">
        <v>2363</v>
      </c>
      <c r="H47" s="70" t="s">
        <v>2364</v>
      </c>
      <c r="I47" s="1066"/>
      <c r="J47" s="73">
        <v>392519</v>
      </c>
      <c r="K47" s="71">
        <v>542470528</v>
      </c>
      <c r="L47" s="71">
        <v>2139340</v>
      </c>
      <c r="M47" s="71">
        <v>2937652575</v>
      </c>
      <c r="N47" s="71">
        <v>0</v>
      </c>
      <c r="O47" s="71">
        <v>0</v>
      </c>
      <c r="P47" s="71">
        <v>0</v>
      </c>
      <c r="Q47" s="71">
        <v>0</v>
      </c>
      <c r="R47" s="71">
        <v>0</v>
      </c>
      <c r="S47" s="71">
        <v>0</v>
      </c>
      <c r="T47" s="71">
        <v>0</v>
      </c>
      <c r="U47" s="71">
        <v>0</v>
      </c>
      <c r="V47" s="71">
        <v>23</v>
      </c>
      <c r="W47" s="71">
        <v>0</v>
      </c>
      <c r="X47" s="71">
        <v>0</v>
      </c>
      <c r="Y47" s="71">
        <v>138828</v>
      </c>
      <c r="Z47" s="71">
        <v>3480261931</v>
      </c>
      <c r="AA47" s="71">
        <v>948588080</v>
      </c>
      <c r="AB47" s="71">
        <v>4299129832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1635</v>
      </c>
      <c r="B48" s="70">
        <v>40</v>
      </c>
      <c r="C48" s="70">
        <v>18</v>
      </c>
      <c r="D48" s="70">
        <v>40</v>
      </c>
      <c r="E48" s="70">
        <v>2024</v>
      </c>
      <c r="F48" s="70" t="s">
        <v>1554</v>
      </c>
      <c r="G48" s="1073" t="s">
        <v>1632</v>
      </c>
      <c r="H48" s="70" t="s">
        <v>1633</v>
      </c>
      <c r="I48" s="1066"/>
      <c r="J48" s="73">
        <v>1056852</v>
      </c>
      <c r="K48" s="71">
        <v>1453345689</v>
      </c>
      <c r="L48" s="71">
        <v>1150288</v>
      </c>
      <c r="M48" s="71">
        <v>1571192895</v>
      </c>
      <c r="N48" s="71">
        <v>3600</v>
      </c>
      <c r="O48" s="71">
        <v>5996149.9999999991</v>
      </c>
      <c r="P48" s="71">
        <v>0</v>
      </c>
      <c r="Q48" s="71">
        <v>0</v>
      </c>
      <c r="R48" s="71">
        <v>0</v>
      </c>
      <c r="S48" s="71">
        <v>0</v>
      </c>
      <c r="T48" s="71">
        <v>0</v>
      </c>
      <c r="U48" s="71">
        <v>0</v>
      </c>
      <c r="V48" s="71">
        <v>0</v>
      </c>
      <c r="W48" s="71">
        <v>0</v>
      </c>
      <c r="X48" s="71">
        <v>0</v>
      </c>
      <c r="Y48" s="71">
        <v>0</v>
      </c>
      <c r="Z48" s="71">
        <v>3030534733.9999995</v>
      </c>
      <c r="AA48" s="71">
        <v>2637730630</v>
      </c>
      <c r="AB48" s="71">
        <v>12124238629</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2390</v>
      </c>
      <c r="B49" s="70">
        <v>41</v>
      </c>
      <c r="C49" s="70">
        <v>18</v>
      </c>
      <c r="D49" s="70">
        <v>41</v>
      </c>
      <c r="E49" s="70">
        <v>2024</v>
      </c>
      <c r="F49" s="70" t="s">
        <v>1554</v>
      </c>
      <c r="G49" s="1073" t="s">
        <v>2387</v>
      </c>
      <c r="H49" s="70" t="s">
        <v>2388</v>
      </c>
      <c r="I49" s="1066"/>
      <c r="J49" s="73">
        <v>100536</v>
      </c>
      <c r="K49" s="71">
        <v>138115661</v>
      </c>
      <c r="L49" s="71">
        <v>156550</v>
      </c>
      <c r="M49" s="71">
        <v>213847015.00000003</v>
      </c>
      <c r="N49" s="71">
        <v>0</v>
      </c>
      <c r="O49" s="71">
        <v>0</v>
      </c>
      <c r="P49" s="71">
        <v>0</v>
      </c>
      <c r="Q49" s="71">
        <v>0</v>
      </c>
      <c r="R49" s="71">
        <v>0</v>
      </c>
      <c r="S49" s="71">
        <v>0</v>
      </c>
      <c r="T49" s="71">
        <v>0</v>
      </c>
      <c r="U49" s="71">
        <v>0</v>
      </c>
      <c r="V49" s="71">
        <v>0</v>
      </c>
      <c r="W49" s="71">
        <v>0</v>
      </c>
      <c r="X49" s="71">
        <v>0</v>
      </c>
      <c r="Y49" s="71">
        <v>0</v>
      </c>
      <c r="Z49" s="71">
        <v>351962676</v>
      </c>
      <c r="AA49" s="71">
        <v>150079620</v>
      </c>
      <c r="AB49" s="71">
        <v>1064693716.9999999</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2378</v>
      </c>
      <c r="B50" s="70">
        <v>42</v>
      </c>
      <c r="C50" s="70">
        <v>18</v>
      </c>
      <c r="D50" s="70">
        <v>42</v>
      </c>
      <c r="E50" s="70">
        <v>2024</v>
      </c>
      <c r="F50" s="70" t="s">
        <v>1554</v>
      </c>
      <c r="G50" s="1073" t="s">
        <v>2375</v>
      </c>
      <c r="H50" s="70" t="s">
        <v>2376</v>
      </c>
      <c r="I50" s="1066"/>
      <c r="J50" s="73">
        <v>228601</v>
      </c>
      <c r="K50" s="71">
        <v>314980251</v>
      </c>
      <c r="L50" s="71">
        <v>170592</v>
      </c>
      <c r="M50" s="71">
        <v>233131441</v>
      </c>
      <c r="N50" s="71">
        <v>0</v>
      </c>
      <c r="O50" s="71">
        <v>0</v>
      </c>
      <c r="P50" s="71">
        <v>0</v>
      </c>
      <c r="Q50" s="71">
        <v>0</v>
      </c>
      <c r="R50" s="71">
        <v>0</v>
      </c>
      <c r="S50" s="71">
        <v>0</v>
      </c>
      <c r="T50" s="71">
        <v>0</v>
      </c>
      <c r="U50" s="71">
        <v>0</v>
      </c>
      <c r="V50" s="71">
        <v>0</v>
      </c>
      <c r="W50" s="71">
        <v>0</v>
      </c>
      <c r="X50" s="71">
        <v>0</v>
      </c>
      <c r="Y50" s="71">
        <v>0</v>
      </c>
      <c r="Z50" s="71">
        <v>548111691.99999988</v>
      </c>
      <c r="AA50" s="71">
        <v>440430429</v>
      </c>
      <c r="AB50" s="71">
        <v>2423643254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1676</v>
      </c>
      <c r="B51" s="70">
        <v>43</v>
      </c>
      <c r="C51" s="70">
        <v>18</v>
      </c>
      <c r="D51" s="70">
        <v>43</v>
      </c>
      <c r="E51" s="70">
        <v>2024</v>
      </c>
      <c r="F51" s="70" t="s">
        <v>1554</v>
      </c>
      <c r="G51" s="1073" t="s">
        <v>1673</v>
      </c>
      <c r="H51" s="70" t="s">
        <v>1674</v>
      </c>
      <c r="I51" s="1066"/>
      <c r="J51" s="73">
        <v>165663</v>
      </c>
      <c r="K51" s="71">
        <v>230611318</v>
      </c>
      <c r="L51" s="71">
        <v>483747</v>
      </c>
      <c r="M51" s="71">
        <v>669454861.99999988</v>
      </c>
      <c r="N51" s="71">
        <v>0</v>
      </c>
      <c r="O51" s="71">
        <v>0</v>
      </c>
      <c r="P51" s="71">
        <v>0</v>
      </c>
      <c r="Q51" s="71">
        <v>0</v>
      </c>
      <c r="R51" s="71">
        <v>0</v>
      </c>
      <c r="S51" s="71">
        <v>0</v>
      </c>
      <c r="T51" s="71">
        <v>0</v>
      </c>
      <c r="U51" s="71">
        <v>0</v>
      </c>
      <c r="V51" s="71">
        <v>0</v>
      </c>
      <c r="W51" s="71">
        <v>0</v>
      </c>
      <c r="X51" s="71">
        <v>0</v>
      </c>
      <c r="Y51" s="71">
        <v>0</v>
      </c>
      <c r="Z51" s="71">
        <v>900066179.99999988</v>
      </c>
      <c r="AA51" s="71">
        <v>252456579</v>
      </c>
      <c r="AB51" s="71">
        <v>1303076609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2410</v>
      </c>
      <c r="B52" s="70">
        <v>44</v>
      </c>
      <c r="C52" s="70">
        <v>18</v>
      </c>
      <c r="D52" s="70">
        <v>44</v>
      </c>
      <c r="E52" s="70">
        <v>2024</v>
      </c>
      <c r="F52" s="70" t="s">
        <v>1554</v>
      </c>
      <c r="G52" s="1073" t="s">
        <v>2407</v>
      </c>
      <c r="H52" s="70" t="s">
        <v>2408</v>
      </c>
      <c r="I52" s="1066"/>
      <c r="J52" s="73">
        <v>283339</v>
      </c>
      <c r="K52" s="71">
        <v>390000417</v>
      </c>
      <c r="L52" s="71">
        <v>603696</v>
      </c>
      <c r="M52" s="71">
        <v>825654583</v>
      </c>
      <c r="N52" s="71">
        <v>0</v>
      </c>
      <c r="O52" s="71">
        <v>0</v>
      </c>
      <c r="P52" s="71">
        <v>0</v>
      </c>
      <c r="Q52" s="71">
        <v>0</v>
      </c>
      <c r="R52" s="71">
        <v>0</v>
      </c>
      <c r="S52" s="71">
        <v>0</v>
      </c>
      <c r="T52" s="71">
        <v>0</v>
      </c>
      <c r="U52" s="71">
        <v>0</v>
      </c>
      <c r="V52" s="71">
        <v>16</v>
      </c>
      <c r="W52" s="71">
        <v>0</v>
      </c>
      <c r="X52" s="71">
        <v>0</v>
      </c>
      <c r="Y52" s="71">
        <v>95904</v>
      </c>
      <c r="Z52" s="71">
        <v>1215750904</v>
      </c>
      <c r="AA52" s="71">
        <v>680013677</v>
      </c>
      <c r="AB52" s="71">
        <v>3136426284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1652</v>
      </c>
      <c r="B53" s="70">
        <v>45</v>
      </c>
      <c r="C53" s="70">
        <v>18</v>
      </c>
      <c r="D53" s="70">
        <v>45</v>
      </c>
      <c r="E53" s="70">
        <v>2024</v>
      </c>
      <c r="F53" s="70" t="s">
        <v>1554</v>
      </c>
      <c r="G53" s="1073" t="s">
        <v>1649</v>
      </c>
      <c r="H53" s="70" t="s">
        <v>1650</v>
      </c>
      <c r="I53" s="1066"/>
      <c r="J53" s="73">
        <v>319454</v>
      </c>
      <c r="K53" s="71">
        <v>439358783</v>
      </c>
      <c r="L53" s="71">
        <v>297602</v>
      </c>
      <c r="M53" s="71">
        <v>406602223</v>
      </c>
      <c r="N53" s="71">
        <v>0</v>
      </c>
      <c r="O53" s="71">
        <v>0</v>
      </c>
      <c r="P53" s="71">
        <v>0</v>
      </c>
      <c r="Q53" s="71">
        <v>0</v>
      </c>
      <c r="R53" s="71">
        <v>0</v>
      </c>
      <c r="S53" s="71">
        <v>0</v>
      </c>
      <c r="T53" s="71">
        <v>0</v>
      </c>
      <c r="U53" s="71">
        <v>0</v>
      </c>
      <c r="V53" s="71">
        <v>5</v>
      </c>
      <c r="W53" s="71">
        <v>0</v>
      </c>
      <c r="X53" s="71">
        <v>0</v>
      </c>
      <c r="Y53" s="71">
        <v>31150.999999999996</v>
      </c>
      <c r="Z53" s="71">
        <v>845992157</v>
      </c>
      <c r="AA53" s="71">
        <v>675704393</v>
      </c>
      <c r="AB53" s="71">
        <v>3659002215.0000005</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2429</v>
      </c>
      <c r="B190" s="70">
        <v>182</v>
      </c>
      <c r="C190" s="70">
        <v>16</v>
      </c>
      <c r="D190" s="70">
        <v>2</v>
      </c>
      <c r="E190" s="70">
        <v>2022</v>
      </c>
      <c r="F190" s="70" t="s">
        <v>161</v>
      </c>
      <c r="G190" s="1073" t="s">
        <v>2427</v>
      </c>
      <c r="H190" s="70" t="s">
        <v>2428</v>
      </c>
      <c r="I190" s="1066"/>
      <c r="J190" s="73"/>
      <c r="K190" s="71"/>
      <c r="L190" s="71"/>
      <c r="M190" s="71"/>
      <c r="N190" s="71"/>
      <c r="O190" s="71"/>
      <c r="P190" s="71"/>
      <c r="Q190" s="71"/>
      <c r="R190" s="71"/>
      <c r="S190" s="71"/>
      <c r="T190" s="71"/>
      <c r="U190" s="71"/>
      <c r="V190" s="71"/>
      <c r="W190" s="71"/>
      <c r="X190" s="71"/>
      <c r="Y190" s="71"/>
      <c r="Z190" s="71"/>
      <c r="AA190" s="71"/>
      <c r="AB190" s="71"/>
      <c r="AC190" s="72"/>
      <c r="AD190" s="71">
        <v>330327820.00572675</v>
      </c>
      <c r="AE190" s="71">
        <v>1378324.6842425338</v>
      </c>
      <c r="AF190" s="71">
        <v>1478509.0832879005</v>
      </c>
      <c r="AG190" s="71">
        <v>87231058.051813811</v>
      </c>
      <c r="AH190" s="71">
        <v>113872090.92264263</v>
      </c>
      <c r="AI190" s="71">
        <v>0</v>
      </c>
      <c r="AJ190" s="71">
        <v>0</v>
      </c>
      <c r="AK190" s="71">
        <v>6348026.9203482084</v>
      </c>
      <c r="AL190" s="71">
        <v>0</v>
      </c>
      <c r="AM190" s="71">
        <v>0</v>
      </c>
      <c r="AN190" s="71">
        <v>540635829.66806185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2373</v>
      </c>
      <c r="B191" s="70">
        <v>183</v>
      </c>
      <c r="C191" s="70">
        <v>16</v>
      </c>
      <c r="D191" s="70">
        <v>3</v>
      </c>
      <c r="E191" s="70">
        <v>2022</v>
      </c>
      <c r="F191" s="70" t="s">
        <v>161</v>
      </c>
      <c r="G191" s="1073" t="s">
        <v>2371</v>
      </c>
      <c r="H191" s="70" t="s">
        <v>2372</v>
      </c>
      <c r="I191" s="1066"/>
      <c r="J191" s="73"/>
      <c r="K191" s="71"/>
      <c r="L191" s="71"/>
      <c r="M191" s="71"/>
      <c r="N191" s="71"/>
      <c r="O191" s="71"/>
      <c r="P191" s="71"/>
      <c r="Q191" s="71"/>
      <c r="R191" s="71"/>
      <c r="S191" s="71"/>
      <c r="T191" s="71"/>
      <c r="U191" s="71"/>
      <c r="V191" s="71"/>
      <c r="W191" s="71"/>
      <c r="X191" s="71"/>
      <c r="Y191" s="71"/>
      <c r="Z191" s="71"/>
      <c r="AA191" s="71"/>
      <c r="AB191" s="71"/>
      <c r="AC191" s="72"/>
      <c r="AD191" s="71">
        <v>270970903.25337362</v>
      </c>
      <c r="AE191" s="71">
        <v>2801865.9022441558</v>
      </c>
      <c r="AF191" s="71">
        <v>2388959.4135230812</v>
      </c>
      <c r="AG191" s="71">
        <v>128831380.03689925</v>
      </c>
      <c r="AH191" s="71">
        <v>162206582.28847718</v>
      </c>
      <c r="AI191" s="71">
        <v>0</v>
      </c>
      <c r="AJ191" s="71">
        <v>0</v>
      </c>
      <c r="AK191" s="71">
        <v>9273534.9024358187</v>
      </c>
      <c r="AL191" s="71">
        <v>0</v>
      </c>
      <c r="AM191" s="71">
        <v>0</v>
      </c>
      <c r="AN191" s="71">
        <v>576473225.79695308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2385</v>
      </c>
      <c r="B192" s="70">
        <v>184</v>
      </c>
      <c r="C192" s="70">
        <v>16</v>
      </c>
      <c r="D192" s="70">
        <v>4</v>
      </c>
      <c r="E192" s="70">
        <v>2022</v>
      </c>
      <c r="F192" s="70" t="s">
        <v>161</v>
      </c>
      <c r="G192" s="1073" t="s">
        <v>2383</v>
      </c>
      <c r="H192" s="70" t="s">
        <v>2384</v>
      </c>
      <c r="I192" s="1066"/>
      <c r="J192" s="73"/>
      <c r="K192" s="71"/>
      <c r="L192" s="71"/>
      <c r="M192" s="71"/>
      <c r="N192" s="71"/>
      <c r="O192" s="71"/>
      <c r="P192" s="71"/>
      <c r="Q192" s="71"/>
      <c r="R192" s="71"/>
      <c r="S192" s="71"/>
      <c r="T192" s="71"/>
      <c r="U192" s="71"/>
      <c r="V192" s="71"/>
      <c r="W192" s="71"/>
      <c r="X192" s="71"/>
      <c r="Y192" s="71"/>
      <c r="Z192" s="71"/>
      <c r="AA192" s="71"/>
      <c r="AB192" s="71"/>
      <c r="AC192" s="72"/>
      <c r="AD192" s="71">
        <v>58527330.309789225</v>
      </c>
      <c r="AE192" s="71">
        <v>1476553.7058571037</v>
      </c>
      <c r="AF192" s="71">
        <v>412426.21796978277</v>
      </c>
      <c r="AG192" s="71">
        <v>46475510.858240709</v>
      </c>
      <c r="AH192" s="71">
        <v>58834425.336053967</v>
      </c>
      <c r="AI192" s="71">
        <v>0</v>
      </c>
      <c r="AJ192" s="71">
        <v>0</v>
      </c>
      <c r="AK192" s="71">
        <v>3472232.9466073373</v>
      </c>
      <c r="AL192" s="71">
        <v>0</v>
      </c>
      <c r="AM192" s="71">
        <v>0</v>
      </c>
      <c r="AN192" s="71">
        <v>169198479.37451816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1920</v>
      </c>
      <c r="B193" s="70">
        <v>185</v>
      </c>
      <c r="C193" s="70">
        <v>16</v>
      </c>
      <c r="D193" s="70">
        <v>5</v>
      </c>
      <c r="E193" s="70">
        <v>2022</v>
      </c>
      <c r="F193" s="70" t="s">
        <v>161</v>
      </c>
      <c r="G193" s="1073" t="s">
        <v>1901</v>
      </c>
      <c r="H193" s="70" t="s">
        <v>1902</v>
      </c>
      <c r="I193" s="1066"/>
      <c r="J193" s="73"/>
      <c r="K193" s="71"/>
      <c r="L193" s="71"/>
      <c r="M193" s="71"/>
      <c r="N193" s="71"/>
      <c r="O193" s="71"/>
      <c r="P193" s="71"/>
      <c r="Q193" s="71"/>
      <c r="R193" s="71"/>
      <c r="S193" s="71"/>
      <c r="T193" s="71"/>
      <c r="U193" s="71"/>
      <c r="V193" s="71"/>
      <c r="W193" s="71"/>
      <c r="X193" s="71"/>
      <c r="Y193" s="71"/>
      <c r="Z193" s="71"/>
      <c r="AA193" s="71"/>
      <c r="AB193" s="71"/>
      <c r="AC193" s="72"/>
      <c r="AD193" s="71">
        <v>148391880.14177024</v>
      </c>
      <c r="AE193" s="71">
        <v>1797747.014628554</v>
      </c>
      <c r="AF193" s="71">
        <v>4575596.5314383451</v>
      </c>
      <c r="AG193" s="71">
        <v>66988706.368170455</v>
      </c>
      <c r="AH193" s="71">
        <v>83723157.709907368</v>
      </c>
      <c r="AI193" s="71">
        <v>0</v>
      </c>
      <c r="AJ193" s="71">
        <v>0</v>
      </c>
      <c r="AK193" s="71">
        <v>4955518.1774618737</v>
      </c>
      <c r="AL193" s="71">
        <v>0</v>
      </c>
      <c r="AM193" s="71">
        <v>0</v>
      </c>
      <c r="AN193" s="71">
        <v>310432605.94337684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1671</v>
      </c>
      <c r="B194" s="70">
        <v>186</v>
      </c>
      <c r="C194" s="70">
        <v>16</v>
      </c>
      <c r="D194" s="70">
        <v>6</v>
      </c>
      <c r="E194" s="70">
        <v>2022</v>
      </c>
      <c r="F194" s="70" t="s">
        <v>161</v>
      </c>
      <c r="G194" s="1073" t="s">
        <v>1669</v>
      </c>
      <c r="H194" s="70" t="s">
        <v>1670</v>
      </c>
      <c r="I194" s="1066"/>
      <c r="J194" s="73"/>
      <c r="K194" s="71"/>
      <c r="L194" s="71"/>
      <c r="M194" s="71"/>
      <c r="N194" s="71"/>
      <c r="O194" s="71"/>
      <c r="P194" s="71"/>
      <c r="Q194" s="71"/>
      <c r="R194" s="71"/>
      <c r="S194" s="71"/>
      <c r="T194" s="71"/>
      <c r="U194" s="71"/>
      <c r="V194" s="71"/>
      <c r="W194" s="71"/>
      <c r="X194" s="71"/>
      <c r="Y194" s="71"/>
      <c r="Z194" s="71"/>
      <c r="AA194" s="71"/>
      <c r="AB194" s="71"/>
      <c r="AC194" s="72"/>
      <c r="AD194" s="71">
        <v>51641296.802129075</v>
      </c>
      <c r="AE194" s="71">
        <v>1822694.0677370161</v>
      </c>
      <c r="AF194" s="71">
        <v>3330536.2507748497</v>
      </c>
      <c r="AG194" s="71">
        <v>68517039.38792944</v>
      </c>
      <c r="AH194" s="71">
        <v>68474715.5894133</v>
      </c>
      <c r="AI194" s="71">
        <v>0</v>
      </c>
      <c r="AJ194" s="71">
        <v>0</v>
      </c>
      <c r="AK194" s="71">
        <v>4015600.6014724798</v>
      </c>
      <c r="AL194" s="71">
        <v>0</v>
      </c>
      <c r="AM194" s="71">
        <v>0</v>
      </c>
      <c r="AN194" s="71">
        <v>197801882.69945613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2421</v>
      </c>
      <c r="B195" s="70">
        <v>187</v>
      </c>
      <c r="C195" s="70">
        <v>16</v>
      </c>
      <c r="D195" s="70">
        <v>7</v>
      </c>
      <c r="E195" s="70">
        <v>2022</v>
      </c>
      <c r="F195" s="70" t="s">
        <v>161</v>
      </c>
      <c r="G195" s="1073" t="s">
        <v>2419</v>
      </c>
      <c r="H195" s="70" t="s">
        <v>2420</v>
      </c>
      <c r="I195" s="1066"/>
      <c r="J195" s="73"/>
      <c r="K195" s="71"/>
      <c r="L195" s="71"/>
      <c r="M195" s="71"/>
      <c r="N195" s="71"/>
      <c r="O195" s="71"/>
      <c r="P195" s="71"/>
      <c r="Q195" s="71"/>
      <c r="R195" s="71"/>
      <c r="S195" s="71"/>
      <c r="T195" s="71"/>
      <c r="U195" s="71"/>
      <c r="V195" s="71"/>
      <c r="W195" s="71"/>
      <c r="X195" s="71"/>
      <c r="Y195" s="71"/>
      <c r="Z195" s="71"/>
      <c r="AA195" s="71"/>
      <c r="AB195" s="71"/>
      <c r="AC195" s="72"/>
      <c r="AD195" s="71">
        <v>155863470.01185662</v>
      </c>
      <c r="AE195" s="71">
        <v>2245234.7797615938</v>
      </c>
      <c r="AF195" s="71">
        <v>1727521.1394205997</v>
      </c>
      <c r="AG195" s="71">
        <v>133493763.04654376</v>
      </c>
      <c r="AH195" s="71">
        <v>194044101.37361613</v>
      </c>
      <c r="AI195" s="71">
        <v>0</v>
      </c>
      <c r="AJ195" s="71">
        <v>0</v>
      </c>
      <c r="AK195" s="71">
        <v>10884527.027458992</v>
      </c>
      <c r="AL195" s="71">
        <v>0</v>
      </c>
      <c r="AM195" s="71">
        <v>0</v>
      </c>
      <c r="AN195" s="71">
        <v>498258617.37865764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2393</v>
      </c>
      <c r="B196" s="70">
        <v>188</v>
      </c>
      <c r="C196" s="70">
        <v>16</v>
      </c>
      <c r="D196" s="70">
        <v>8</v>
      </c>
      <c r="E196" s="70">
        <v>2022</v>
      </c>
      <c r="F196" s="70" t="s">
        <v>161</v>
      </c>
      <c r="G196" s="1073" t="s">
        <v>2391</v>
      </c>
      <c r="H196" s="70" t="s">
        <v>2392</v>
      </c>
      <c r="I196" s="1066"/>
      <c r="J196" s="73"/>
      <c r="K196" s="71"/>
      <c r="L196" s="71"/>
      <c r="M196" s="71"/>
      <c r="N196" s="71"/>
      <c r="O196" s="71"/>
      <c r="P196" s="71"/>
      <c r="Q196" s="71"/>
      <c r="R196" s="71"/>
      <c r="S196" s="71"/>
      <c r="T196" s="71"/>
      <c r="U196" s="71"/>
      <c r="V196" s="71"/>
      <c r="W196" s="71"/>
      <c r="X196" s="71"/>
      <c r="Y196" s="71"/>
      <c r="Z196" s="71"/>
      <c r="AA196" s="71"/>
      <c r="AB196" s="71"/>
      <c r="AC196" s="72"/>
      <c r="AD196" s="71">
        <v>20809095.662120033</v>
      </c>
      <c r="AE196" s="71">
        <v>795187.31783223106</v>
      </c>
      <c r="AF196" s="71">
        <v>0</v>
      </c>
      <c r="AG196" s="71">
        <v>40910315.094308183</v>
      </c>
      <c r="AH196" s="71">
        <v>39067736.775158465</v>
      </c>
      <c r="AI196" s="71">
        <v>0</v>
      </c>
      <c r="AJ196" s="71">
        <v>0</v>
      </c>
      <c r="AK196" s="71">
        <v>2057256.0544941649</v>
      </c>
      <c r="AL196" s="71">
        <v>0</v>
      </c>
      <c r="AM196" s="71">
        <v>0</v>
      </c>
      <c r="AN196" s="71">
        <v>103639590.90391308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2433</v>
      </c>
      <c r="B197" s="70">
        <v>189</v>
      </c>
      <c r="C197" s="70">
        <v>16</v>
      </c>
      <c r="D197" s="70">
        <v>9</v>
      </c>
      <c r="E197" s="70">
        <v>2022</v>
      </c>
      <c r="F197" s="70" t="s">
        <v>161</v>
      </c>
      <c r="G197" s="1073" t="s">
        <v>2431</v>
      </c>
      <c r="H197" s="70" t="s">
        <v>2432</v>
      </c>
      <c r="I197" s="1066"/>
      <c r="J197" s="73"/>
      <c r="K197" s="71"/>
      <c r="L197" s="71"/>
      <c r="M197" s="71"/>
      <c r="N197" s="71"/>
      <c r="O197" s="71"/>
      <c r="P197" s="71"/>
      <c r="Q197" s="71"/>
      <c r="R197" s="71"/>
      <c r="S197" s="71"/>
      <c r="T197" s="71"/>
      <c r="U197" s="71"/>
      <c r="V197" s="71"/>
      <c r="W197" s="71"/>
      <c r="X197" s="71"/>
      <c r="Y197" s="71"/>
      <c r="Z197" s="71"/>
      <c r="AA197" s="71"/>
      <c r="AB197" s="71"/>
      <c r="AC197" s="72"/>
      <c r="AD197" s="71">
        <v>235991177.11505216</v>
      </c>
      <c r="AE197" s="71">
        <v>2109585.1784843309</v>
      </c>
      <c r="AF197" s="71">
        <v>8256305.9861498028</v>
      </c>
      <c r="AG197" s="71">
        <v>96588067.383755982</v>
      </c>
      <c r="AH197" s="71">
        <v>110223722.05287342</v>
      </c>
      <c r="AI197" s="71">
        <v>0</v>
      </c>
      <c r="AJ197" s="71">
        <v>0</v>
      </c>
      <c r="AK197" s="71">
        <v>6356161.9398958562</v>
      </c>
      <c r="AL197" s="71">
        <v>0</v>
      </c>
      <c r="AM197" s="71">
        <v>0</v>
      </c>
      <c r="AN197" s="71">
        <v>459525019.65621156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2369</v>
      </c>
      <c r="B198" s="70">
        <v>190</v>
      </c>
      <c r="C198" s="70">
        <v>16</v>
      </c>
      <c r="D198" s="70">
        <v>10</v>
      </c>
      <c r="E198" s="70">
        <v>2022</v>
      </c>
      <c r="F198" s="70" t="s">
        <v>161</v>
      </c>
      <c r="G198" s="1073" t="s">
        <v>2367</v>
      </c>
      <c r="H198" s="70" t="s">
        <v>2368</v>
      </c>
      <c r="I198" s="1066"/>
      <c r="J198" s="73"/>
      <c r="K198" s="71"/>
      <c r="L198" s="71"/>
      <c r="M198" s="71"/>
      <c r="N198" s="71"/>
      <c r="O198" s="71"/>
      <c r="P198" s="71"/>
      <c r="Q198" s="71"/>
      <c r="R198" s="71"/>
      <c r="S198" s="71"/>
      <c r="T198" s="71"/>
      <c r="U198" s="71"/>
      <c r="V198" s="71"/>
      <c r="W198" s="71"/>
      <c r="X198" s="71"/>
      <c r="Y198" s="71"/>
      <c r="Z198" s="71"/>
      <c r="AA198" s="71"/>
      <c r="AB198" s="71"/>
      <c r="AC198" s="72"/>
      <c r="AD198" s="71">
        <v>162248729.2174165</v>
      </c>
      <c r="AE198" s="71">
        <v>3193222.7978831558</v>
      </c>
      <c r="AF198" s="71">
        <v>4349929.3555680867</v>
      </c>
      <c r="AG198" s="71">
        <v>137582215.09096235</v>
      </c>
      <c r="AH198" s="71">
        <v>165271621.49323422</v>
      </c>
      <c r="AI198" s="71">
        <v>0</v>
      </c>
      <c r="AJ198" s="71">
        <v>0</v>
      </c>
      <c r="AK198" s="71">
        <v>9527915.6724178344</v>
      </c>
      <c r="AL198" s="71">
        <v>0</v>
      </c>
      <c r="AM198" s="71">
        <v>0</v>
      </c>
      <c r="AN198" s="71">
        <v>482173633.62748212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2425</v>
      </c>
      <c r="B199" s="70">
        <v>191</v>
      </c>
      <c r="C199" s="70">
        <v>16</v>
      </c>
      <c r="D199" s="70">
        <v>11</v>
      </c>
      <c r="E199" s="70">
        <v>2022</v>
      </c>
      <c r="F199" s="70" t="s">
        <v>161</v>
      </c>
      <c r="G199" s="1073" t="s">
        <v>2423</v>
      </c>
      <c r="H199" s="70" t="s">
        <v>2424</v>
      </c>
      <c r="I199" s="1066"/>
      <c r="J199" s="73"/>
      <c r="K199" s="71"/>
      <c r="L199" s="71"/>
      <c r="M199" s="71"/>
      <c r="N199" s="71"/>
      <c r="O199" s="71"/>
      <c r="P199" s="71"/>
      <c r="Q199" s="71"/>
      <c r="R199" s="71"/>
      <c r="S199" s="71"/>
      <c r="T199" s="71"/>
      <c r="U199" s="71"/>
      <c r="V199" s="71"/>
      <c r="W199" s="71"/>
      <c r="X199" s="71"/>
      <c r="Y199" s="71"/>
      <c r="Z199" s="71"/>
      <c r="AA199" s="71"/>
      <c r="AB199" s="71"/>
      <c r="AC199" s="72"/>
      <c r="AD199" s="71">
        <v>945032017.68265951</v>
      </c>
      <c r="AE199" s="71">
        <v>6498707.3347543906</v>
      </c>
      <c r="AF199" s="71">
        <v>1859808.7942410961</v>
      </c>
      <c r="AG199" s="71">
        <v>135544437.73128366</v>
      </c>
      <c r="AH199" s="71">
        <v>158133508.48716402</v>
      </c>
      <c r="AI199" s="71">
        <v>0</v>
      </c>
      <c r="AJ199" s="71">
        <v>0</v>
      </c>
      <c r="AK199" s="71">
        <v>8557782.309537176</v>
      </c>
      <c r="AL199" s="71">
        <v>0</v>
      </c>
      <c r="AM199" s="71">
        <v>0</v>
      </c>
      <c r="AN199" s="71">
        <v>1255626262.3396399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2445</v>
      </c>
      <c r="B200" s="70">
        <v>192</v>
      </c>
      <c r="C200" s="70">
        <v>16</v>
      </c>
      <c r="D200" s="70">
        <v>12</v>
      </c>
      <c r="E200" s="70">
        <v>2022</v>
      </c>
      <c r="F200" s="70" t="s">
        <v>161</v>
      </c>
      <c r="G200" s="1073" t="s">
        <v>2443</v>
      </c>
      <c r="H200" s="70" t="s">
        <v>2444</v>
      </c>
      <c r="I200" s="1066"/>
      <c r="J200" s="73"/>
      <c r="K200" s="71"/>
      <c r="L200" s="71"/>
      <c r="M200" s="71"/>
      <c r="N200" s="71"/>
      <c r="O200" s="71"/>
      <c r="P200" s="71"/>
      <c r="Q200" s="71"/>
      <c r="R200" s="71"/>
      <c r="S200" s="71"/>
      <c r="T200" s="71"/>
      <c r="U200" s="71"/>
      <c r="V200" s="71"/>
      <c r="W200" s="71"/>
      <c r="X200" s="71"/>
      <c r="Y200" s="71"/>
      <c r="Z200" s="71"/>
      <c r="AA200" s="71"/>
      <c r="AB200" s="71"/>
      <c r="AC200" s="72"/>
      <c r="AD200" s="71">
        <v>214751646.66998154</v>
      </c>
      <c r="AE200" s="71">
        <v>1451606.6527486416</v>
      </c>
      <c r="AF200" s="71">
        <v>1890935.3012576834</v>
      </c>
      <c r="AG200" s="71">
        <v>66137482.914127477</v>
      </c>
      <c r="AH200" s="71">
        <v>92831287.567115232</v>
      </c>
      <c r="AI200" s="71">
        <v>0</v>
      </c>
      <c r="AJ200" s="71">
        <v>0</v>
      </c>
      <c r="AK200" s="71">
        <v>5246183.7171722911</v>
      </c>
      <c r="AL200" s="71">
        <v>0</v>
      </c>
      <c r="AM200" s="71">
        <v>0</v>
      </c>
      <c r="AN200" s="71">
        <v>382309142.82240283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2417</v>
      </c>
      <c r="B201" s="70">
        <v>193</v>
      </c>
      <c r="C201" s="70">
        <v>16</v>
      </c>
      <c r="D201" s="70">
        <v>13</v>
      </c>
      <c r="E201" s="70">
        <v>2022</v>
      </c>
      <c r="F201" s="70" t="s">
        <v>161</v>
      </c>
      <c r="G201" s="1073" t="s">
        <v>2415</v>
      </c>
      <c r="H201" s="70" t="s">
        <v>2416</v>
      </c>
      <c r="I201" s="1066"/>
      <c r="J201" s="73"/>
      <c r="K201" s="71"/>
      <c r="L201" s="71"/>
      <c r="M201" s="71"/>
      <c r="N201" s="71"/>
      <c r="O201" s="71"/>
      <c r="P201" s="71"/>
      <c r="Q201" s="71"/>
      <c r="R201" s="71"/>
      <c r="S201" s="71"/>
      <c r="T201" s="71"/>
      <c r="U201" s="71"/>
      <c r="V201" s="71"/>
      <c r="W201" s="71"/>
      <c r="X201" s="71"/>
      <c r="Y201" s="71"/>
      <c r="Z201" s="71"/>
      <c r="AA201" s="71"/>
      <c r="AB201" s="71"/>
      <c r="AC201" s="72"/>
      <c r="AD201" s="71">
        <v>1797887520.6460977</v>
      </c>
      <c r="AE201" s="71">
        <v>9076049.7590223867</v>
      </c>
      <c r="AF201" s="71">
        <v>5345977.5800988832</v>
      </c>
      <c r="AG201" s="71">
        <v>217997036.84790164</v>
      </c>
      <c r="AH201" s="71">
        <v>222601670.32478309</v>
      </c>
      <c r="AI201" s="71">
        <v>0</v>
      </c>
      <c r="AJ201" s="71">
        <v>0</v>
      </c>
      <c r="AK201" s="71">
        <v>12229646.053297915</v>
      </c>
      <c r="AL201" s="71">
        <v>0</v>
      </c>
      <c r="AM201" s="71">
        <v>0</v>
      </c>
      <c r="AN201" s="71">
        <v>2265137901.2112017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1687</v>
      </c>
      <c r="B202" s="70">
        <v>194</v>
      </c>
      <c r="C202" s="70">
        <v>16</v>
      </c>
      <c r="D202" s="70">
        <v>14</v>
      </c>
      <c r="E202" s="70">
        <v>2022</v>
      </c>
      <c r="F202" s="70" t="s">
        <v>161</v>
      </c>
      <c r="G202" s="1073" t="s">
        <v>1685</v>
      </c>
      <c r="H202" s="70" t="s">
        <v>1686</v>
      </c>
      <c r="I202" s="1066"/>
      <c r="J202" s="73"/>
      <c r="K202" s="71"/>
      <c r="L202" s="71"/>
      <c r="M202" s="71"/>
      <c r="N202" s="71"/>
      <c r="O202" s="71"/>
      <c r="P202" s="71"/>
      <c r="Q202" s="71"/>
      <c r="R202" s="71"/>
      <c r="S202" s="71"/>
      <c r="T202" s="71"/>
      <c r="U202" s="71"/>
      <c r="V202" s="71"/>
      <c r="W202" s="71"/>
      <c r="X202" s="71"/>
      <c r="Y202" s="71"/>
      <c r="Z202" s="71"/>
      <c r="AA202" s="71"/>
      <c r="AB202" s="71"/>
      <c r="AC202" s="72"/>
      <c r="AD202" s="71">
        <v>15911363.90244543</v>
      </c>
      <c r="AE202" s="71">
        <v>659537.71655496815</v>
      </c>
      <c r="AF202" s="71">
        <v>1416256.0692547259</v>
      </c>
      <c r="AG202" s="71">
        <v>7673908.4114480978</v>
      </c>
      <c r="AH202" s="71">
        <v>17387317.5588721</v>
      </c>
      <c r="AI202" s="71">
        <v>0</v>
      </c>
      <c r="AJ202" s="71">
        <v>0</v>
      </c>
      <c r="AK202" s="71">
        <v>1051096.1764739207</v>
      </c>
      <c r="AL202" s="71">
        <v>0</v>
      </c>
      <c r="AM202" s="71">
        <v>0</v>
      </c>
      <c r="AN202" s="71">
        <v>44099479.835049249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2441</v>
      </c>
      <c r="B203" s="70">
        <v>195</v>
      </c>
      <c r="C203" s="70">
        <v>16</v>
      </c>
      <c r="D203" s="70">
        <v>15</v>
      </c>
      <c r="E203" s="70">
        <v>2022</v>
      </c>
      <c r="F203" s="70" t="s">
        <v>161</v>
      </c>
      <c r="G203" s="1073" t="s">
        <v>2439</v>
      </c>
      <c r="H203" s="70" t="s">
        <v>2440</v>
      </c>
      <c r="I203" s="1066"/>
      <c r="J203" s="73"/>
      <c r="K203" s="71"/>
      <c r="L203" s="71"/>
      <c r="M203" s="71"/>
      <c r="N203" s="71"/>
      <c r="O203" s="71"/>
      <c r="P203" s="71"/>
      <c r="Q203" s="71"/>
      <c r="R203" s="71"/>
      <c r="S203" s="71"/>
      <c r="T203" s="71"/>
      <c r="U203" s="71"/>
      <c r="V203" s="71"/>
      <c r="W203" s="71"/>
      <c r="X203" s="71"/>
      <c r="Y203" s="71"/>
      <c r="Z203" s="71"/>
      <c r="AA203" s="71"/>
      <c r="AB203" s="71"/>
      <c r="AC203" s="72"/>
      <c r="AD203" s="71">
        <v>264704025.8295604</v>
      </c>
      <c r="AE203" s="71">
        <v>1573223.5366523946</v>
      </c>
      <c r="AF203" s="71">
        <v>2599063.3358850465</v>
      </c>
      <c r="AG203" s="71">
        <v>63745029.115264244</v>
      </c>
      <c r="AH203" s="71">
        <v>98326867.042756394</v>
      </c>
      <c r="AI203" s="71">
        <v>0</v>
      </c>
      <c r="AJ203" s="71">
        <v>0</v>
      </c>
      <c r="AK203" s="71">
        <v>5352068.0985861262</v>
      </c>
      <c r="AL203" s="71">
        <v>0</v>
      </c>
      <c r="AM203" s="71">
        <v>0</v>
      </c>
      <c r="AN203" s="71">
        <v>436300276.95870459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2480</v>
      </c>
      <c r="B204" s="70">
        <v>196</v>
      </c>
      <c r="C204" s="70">
        <v>16</v>
      </c>
      <c r="D204" s="70">
        <v>16</v>
      </c>
      <c r="E204" s="70">
        <v>2022</v>
      </c>
      <c r="F204" s="70" t="s">
        <v>161</v>
      </c>
      <c r="G204" s="1073" t="s">
        <v>2475</v>
      </c>
      <c r="H204" s="70" t="s">
        <v>2476</v>
      </c>
      <c r="I204" s="1066"/>
      <c r="J204" s="73"/>
      <c r="K204" s="71"/>
      <c r="L204" s="71"/>
      <c r="M204" s="71"/>
      <c r="N204" s="71"/>
      <c r="O204" s="71"/>
      <c r="P204" s="71"/>
      <c r="Q204" s="71"/>
      <c r="R204" s="71"/>
      <c r="S204" s="71"/>
      <c r="T204" s="71"/>
      <c r="U204" s="71"/>
      <c r="V204" s="71"/>
      <c r="W204" s="71"/>
      <c r="X204" s="71"/>
      <c r="Y204" s="71"/>
      <c r="Z204" s="71"/>
      <c r="AA204" s="71"/>
      <c r="AB204" s="71"/>
      <c r="AC204" s="72"/>
      <c r="AD204" s="71">
        <v>889369088.50931323</v>
      </c>
      <c r="AE204" s="71">
        <v>5641152.3841510043</v>
      </c>
      <c r="AF204" s="71">
        <v>2318924.7727357596</v>
      </c>
      <c r="AG204" s="71">
        <v>256347232.91755024</v>
      </c>
      <c r="AH204" s="71">
        <v>326951160.312446</v>
      </c>
      <c r="AI204" s="71">
        <v>0</v>
      </c>
      <c r="AJ204" s="71">
        <v>0</v>
      </c>
      <c r="AK204" s="71">
        <v>18201654.292332601</v>
      </c>
      <c r="AL204" s="71">
        <v>0</v>
      </c>
      <c r="AM204" s="71">
        <v>0</v>
      </c>
      <c r="AN204" s="71">
        <v>1498829213.188529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1683</v>
      </c>
      <c r="B205" s="70">
        <v>197</v>
      </c>
      <c r="C205" s="70">
        <v>16</v>
      </c>
      <c r="D205" s="70">
        <v>17</v>
      </c>
      <c r="E205" s="70">
        <v>2022</v>
      </c>
      <c r="F205" s="70" t="s">
        <v>161</v>
      </c>
      <c r="G205" s="1073" t="s">
        <v>1681</v>
      </c>
      <c r="H205" s="70" t="s">
        <v>1682</v>
      </c>
      <c r="I205" s="1066"/>
      <c r="J205" s="73"/>
      <c r="K205" s="71"/>
      <c r="L205" s="71"/>
      <c r="M205" s="71"/>
      <c r="N205" s="71"/>
      <c r="O205" s="71"/>
      <c r="P205" s="71"/>
      <c r="Q205" s="71"/>
      <c r="R205" s="71"/>
      <c r="S205" s="71"/>
      <c r="T205" s="71"/>
      <c r="U205" s="71"/>
      <c r="V205" s="71"/>
      <c r="W205" s="71"/>
      <c r="X205" s="71"/>
      <c r="Y205" s="71"/>
      <c r="Z205" s="71"/>
      <c r="AA205" s="71"/>
      <c r="AB205" s="71"/>
      <c r="AC205" s="72"/>
      <c r="AD205" s="71">
        <v>215749675.13100067</v>
      </c>
      <c r="AE205" s="71">
        <v>831048.70667564543</v>
      </c>
      <c r="AF205" s="71">
        <v>334609.95042831439</v>
      </c>
      <c r="AG205" s="71">
        <v>16760073.91710387</v>
      </c>
      <c r="AH205" s="71">
        <v>17244043.606062084</v>
      </c>
      <c r="AI205" s="71">
        <v>0</v>
      </c>
      <c r="AJ205" s="71">
        <v>0</v>
      </c>
      <c r="AK205" s="71">
        <v>1047480.6122305214</v>
      </c>
      <c r="AL205" s="71">
        <v>0</v>
      </c>
      <c r="AM205" s="71">
        <v>0</v>
      </c>
      <c r="AN205" s="71">
        <v>251966931.92350107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1691</v>
      </c>
      <c r="B206" s="70">
        <v>198</v>
      </c>
      <c r="C206" s="70">
        <v>16</v>
      </c>
      <c r="D206" s="70">
        <v>18</v>
      </c>
      <c r="E206" s="70">
        <v>2022</v>
      </c>
      <c r="F206" s="70" t="s">
        <v>161</v>
      </c>
      <c r="G206" s="1073" t="s">
        <v>1689</v>
      </c>
      <c r="H206" s="70" t="s">
        <v>1690</v>
      </c>
      <c r="I206" s="1066"/>
      <c r="J206" s="73"/>
      <c r="K206" s="71"/>
      <c r="L206" s="71"/>
      <c r="M206" s="71"/>
      <c r="N206" s="71"/>
      <c r="O206" s="71"/>
      <c r="P206" s="71"/>
      <c r="Q206" s="71"/>
      <c r="R206" s="71"/>
      <c r="S206" s="71"/>
      <c r="T206" s="71"/>
      <c r="U206" s="71"/>
      <c r="V206" s="71"/>
      <c r="W206" s="71"/>
      <c r="X206" s="71"/>
      <c r="Y206" s="71"/>
      <c r="Z206" s="71"/>
      <c r="AA206" s="71"/>
      <c r="AB206" s="71"/>
      <c r="AC206" s="72"/>
      <c r="AD206" s="71">
        <v>107875122.61565511</v>
      </c>
      <c r="AE206" s="71">
        <v>1170952.3052784423</v>
      </c>
      <c r="AF206" s="71">
        <v>1019393.1047932367</v>
      </c>
      <c r="AG206" s="71">
        <v>51015369.279803284</v>
      </c>
      <c r="AH206" s="71">
        <v>51655376.914895177</v>
      </c>
      <c r="AI206" s="71">
        <v>0</v>
      </c>
      <c r="AJ206" s="71">
        <v>0</v>
      </c>
      <c r="AK206" s="71">
        <v>3200419.9918803591</v>
      </c>
      <c r="AL206" s="71">
        <v>0</v>
      </c>
      <c r="AM206" s="71">
        <v>0</v>
      </c>
      <c r="AN206" s="71">
        <v>215936634.21230561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1782</v>
      </c>
      <c r="B207" s="70">
        <v>199</v>
      </c>
      <c r="C207" s="70">
        <v>16</v>
      </c>
      <c r="D207" s="70">
        <v>19</v>
      </c>
      <c r="E207" s="70">
        <v>2022</v>
      </c>
      <c r="F207" s="70" t="s">
        <v>161</v>
      </c>
      <c r="G207" s="1073" t="s">
        <v>1763</v>
      </c>
      <c r="H207" s="70" t="s">
        <v>1764</v>
      </c>
      <c r="I207" s="1066"/>
      <c r="J207" s="73"/>
      <c r="K207" s="71"/>
      <c r="L207" s="71"/>
      <c r="M207" s="71"/>
      <c r="N207" s="71"/>
      <c r="O207" s="71"/>
      <c r="P207" s="71"/>
      <c r="Q207" s="71"/>
      <c r="R207" s="71"/>
      <c r="S207" s="71"/>
      <c r="T207" s="71"/>
      <c r="U207" s="71"/>
      <c r="V207" s="71"/>
      <c r="W207" s="71"/>
      <c r="X207" s="71"/>
      <c r="Y207" s="71"/>
      <c r="Z207" s="71"/>
      <c r="AA207" s="71"/>
      <c r="AB207" s="71"/>
      <c r="AC207" s="72"/>
      <c r="AD207" s="71">
        <v>107811153.74123479</v>
      </c>
      <c r="AE207" s="71">
        <v>1520211.0487969124</v>
      </c>
      <c r="AF207" s="71">
        <v>1813119.0337162151</v>
      </c>
      <c r="AG207" s="71">
        <v>56496732.430837639</v>
      </c>
      <c r="AH207" s="71">
        <v>79199794.342619866</v>
      </c>
      <c r="AI207" s="71">
        <v>0</v>
      </c>
      <c r="AJ207" s="71">
        <v>0</v>
      </c>
      <c r="AK207" s="71">
        <v>5041258.7009481983</v>
      </c>
      <c r="AL207" s="71">
        <v>0</v>
      </c>
      <c r="AM207" s="71">
        <v>0</v>
      </c>
      <c r="AN207" s="71">
        <v>251882269.29815364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2381</v>
      </c>
      <c r="B208" s="70">
        <v>200</v>
      </c>
      <c r="C208" s="70">
        <v>16</v>
      </c>
      <c r="D208" s="70">
        <v>20</v>
      </c>
      <c r="E208" s="70">
        <v>2022</v>
      </c>
      <c r="F208" s="70" t="s">
        <v>161</v>
      </c>
      <c r="G208" s="1073" t="s">
        <v>2379</v>
      </c>
      <c r="H208" s="70" t="s">
        <v>2380</v>
      </c>
      <c r="I208" s="1066"/>
      <c r="J208" s="73"/>
      <c r="K208" s="71"/>
      <c r="L208" s="71"/>
      <c r="M208" s="71"/>
      <c r="N208" s="71"/>
      <c r="O208" s="71"/>
      <c r="P208" s="71"/>
      <c r="Q208" s="71"/>
      <c r="R208" s="71"/>
      <c r="S208" s="71"/>
      <c r="T208" s="71"/>
      <c r="U208" s="71"/>
      <c r="V208" s="71"/>
      <c r="W208" s="71"/>
      <c r="X208" s="71"/>
      <c r="Y208" s="71"/>
      <c r="Z208" s="71"/>
      <c r="AA208" s="71"/>
      <c r="AB208" s="71"/>
      <c r="AC208" s="72"/>
      <c r="AD208" s="71">
        <v>176016624.54634443</v>
      </c>
      <c r="AE208" s="71">
        <v>2543040.2262438606</v>
      </c>
      <c r="AF208" s="71">
        <v>1945406.6885367115</v>
      </c>
      <c r="AG208" s="71">
        <v>85515713.818666577</v>
      </c>
      <c r="AH208" s="71">
        <v>90646359.78676258</v>
      </c>
      <c r="AI208" s="71">
        <v>0</v>
      </c>
      <c r="AJ208" s="71">
        <v>0</v>
      </c>
      <c r="AK208" s="71">
        <v>5477450.7014554348</v>
      </c>
      <c r="AL208" s="71">
        <v>0</v>
      </c>
      <c r="AM208" s="71">
        <v>0</v>
      </c>
      <c r="AN208" s="71">
        <v>362144595.7680096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2413</v>
      </c>
      <c r="B209" s="70">
        <v>201</v>
      </c>
      <c r="C209" s="70">
        <v>16</v>
      </c>
      <c r="D209" s="70">
        <v>21</v>
      </c>
      <c r="E209" s="70">
        <v>2022</v>
      </c>
      <c r="F209" s="70" t="s">
        <v>161</v>
      </c>
      <c r="G209" s="1073" t="s">
        <v>2411</v>
      </c>
      <c r="H209" s="70" t="s">
        <v>2412</v>
      </c>
      <c r="I209" s="1066"/>
      <c r="J209" s="73"/>
      <c r="K209" s="71"/>
      <c r="L209" s="71"/>
      <c r="M209" s="71"/>
      <c r="N209" s="71"/>
      <c r="O209" s="71"/>
      <c r="P209" s="71"/>
      <c r="Q209" s="71"/>
      <c r="R209" s="71"/>
      <c r="S209" s="71"/>
      <c r="T209" s="71"/>
      <c r="U209" s="71"/>
      <c r="V209" s="71"/>
      <c r="W209" s="71"/>
      <c r="X209" s="71"/>
      <c r="Y209" s="71"/>
      <c r="Z209" s="71"/>
      <c r="AA209" s="71"/>
      <c r="AB209" s="71"/>
      <c r="AC209" s="72"/>
      <c r="AD209" s="71">
        <v>466748779.09281451</v>
      </c>
      <c r="AE209" s="71">
        <v>3109026.4936420959</v>
      </c>
      <c r="AF209" s="71">
        <v>2194418.7446694104</v>
      </c>
      <c r="AG209" s="71">
        <v>111542515.79228382</v>
      </c>
      <c r="AH209" s="71">
        <v>130952392.86835042</v>
      </c>
      <c r="AI209" s="71">
        <v>0</v>
      </c>
      <c r="AJ209" s="71">
        <v>0</v>
      </c>
      <c r="AK209" s="71">
        <v>7949334.498290848</v>
      </c>
      <c r="AL209" s="71">
        <v>0</v>
      </c>
      <c r="AM209" s="71">
        <v>0</v>
      </c>
      <c r="AN209" s="71">
        <v>722496467.49005115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1667</v>
      </c>
      <c r="B210" s="70">
        <v>202</v>
      </c>
      <c r="C210" s="70">
        <v>16</v>
      </c>
      <c r="D210" s="70">
        <v>22</v>
      </c>
      <c r="E210" s="70">
        <v>2022</v>
      </c>
      <c r="F210" s="70" t="s">
        <v>161</v>
      </c>
      <c r="G210" s="1073" t="s">
        <v>1665</v>
      </c>
      <c r="H210" s="70" t="s">
        <v>1666</v>
      </c>
      <c r="I210" s="1066"/>
      <c r="J210" s="73"/>
      <c r="K210" s="71"/>
      <c r="L210" s="71"/>
      <c r="M210" s="71"/>
      <c r="N210" s="71"/>
      <c r="O210" s="71"/>
      <c r="P210" s="71"/>
      <c r="Q210" s="71"/>
      <c r="R210" s="71"/>
      <c r="S210" s="71"/>
      <c r="T210" s="71"/>
      <c r="U210" s="71"/>
      <c r="V210" s="71"/>
      <c r="W210" s="71"/>
      <c r="X210" s="71"/>
      <c r="Y210" s="71"/>
      <c r="Z210" s="71"/>
      <c r="AA210" s="71"/>
      <c r="AB210" s="71"/>
      <c r="AC210" s="72"/>
      <c r="AD210" s="71">
        <v>28698795.289416328</v>
      </c>
      <c r="AE210" s="71">
        <v>823252.75257925096</v>
      </c>
      <c r="AF210" s="71">
        <v>474679.23200295761</v>
      </c>
      <c r="AG210" s="71">
        <v>20655066.08560358</v>
      </c>
      <c r="AH210" s="71">
        <v>40515827.083916798</v>
      </c>
      <c r="AI210" s="71">
        <v>0</v>
      </c>
      <c r="AJ210" s="71">
        <v>0</v>
      </c>
      <c r="AK210" s="71">
        <v>2373230.5439083772</v>
      </c>
      <c r="AL210" s="71">
        <v>0</v>
      </c>
      <c r="AM210" s="71">
        <v>0</v>
      </c>
      <c r="AN210" s="71">
        <v>93540850.987427279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2361</v>
      </c>
      <c r="B211" s="70">
        <v>203</v>
      </c>
      <c r="C211" s="70">
        <v>16</v>
      </c>
      <c r="D211" s="70">
        <v>23</v>
      </c>
      <c r="E211" s="70">
        <v>2022</v>
      </c>
      <c r="F211" s="70" t="s">
        <v>161</v>
      </c>
      <c r="G211" s="1073" t="s">
        <v>2359</v>
      </c>
      <c r="H211" s="70" t="s">
        <v>2360</v>
      </c>
      <c r="I211" s="1066"/>
      <c r="J211" s="73"/>
      <c r="K211" s="71"/>
      <c r="L211" s="71"/>
      <c r="M211" s="71"/>
      <c r="N211" s="71"/>
      <c r="O211" s="71"/>
      <c r="P211" s="71"/>
      <c r="Q211" s="71"/>
      <c r="R211" s="71"/>
      <c r="S211" s="71"/>
      <c r="T211" s="71"/>
      <c r="U211" s="71"/>
      <c r="V211" s="71"/>
      <c r="W211" s="71"/>
      <c r="X211" s="71"/>
      <c r="Y211" s="71"/>
      <c r="Z211" s="71"/>
      <c r="AA211" s="71"/>
      <c r="AB211" s="71"/>
      <c r="AC211" s="72"/>
      <c r="AD211" s="71">
        <v>14618711.221115507</v>
      </c>
      <c r="AE211" s="71">
        <v>1130413.3439771913</v>
      </c>
      <c r="AF211" s="71">
        <v>1159462.3863678798</v>
      </c>
      <c r="AG211" s="71">
        <v>28851316.162032597</v>
      </c>
      <c r="AH211" s="71">
        <v>36591144.1622997</v>
      </c>
      <c r="AI211" s="71">
        <v>0</v>
      </c>
      <c r="AJ211" s="71">
        <v>0</v>
      </c>
      <c r="AK211" s="71">
        <v>1994241.9348234928</v>
      </c>
      <c r="AL211" s="71">
        <v>0</v>
      </c>
      <c r="AM211" s="71">
        <v>0</v>
      </c>
      <c r="AN211" s="71">
        <v>84345289.210616365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1679</v>
      </c>
      <c r="B212" s="70">
        <v>204</v>
      </c>
      <c r="C212" s="70">
        <v>16</v>
      </c>
      <c r="D212" s="70">
        <v>24</v>
      </c>
      <c r="E212" s="70">
        <v>2022</v>
      </c>
      <c r="F212" s="70" t="s">
        <v>161</v>
      </c>
      <c r="G212" s="1073" t="s">
        <v>1677</v>
      </c>
      <c r="H212" s="70" t="s">
        <v>1678</v>
      </c>
      <c r="I212" s="1066"/>
      <c r="J212" s="73"/>
      <c r="K212" s="71"/>
      <c r="L212" s="71"/>
      <c r="M212" s="71"/>
      <c r="N212" s="71"/>
      <c r="O212" s="71"/>
      <c r="P212" s="71"/>
      <c r="Q212" s="71"/>
      <c r="R212" s="71"/>
      <c r="S212" s="71"/>
      <c r="T212" s="71"/>
      <c r="U212" s="71"/>
      <c r="V212" s="71"/>
      <c r="W212" s="71"/>
      <c r="X212" s="71"/>
      <c r="Y212" s="71"/>
      <c r="Z212" s="71"/>
      <c r="AA212" s="71"/>
      <c r="AB212" s="71"/>
      <c r="AC212" s="72"/>
      <c r="AD212" s="71">
        <v>133862430.34055601</v>
      </c>
      <c r="AE212" s="71">
        <v>860673.33224194427</v>
      </c>
      <c r="AF212" s="71">
        <v>1081646.1188264114</v>
      </c>
      <c r="AG212" s="71">
        <v>50892844.691721335</v>
      </c>
      <c r="AH212" s="71">
        <v>64908217.549821228</v>
      </c>
      <c r="AI212" s="71">
        <v>0</v>
      </c>
      <c r="AJ212" s="71">
        <v>0</v>
      </c>
      <c r="AK212" s="71">
        <v>3469133.8915415667</v>
      </c>
      <c r="AL212" s="71">
        <v>0</v>
      </c>
      <c r="AM212" s="71">
        <v>0</v>
      </c>
      <c r="AN212" s="71">
        <v>255074945.92470849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1647</v>
      </c>
      <c r="B213" s="70">
        <v>205</v>
      </c>
      <c r="C213" s="70">
        <v>16</v>
      </c>
      <c r="D213" s="70">
        <v>25</v>
      </c>
      <c r="E213" s="70">
        <v>2022</v>
      </c>
      <c r="F213" s="70" t="s">
        <v>161</v>
      </c>
      <c r="G213" s="1073" t="s">
        <v>1645</v>
      </c>
      <c r="H213" s="70" t="s">
        <v>1646</v>
      </c>
      <c r="I213" s="1066"/>
      <c r="J213" s="73"/>
      <c r="K213" s="71"/>
      <c r="L213" s="71"/>
      <c r="M213" s="71"/>
      <c r="N213" s="71"/>
      <c r="O213" s="71"/>
      <c r="P213" s="71"/>
      <c r="Q213" s="71"/>
      <c r="R213" s="71"/>
      <c r="S213" s="71"/>
      <c r="T213" s="71"/>
      <c r="U213" s="71"/>
      <c r="V213" s="71"/>
      <c r="W213" s="71"/>
      <c r="X213" s="71"/>
      <c r="Y213" s="71"/>
      <c r="Z213" s="71"/>
      <c r="AA213" s="71"/>
      <c r="AB213" s="71"/>
      <c r="AC213" s="72"/>
      <c r="AD213" s="71">
        <v>598264287.44302011</v>
      </c>
      <c r="AE213" s="71">
        <v>4743058.4722463666</v>
      </c>
      <c r="AF213" s="71">
        <v>4451090.5033719959</v>
      </c>
      <c r="AG213" s="71">
        <v>182271446.4282189</v>
      </c>
      <c r="AH213" s="71">
        <v>219659437.36529174</v>
      </c>
      <c r="AI213" s="71">
        <v>0</v>
      </c>
      <c r="AJ213" s="71">
        <v>0</v>
      </c>
      <c r="AK213" s="71">
        <v>13120107.875529382</v>
      </c>
      <c r="AL213" s="71">
        <v>0</v>
      </c>
      <c r="AM213" s="71">
        <v>0</v>
      </c>
      <c r="AN213" s="71">
        <v>1022509428.0876784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1639</v>
      </c>
      <c r="B214" s="70">
        <v>206</v>
      </c>
      <c r="C214" s="70">
        <v>16</v>
      </c>
      <c r="D214" s="70">
        <v>26</v>
      </c>
      <c r="E214" s="70">
        <v>2022</v>
      </c>
      <c r="F214" s="70" t="s">
        <v>161</v>
      </c>
      <c r="G214" s="1073" t="s">
        <v>1637</v>
      </c>
      <c r="H214" s="70" t="s">
        <v>1638</v>
      </c>
      <c r="I214" s="1066"/>
      <c r="J214" s="73"/>
      <c r="K214" s="71"/>
      <c r="L214" s="71"/>
      <c r="M214" s="71"/>
      <c r="N214" s="71"/>
      <c r="O214" s="71"/>
      <c r="P214" s="71"/>
      <c r="Q214" s="71"/>
      <c r="R214" s="71"/>
      <c r="S214" s="71"/>
      <c r="T214" s="71"/>
      <c r="U214" s="71"/>
      <c r="V214" s="71"/>
      <c r="W214" s="71"/>
      <c r="X214" s="71"/>
      <c r="Y214" s="71"/>
      <c r="Z214" s="71"/>
      <c r="AA214" s="71"/>
      <c r="AB214" s="71"/>
      <c r="AC214" s="72"/>
      <c r="AD214" s="71">
        <v>410098698.6103875</v>
      </c>
      <c r="AE214" s="71">
        <v>9559398.9129988402</v>
      </c>
      <c r="AF214" s="71">
        <v>4925769.7353749527</v>
      </c>
      <c r="AG214" s="71">
        <v>784911857.24052787</v>
      </c>
      <c r="AH214" s="71">
        <v>586834759.92914855</v>
      </c>
      <c r="AI214" s="71">
        <v>0</v>
      </c>
      <c r="AJ214" s="71">
        <v>0</v>
      </c>
      <c r="AK214" s="71">
        <v>32566161.904063355</v>
      </c>
      <c r="AL214" s="71">
        <v>0</v>
      </c>
      <c r="AM214" s="71">
        <v>0</v>
      </c>
      <c r="AN214" s="71">
        <v>1828896646.3325012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2401</v>
      </c>
      <c r="B215" s="70">
        <v>207</v>
      </c>
      <c r="C215" s="70">
        <v>16</v>
      </c>
      <c r="D215" s="70">
        <v>27</v>
      </c>
      <c r="E215" s="70">
        <v>2022</v>
      </c>
      <c r="F215" s="70" t="s">
        <v>161</v>
      </c>
      <c r="G215" s="1073" t="s">
        <v>2399</v>
      </c>
      <c r="H215" s="70" t="s">
        <v>2400</v>
      </c>
      <c r="I215" s="1066"/>
      <c r="J215" s="73"/>
      <c r="K215" s="71"/>
      <c r="L215" s="71"/>
      <c r="M215" s="71"/>
      <c r="N215" s="71"/>
      <c r="O215" s="71"/>
      <c r="P215" s="71"/>
      <c r="Q215" s="71"/>
      <c r="R215" s="71"/>
      <c r="S215" s="71"/>
      <c r="T215" s="71"/>
      <c r="U215" s="71"/>
      <c r="V215" s="71"/>
      <c r="W215" s="71"/>
      <c r="X215" s="71"/>
      <c r="Y215" s="71"/>
      <c r="Z215" s="71"/>
      <c r="AA215" s="71"/>
      <c r="AB215" s="71"/>
      <c r="AC215" s="72"/>
      <c r="AD215" s="71">
        <v>375469330.78454751</v>
      </c>
      <c r="AE215" s="71">
        <v>2017592.9201468765</v>
      </c>
      <c r="AF215" s="71">
        <v>1081646.1188264114</v>
      </c>
      <c r="AG215" s="71">
        <v>88933504.959899768</v>
      </c>
      <c r="AH215" s="71">
        <v>112746367.00770682</v>
      </c>
      <c r="AI215" s="71">
        <v>0</v>
      </c>
      <c r="AJ215" s="71">
        <v>0</v>
      </c>
      <c r="AK215" s="71">
        <v>6844263.1127547529</v>
      </c>
      <c r="AL215" s="71">
        <v>0</v>
      </c>
      <c r="AM215" s="71">
        <v>0</v>
      </c>
      <c r="AN215" s="71">
        <v>587092704.90388215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2481</v>
      </c>
      <c r="B216" s="70">
        <v>208</v>
      </c>
      <c r="C216" s="70">
        <v>16</v>
      </c>
      <c r="D216" s="70">
        <v>28</v>
      </c>
      <c r="E216" s="70">
        <v>2022</v>
      </c>
      <c r="F216" s="70" t="s">
        <v>161</v>
      </c>
      <c r="G216" s="1073" t="s">
        <v>2478</v>
      </c>
      <c r="H216" s="70" t="s">
        <v>2479</v>
      </c>
      <c r="I216" s="1066"/>
      <c r="J216" s="73"/>
      <c r="K216" s="71"/>
      <c r="L216" s="71"/>
      <c r="M216" s="71"/>
      <c r="N216" s="71"/>
      <c r="O216" s="71"/>
      <c r="P216" s="71"/>
      <c r="Q216" s="71"/>
      <c r="R216" s="71"/>
      <c r="S216" s="71"/>
      <c r="T216" s="71"/>
      <c r="U216" s="71"/>
      <c r="V216" s="71"/>
      <c r="W216" s="71"/>
      <c r="X216" s="71"/>
      <c r="Y216" s="71"/>
      <c r="Z216" s="71"/>
      <c r="AA216" s="71"/>
      <c r="AB216" s="71"/>
      <c r="AC216" s="72"/>
      <c r="AD216" s="71">
        <v>861511290.7178638</v>
      </c>
      <c r="AE216" s="71">
        <v>6233644.8954769801</v>
      </c>
      <c r="AF216" s="71">
        <v>3291628.1170041156</v>
      </c>
      <c r="AG216" s="71">
        <v>418782593.40155542</v>
      </c>
      <c r="AH216" s="71">
        <v>357366173.72325701</v>
      </c>
      <c r="AI216" s="71">
        <v>0</v>
      </c>
      <c r="AJ216" s="71">
        <v>0</v>
      </c>
      <c r="AK216" s="71">
        <v>18260923.720465466</v>
      </c>
      <c r="AL216" s="71">
        <v>0</v>
      </c>
      <c r="AM216" s="71">
        <v>0</v>
      </c>
      <c r="AN216" s="71">
        <v>1665446254.5756228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1736</v>
      </c>
      <c r="B217" s="70">
        <v>209</v>
      </c>
      <c r="C217" s="70">
        <v>16</v>
      </c>
      <c r="D217" s="70">
        <v>29</v>
      </c>
      <c r="E217" s="70">
        <v>2022</v>
      </c>
      <c r="F217" s="70" t="s">
        <v>161</v>
      </c>
      <c r="G217" s="1073" t="s">
        <v>1717</v>
      </c>
      <c r="H217" s="70" t="s">
        <v>1718</v>
      </c>
      <c r="I217" s="1066"/>
      <c r="J217" s="73"/>
      <c r="K217" s="71"/>
      <c r="L217" s="71"/>
      <c r="M217" s="71"/>
      <c r="N217" s="71"/>
      <c r="O217" s="71"/>
      <c r="P217" s="71"/>
      <c r="Q217" s="71"/>
      <c r="R217" s="71"/>
      <c r="S217" s="71"/>
      <c r="T217" s="71"/>
      <c r="U217" s="71"/>
      <c r="V217" s="71"/>
      <c r="W217" s="71"/>
      <c r="X217" s="71"/>
      <c r="Y217" s="71"/>
      <c r="Z217" s="71"/>
      <c r="AA217" s="71"/>
      <c r="AB217" s="71"/>
      <c r="AC217" s="72"/>
      <c r="AD217" s="71">
        <v>24612705.38637045</v>
      </c>
      <c r="AE217" s="71">
        <v>2128295.4683156773</v>
      </c>
      <c r="AF217" s="71">
        <v>661438.2741024819</v>
      </c>
      <c r="AG217" s="71">
        <v>99973615.212336019</v>
      </c>
      <c r="AH217" s="71">
        <v>86005307.101095408</v>
      </c>
      <c r="AI217" s="71">
        <v>0</v>
      </c>
      <c r="AJ217" s="71">
        <v>0</v>
      </c>
      <c r="AK217" s="71">
        <v>4961587.1602990087</v>
      </c>
      <c r="AL217" s="71">
        <v>0</v>
      </c>
      <c r="AM217" s="71">
        <v>0</v>
      </c>
      <c r="AN217" s="71">
        <v>218342948.60251904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2357</v>
      </c>
      <c r="B218" s="70">
        <v>210</v>
      </c>
      <c r="C218" s="70">
        <v>16</v>
      </c>
      <c r="D218" s="70">
        <v>30</v>
      </c>
      <c r="E218" s="70">
        <v>2022</v>
      </c>
      <c r="F218" s="70" t="s">
        <v>161</v>
      </c>
      <c r="G218" s="1073" t="s">
        <v>2355</v>
      </c>
      <c r="H218" s="70" t="s">
        <v>2356</v>
      </c>
      <c r="I218" s="1066"/>
      <c r="J218" s="73"/>
      <c r="K218" s="71"/>
      <c r="L218" s="71"/>
      <c r="M218" s="71"/>
      <c r="N218" s="71"/>
      <c r="O218" s="71"/>
      <c r="P218" s="71"/>
      <c r="Q218" s="71"/>
      <c r="R218" s="71"/>
      <c r="S218" s="71"/>
      <c r="T218" s="71"/>
      <c r="U218" s="71"/>
      <c r="V218" s="71"/>
      <c r="W218" s="71"/>
      <c r="X218" s="71"/>
      <c r="Y218" s="71"/>
      <c r="Z218" s="71"/>
      <c r="AA218" s="71"/>
      <c r="AB218" s="71"/>
      <c r="AC218" s="72"/>
      <c r="AD218" s="71">
        <v>4446845.75926896</v>
      </c>
      <c r="AE218" s="71">
        <v>357054.69761486456</v>
      </c>
      <c r="AF218" s="71">
        <v>311265.0701658738</v>
      </c>
      <c r="AG218" s="71">
        <v>13264898.825503141</v>
      </c>
      <c r="AH218" s="71">
        <v>36345531.671768248</v>
      </c>
      <c r="AI218" s="71">
        <v>0</v>
      </c>
      <c r="AJ218" s="71">
        <v>0</v>
      </c>
      <c r="AK218" s="71">
        <v>1989722.4795192436</v>
      </c>
      <c r="AL218" s="71">
        <v>0</v>
      </c>
      <c r="AM218" s="71">
        <v>0</v>
      </c>
      <c r="AN218" s="71">
        <v>56715318.503840327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1643</v>
      </c>
      <c r="B219" s="70">
        <v>211</v>
      </c>
      <c r="C219" s="70">
        <v>16</v>
      </c>
      <c r="D219" s="70">
        <v>31</v>
      </c>
      <c r="E219" s="70">
        <v>2022</v>
      </c>
      <c r="F219" s="70" t="s">
        <v>161</v>
      </c>
      <c r="G219" s="1073" t="s">
        <v>1641</v>
      </c>
      <c r="H219" s="70" t="s">
        <v>1642</v>
      </c>
      <c r="I219" s="1066"/>
      <c r="J219" s="73"/>
      <c r="K219" s="71"/>
      <c r="L219" s="71"/>
      <c r="M219" s="71"/>
      <c r="N219" s="71"/>
      <c r="O219" s="71"/>
      <c r="P219" s="71"/>
      <c r="Q219" s="71"/>
      <c r="R219" s="71"/>
      <c r="S219" s="71"/>
      <c r="T219" s="71"/>
      <c r="U219" s="71"/>
      <c r="V219" s="71"/>
      <c r="W219" s="71"/>
      <c r="X219" s="71"/>
      <c r="Y219" s="71"/>
      <c r="Z219" s="71"/>
      <c r="AA219" s="71"/>
      <c r="AB219" s="71"/>
      <c r="AC219" s="72"/>
      <c r="AD219" s="71">
        <v>306232159.40330797</v>
      </c>
      <c r="AE219" s="71">
        <v>1810220.5411827851</v>
      </c>
      <c r="AF219" s="71">
        <v>1112772.625842999</v>
      </c>
      <c r="AG219" s="71">
        <v>157785874.79942188</v>
      </c>
      <c r="AH219" s="71">
        <v>258133610.62166587</v>
      </c>
      <c r="AI219" s="71">
        <v>0</v>
      </c>
      <c r="AJ219" s="71">
        <v>0</v>
      </c>
      <c r="AK219" s="71">
        <v>13688913.607392728</v>
      </c>
      <c r="AL219" s="71">
        <v>0</v>
      </c>
      <c r="AM219" s="71">
        <v>0</v>
      </c>
      <c r="AN219" s="71">
        <v>738763551.59881425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2397</v>
      </c>
      <c r="B220" s="70">
        <v>212</v>
      </c>
      <c r="C220" s="70">
        <v>16</v>
      </c>
      <c r="D220" s="70">
        <v>32</v>
      </c>
      <c r="E220" s="70">
        <v>2022</v>
      </c>
      <c r="F220" s="70" t="s">
        <v>161</v>
      </c>
      <c r="G220" s="1073" t="s">
        <v>2395</v>
      </c>
      <c r="H220" s="70" t="s">
        <v>2396</v>
      </c>
      <c r="I220" s="1066"/>
      <c r="J220" s="73"/>
      <c r="K220" s="71"/>
      <c r="L220" s="71"/>
      <c r="M220" s="71"/>
      <c r="N220" s="71"/>
      <c r="O220" s="71"/>
      <c r="P220" s="71"/>
      <c r="Q220" s="71"/>
      <c r="R220" s="71"/>
      <c r="S220" s="71"/>
      <c r="T220" s="71"/>
      <c r="U220" s="71"/>
      <c r="V220" s="71"/>
      <c r="W220" s="71"/>
      <c r="X220" s="71"/>
      <c r="Y220" s="71"/>
      <c r="Z220" s="71"/>
      <c r="AA220" s="71"/>
      <c r="AB220" s="71"/>
      <c r="AC220" s="72"/>
      <c r="AD220" s="71">
        <v>52735979.888651587</v>
      </c>
      <c r="AE220" s="71">
        <v>2614763.0039306893</v>
      </c>
      <c r="AF220" s="71">
        <v>661438.2741024819</v>
      </c>
      <c r="AG220" s="71">
        <v>90068469.565290421</v>
      </c>
      <c r="AH220" s="71">
        <v>119290916.4949927</v>
      </c>
      <c r="AI220" s="71">
        <v>0</v>
      </c>
      <c r="AJ220" s="71">
        <v>0</v>
      </c>
      <c r="AK220" s="71">
        <v>6952084.4035846945</v>
      </c>
      <c r="AL220" s="71">
        <v>0</v>
      </c>
      <c r="AM220" s="71">
        <v>0</v>
      </c>
      <c r="AN220" s="71">
        <v>272323651.63055259</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1663</v>
      </c>
      <c r="B221" s="70">
        <v>213</v>
      </c>
      <c r="C221" s="70">
        <v>16</v>
      </c>
      <c r="D221" s="70">
        <v>33</v>
      </c>
      <c r="E221" s="70">
        <v>2022</v>
      </c>
      <c r="F221" s="70" t="s">
        <v>161</v>
      </c>
      <c r="G221" s="1073" t="s">
        <v>1661</v>
      </c>
      <c r="H221" s="70" t="s">
        <v>1662</v>
      </c>
      <c r="I221" s="1066"/>
      <c r="J221" s="73"/>
      <c r="K221" s="71"/>
      <c r="L221" s="71"/>
      <c r="M221" s="71"/>
      <c r="N221" s="71"/>
      <c r="O221" s="71"/>
      <c r="P221" s="71"/>
      <c r="Q221" s="71"/>
      <c r="R221" s="71"/>
      <c r="S221" s="71"/>
      <c r="T221" s="71"/>
      <c r="U221" s="71"/>
      <c r="V221" s="71"/>
      <c r="W221" s="71"/>
      <c r="X221" s="71"/>
      <c r="Y221" s="71"/>
      <c r="Z221" s="71"/>
      <c r="AA221" s="71"/>
      <c r="AB221" s="71"/>
      <c r="AC221" s="72"/>
      <c r="AD221" s="71">
        <v>48416601.31923759</v>
      </c>
      <c r="AE221" s="71">
        <v>1995764.2486769722</v>
      </c>
      <c r="AF221" s="71">
        <v>2614626.5893933401</v>
      </c>
      <c r="AG221" s="71">
        <v>47700756.739060156</v>
      </c>
      <c r="AH221" s="71">
        <v>66520049.518933862</v>
      </c>
      <c r="AI221" s="71">
        <v>0</v>
      </c>
      <c r="AJ221" s="71">
        <v>0</v>
      </c>
      <c r="AK221" s="71">
        <v>4196895.3228200702</v>
      </c>
      <c r="AL221" s="71">
        <v>0</v>
      </c>
      <c r="AM221" s="71">
        <v>0</v>
      </c>
      <c r="AN221" s="71">
        <v>171444693.73812199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2405</v>
      </c>
      <c r="B222" s="70">
        <v>214</v>
      </c>
      <c r="C222" s="70">
        <v>16</v>
      </c>
      <c r="D222" s="70">
        <v>34</v>
      </c>
      <c r="E222" s="70">
        <v>2022</v>
      </c>
      <c r="F222" s="70" t="s">
        <v>161</v>
      </c>
      <c r="G222" s="1073" t="s">
        <v>2403</v>
      </c>
      <c r="H222" s="70" t="s">
        <v>2404</v>
      </c>
      <c r="I222" s="1066"/>
      <c r="J222" s="73"/>
      <c r="K222" s="71"/>
      <c r="L222" s="71"/>
      <c r="M222" s="71"/>
      <c r="N222" s="71"/>
      <c r="O222" s="71"/>
      <c r="P222" s="71"/>
      <c r="Q222" s="71"/>
      <c r="R222" s="71"/>
      <c r="S222" s="71"/>
      <c r="T222" s="71"/>
      <c r="U222" s="71"/>
      <c r="V222" s="71"/>
      <c r="W222" s="71"/>
      <c r="X222" s="71"/>
      <c r="Y222" s="71"/>
      <c r="Z222" s="71"/>
      <c r="AA222" s="71"/>
      <c r="AB222" s="71"/>
      <c r="AC222" s="72"/>
      <c r="AD222" s="71">
        <v>457094962.87736988</v>
      </c>
      <c r="AE222" s="71">
        <v>2868911.1074731476</v>
      </c>
      <c r="AF222" s="71">
        <v>3797433.8560236609</v>
      </c>
      <c r="AG222" s="71">
        <v>96033482.406121925</v>
      </c>
      <c r="AH222" s="71">
        <v>108483966.91160899</v>
      </c>
      <c r="AI222" s="71">
        <v>0</v>
      </c>
      <c r="AJ222" s="71">
        <v>0</v>
      </c>
      <c r="AK222" s="71">
        <v>6797131.6502961563</v>
      </c>
      <c r="AL222" s="71">
        <v>0</v>
      </c>
      <c r="AM222" s="71">
        <v>0</v>
      </c>
      <c r="AN222" s="71">
        <v>675075888.80889392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2437</v>
      </c>
      <c r="B223" s="70">
        <v>215</v>
      </c>
      <c r="C223" s="70">
        <v>16</v>
      </c>
      <c r="D223" s="70">
        <v>35</v>
      </c>
      <c r="E223" s="70">
        <v>2022</v>
      </c>
      <c r="F223" s="70" t="s">
        <v>161</v>
      </c>
      <c r="G223" s="1073" t="s">
        <v>2435</v>
      </c>
      <c r="H223" s="70" t="s">
        <v>2436</v>
      </c>
      <c r="I223" s="1066"/>
      <c r="J223" s="73"/>
      <c r="K223" s="71"/>
      <c r="L223" s="71"/>
      <c r="M223" s="71"/>
      <c r="N223" s="71"/>
      <c r="O223" s="71"/>
      <c r="P223" s="71"/>
      <c r="Q223" s="71"/>
      <c r="R223" s="71"/>
      <c r="S223" s="71"/>
      <c r="T223" s="71"/>
      <c r="U223" s="71"/>
      <c r="V223" s="71"/>
      <c r="W223" s="71"/>
      <c r="X223" s="71"/>
      <c r="Y223" s="71"/>
      <c r="Z223" s="71"/>
      <c r="AA223" s="71"/>
      <c r="AB223" s="71"/>
      <c r="AC223" s="72"/>
      <c r="AD223" s="71">
        <v>38059389.912295945</v>
      </c>
      <c r="AE223" s="71">
        <v>1850759.5024840359</v>
      </c>
      <c r="AF223" s="71">
        <v>1346221.4284674043</v>
      </c>
      <c r="AG223" s="71">
        <v>68968445.765073448</v>
      </c>
      <c r="AH223" s="71">
        <v>108054145.05317895</v>
      </c>
      <c r="AI223" s="71">
        <v>0</v>
      </c>
      <c r="AJ223" s="71">
        <v>0</v>
      </c>
      <c r="AK223" s="71">
        <v>6226776.3908999264</v>
      </c>
      <c r="AL223" s="71">
        <v>0</v>
      </c>
      <c r="AM223" s="71">
        <v>0</v>
      </c>
      <c r="AN223" s="71">
        <v>224505738.05239972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2449</v>
      </c>
      <c r="B224" s="70">
        <v>216</v>
      </c>
      <c r="C224" s="70">
        <v>16</v>
      </c>
      <c r="D224" s="70">
        <v>36</v>
      </c>
      <c r="E224" s="70">
        <v>2022</v>
      </c>
      <c r="F224" s="70" t="s">
        <v>161</v>
      </c>
      <c r="G224" s="1073" t="s">
        <v>2447</v>
      </c>
      <c r="H224" s="70" t="s">
        <v>2448</v>
      </c>
      <c r="I224" s="1066"/>
      <c r="J224" s="73"/>
      <c r="K224" s="71"/>
      <c r="L224" s="71"/>
      <c r="M224" s="71"/>
      <c r="N224" s="71"/>
      <c r="O224" s="71"/>
      <c r="P224" s="71"/>
      <c r="Q224" s="71"/>
      <c r="R224" s="71"/>
      <c r="S224" s="71"/>
      <c r="T224" s="71"/>
      <c r="U224" s="71"/>
      <c r="V224" s="71"/>
      <c r="W224" s="71"/>
      <c r="X224" s="71"/>
      <c r="Y224" s="71"/>
      <c r="Z224" s="71"/>
      <c r="AA224" s="71"/>
      <c r="AB224" s="71"/>
      <c r="AC224" s="72"/>
      <c r="AD224" s="71">
        <v>115213399.5054104</v>
      </c>
      <c r="AE224" s="71">
        <v>1657419.8408934542</v>
      </c>
      <c r="AF224" s="71">
        <v>4069790.7924188003</v>
      </c>
      <c r="AG224" s="71">
        <v>65305605.447676368</v>
      </c>
      <c r="AH224" s="71">
        <v>89955574.657142878</v>
      </c>
      <c r="AI224" s="71">
        <v>0</v>
      </c>
      <c r="AJ224" s="71">
        <v>0</v>
      </c>
      <c r="AK224" s="71">
        <v>5083741.5808081394</v>
      </c>
      <c r="AL224" s="71">
        <v>0</v>
      </c>
      <c r="AM224" s="71">
        <v>0</v>
      </c>
      <c r="AN224" s="71">
        <v>281285531.82435006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1655</v>
      </c>
      <c r="B225" s="70">
        <v>217</v>
      </c>
      <c r="C225" s="70">
        <v>16</v>
      </c>
      <c r="D225" s="70">
        <v>37</v>
      </c>
      <c r="E225" s="70">
        <v>2022</v>
      </c>
      <c r="F225" s="70" t="s">
        <v>161</v>
      </c>
      <c r="G225" s="1073" t="s">
        <v>1653</v>
      </c>
      <c r="H225" s="70" t="s">
        <v>1654</v>
      </c>
      <c r="I225" s="1066"/>
      <c r="J225" s="73"/>
      <c r="K225" s="71"/>
      <c r="L225" s="71"/>
      <c r="M225" s="71"/>
      <c r="N225" s="71"/>
      <c r="O225" s="71"/>
      <c r="P225" s="71"/>
      <c r="Q225" s="71"/>
      <c r="R225" s="71"/>
      <c r="S225" s="71"/>
      <c r="T225" s="71"/>
      <c r="U225" s="71"/>
      <c r="V225" s="71"/>
      <c r="W225" s="71"/>
      <c r="X225" s="71"/>
      <c r="Y225" s="71"/>
      <c r="Z225" s="71"/>
      <c r="AA225" s="71"/>
      <c r="AB225" s="71"/>
      <c r="AC225" s="72"/>
      <c r="AD225" s="71">
        <v>1194484475.701405</v>
      </c>
      <c r="AE225" s="71">
        <v>7156685.8604900809</v>
      </c>
      <c r="AF225" s="71">
        <v>1564106.9775835159</v>
      </c>
      <c r="AG225" s="71">
        <v>394419546.36084032</v>
      </c>
      <c r="AH225" s="71">
        <v>418707893.23348618</v>
      </c>
      <c r="AI225" s="71">
        <v>0</v>
      </c>
      <c r="AJ225" s="71">
        <v>0</v>
      </c>
      <c r="AK225" s="71">
        <v>21923877.680912118</v>
      </c>
      <c r="AL225" s="71">
        <v>0</v>
      </c>
      <c r="AM225" s="71">
        <v>0</v>
      </c>
      <c r="AN225" s="71">
        <v>2038256585.8147171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1659</v>
      </c>
      <c r="B226" s="70">
        <v>218</v>
      </c>
      <c r="C226" s="70">
        <v>16</v>
      </c>
      <c r="D226" s="70">
        <v>38</v>
      </c>
      <c r="E226" s="70">
        <v>2022</v>
      </c>
      <c r="F226" s="70" t="s">
        <v>161</v>
      </c>
      <c r="G226" s="1073" t="s">
        <v>1657</v>
      </c>
      <c r="H226" s="70" t="s">
        <v>1658</v>
      </c>
      <c r="I226" s="1066"/>
      <c r="J226" s="73"/>
      <c r="K226" s="71"/>
      <c r="L226" s="71"/>
      <c r="M226" s="71"/>
      <c r="N226" s="71"/>
      <c r="O226" s="71"/>
      <c r="P226" s="71"/>
      <c r="Q226" s="71"/>
      <c r="R226" s="71"/>
      <c r="S226" s="71"/>
      <c r="T226" s="71"/>
      <c r="U226" s="71"/>
      <c r="V226" s="71"/>
      <c r="W226" s="71"/>
      <c r="X226" s="71"/>
      <c r="Y226" s="71"/>
      <c r="Z226" s="71"/>
      <c r="AA226" s="71"/>
      <c r="AB226" s="71"/>
      <c r="AC226" s="72"/>
      <c r="AD226" s="71">
        <v>1021139857.0108341</v>
      </c>
      <c r="AE226" s="71">
        <v>5639593.193331725</v>
      </c>
      <c r="AF226" s="71">
        <v>669219.90085662878</v>
      </c>
      <c r="AG226" s="71">
        <v>301694227.83293092</v>
      </c>
      <c r="AH226" s="71">
        <v>363122716.47008783</v>
      </c>
      <c r="AI226" s="71">
        <v>0</v>
      </c>
      <c r="AJ226" s="71">
        <v>0</v>
      </c>
      <c r="AK226" s="71">
        <v>20200028.300577123</v>
      </c>
      <c r="AL226" s="71">
        <v>0</v>
      </c>
      <c r="AM226" s="71">
        <v>0</v>
      </c>
      <c r="AN226" s="71">
        <v>1712465642.7086184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2365</v>
      </c>
      <c r="B227" s="70">
        <v>219</v>
      </c>
      <c r="C227" s="70">
        <v>16</v>
      </c>
      <c r="D227" s="70">
        <v>39</v>
      </c>
      <c r="E227" s="70">
        <v>2022</v>
      </c>
      <c r="F227" s="70" t="s">
        <v>161</v>
      </c>
      <c r="G227" s="1073" t="s">
        <v>2363</v>
      </c>
      <c r="H227" s="70" t="s">
        <v>2364</v>
      </c>
      <c r="I227" s="1066"/>
      <c r="J227" s="73"/>
      <c r="K227" s="71"/>
      <c r="L227" s="71"/>
      <c r="M227" s="71"/>
      <c r="N227" s="71"/>
      <c r="O227" s="71"/>
      <c r="P227" s="71"/>
      <c r="Q227" s="71"/>
      <c r="R227" s="71"/>
      <c r="S227" s="71"/>
      <c r="T227" s="71"/>
      <c r="U227" s="71"/>
      <c r="V227" s="71"/>
      <c r="W227" s="71"/>
      <c r="X227" s="71"/>
      <c r="Y227" s="71"/>
      <c r="Z227" s="71"/>
      <c r="AA227" s="71"/>
      <c r="AB227" s="71"/>
      <c r="AC227" s="72"/>
      <c r="AD227" s="71">
        <v>54575096.339750215</v>
      </c>
      <c r="AE227" s="71">
        <v>2251471.5430387091</v>
      </c>
      <c r="AF227" s="71">
        <v>8100673.4510668665</v>
      </c>
      <c r="AG227" s="71">
        <v>65608692.586615928</v>
      </c>
      <c r="AH227" s="71">
        <v>108320225.25125468</v>
      </c>
      <c r="AI227" s="71">
        <v>0</v>
      </c>
      <c r="AJ227" s="71">
        <v>0</v>
      </c>
      <c r="AK227" s="71">
        <v>6092354.8774221195</v>
      </c>
      <c r="AL227" s="71">
        <v>0</v>
      </c>
      <c r="AM227" s="71">
        <v>0</v>
      </c>
      <c r="AN227" s="71">
        <v>244948514.04914853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1634</v>
      </c>
      <c r="B228" s="70">
        <v>220</v>
      </c>
      <c r="C228" s="70">
        <v>16</v>
      </c>
      <c r="D228" s="70">
        <v>40</v>
      </c>
      <c r="E228" s="70">
        <v>2022</v>
      </c>
      <c r="F228" s="70" t="s">
        <v>161</v>
      </c>
      <c r="G228" s="1073" t="s">
        <v>1632</v>
      </c>
      <c r="H228" s="70" t="s">
        <v>1633</v>
      </c>
      <c r="I228" s="1066"/>
      <c r="J228" s="73"/>
      <c r="K228" s="71"/>
      <c r="L228" s="71"/>
      <c r="M228" s="71"/>
      <c r="N228" s="71"/>
      <c r="O228" s="71"/>
      <c r="P228" s="71"/>
      <c r="Q228" s="71"/>
      <c r="R228" s="71"/>
      <c r="S228" s="71"/>
      <c r="T228" s="71"/>
      <c r="U228" s="71"/>
      <c r="V228" s="71"/>
      <c r="W228" s="71"/>
      <c r="X228" s="71"/>
      <c r="Y228" s="71"/>
      <c r="Z228" s="71"/>
      <c r="AA228" s="71"/>
      <c r="AB228" s="71"/>
      <c r="AC228" s="72"/>
      <c r="AD228" s="71">
        <v>145071462.10213548</v>
      </c>
      <c r="AE228" s="71">
        <v>16171927.17756059</v>
      </c>
      <c r="AF228" s="71">
        <v>3610674.8139241366</v>
      </c>
      <c r="AG228" s="71">
        <v>917128785.10600722</v>
      </c>
      <c r="AH228" s="71">
        <v>665712187.87794578</v>
      </c>
      <c r="AI228" s="71">
        <v>0</v>
      </c>
      <c r="AJ228" s="71">
        <v>0</v>
      </c>
      <c r="AK228" s="71">
        <v>34865660.762865275</v>
      </c>
      <c r="AL228" s="71">
        <v>0</v>
      </c>
      <c r="AM228" s="71">
        <v>0</v>
      </c>
      <c r="AN228" s="71">
        <v>1782560697.8404386</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2389</v>
      </c>
      <c r="B229" s="70">
        <v>221</v>
      </c>
      <c r="C229" s="70">
        <v>16</v>
      </c>
      <c r="D229" s="70">
        <v>41</v>
      </c>
      <c r="E229" s="70">
        <v>2022</v>
      </c>
      <c r="F229" s="70" t="s">
        <v>161</v>
      </c>
      <c r="G229" s="1073" t="s">
        <v>2387</v>
      </c>
      <c r="H229" s="70" t="s">
        <v>2388</v>
      </c>
      <c r="I229" s="1066"/>
      <c r="J229" s="73"/>
      <c r="K229" s="71"/>
      <c r="L229" s="71"/>
      <c r="M229" s="71"/>
      <c r="N229" s="71"/>
      <c r="O229" s="71"/>
      <c r="P229" s="71"/>
      <c r="Q229" s="71"/>
      <c r="R229" s="71"/>
      <c r="S229" s="71"/>
      <c r="T229" s="71"/>
      <c r="U229" s="71"/>
      <c r="V229" s="71"/>
      <c r="W229" s="71"/>
      <c r="X229" s="71"/>
      <c r="Y229" s="71"/>
      <c r="Z229" s="71"/>
      <c r="AA229" s="71"/>
      <c r="AB229" s="71"/>
      <c r="AC229" s="72"/>
      <c r="AD229" s="71">
        <v>59781569.089306399</v>
      </c>
      <c r="AE229" s="71">
        <v>631472.28180794825</v>
      </c>
      <c r="AF229" s="71">
        <v>1470727.4565337538</v>
      </c>
      <c r="AG229" s="71">
        <v>31076104.735099483</v>
      </c>
      <c r="AH229" s="71">
        <v>36550208.747211121</v>
      </c>
      <c r="AI229" s="71">
        <v>0</v>
      </c>
      <c r="AJ229" s="71">
        <v>0</v>
      </c>
      <c r="AK229" s="71">
        <v>1885904.1348159227</v>
      </c>
      <c r="AL229" s="71">
        <v>0</v>
      </c>
      <c r="AM229" s="71">
        <v>0</v>
      </c>
      <c r="AN229" s="71">
        <v>131395986.44477461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2377</v>
      </c>
      <c r="B230" s="70">
        <v>222</v>
      </c>
      <c r="C230" s="70">
        <v>16</v>
      </c>
      <c r="D230" s="70">
        <v>42</v>
      </c>
      <c r="E230" s="70">
        <v>2022</v>
      </c>
      <c r="F230" s="70" t="s">
        <v>161</v>
      </c>
      <c r="G230" s="1073" t="s">
        <v>2375</v>
      </c>
      <c r="H230" s="70" t="s">
        <v>2376</v>
      </c>
      <c r="I230" s="1066"/>
      <c r="J230" s="73"/>
      <c r="K230" s="71"/>
      <c r="L230" s="71"/>
      <c r="M230" s="71"/>
      <c r="N230" s="71"/>
      <c r="O230" s="71"/>
      <c r="P230" s="71"/>
      <c r="Q230" s="71"/>
      <c r="R230" s="71"/>
      <c r="S230" s="71"/>
      <c r="T230" s="71"/>
      <c r="U230" s="71"/>
      <c r="V230" s="71"/>
      <c r="W230" s="71"/>
      <c r="X230" s="71"/>
      <c r="Y230" s="71"/>
      <c r="Z230" s="71"/>
      <c r="AA230" s="71"/>
      <c r="AB230" s="71"/>
      <c r="AC230" s="72"/>
      <c r="AD230" s="71">
        <v>227596006.64500993</v>
      </c>
      <c r="AE230" s="71">
        <v>1910008.7536166334</v>
      </c>
      <c r="AF230" s="71">
        <v>264575.30964099272</v>
      </c>
      <c r="AG230" s="71">
        <v>127793145.36946803</v>
      </c>
      <c r="AH230" s="71">
        <v>152320679.54458639</v>
      </c>
      <c r="AI230" s="71">
        <v>0</v>
      </c>
      <c r="AJ230" s="71">
        <v>0</v>
      </c>
      <c r="AK230" s="71">
        <v>9092369.3083826341</v>
      </c>
      <c r="AL230" s="71">
        <v>0</v>
      </c>
      <c r="AM230" s="71">
        <v>0</v>
      </c>
      <c r="AN230" s="71">
        <v>518976784.93070459</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1675</v>
      </c>
      <c r="B231" s="70">
        <v>223</v>
      </c>
      <c r="C231" s="70">
        <v>16</v>
      </c>
      <c r="D231" s="70">
        <v>43</v>
      </c>
      <c r="E231" s="70">
        <v>2022</v>
      </c>
      <c r="F231" s="70" t="s">
        <v>161</v>
      </c>
      <c r="G231" s="1073" t="s">
        <v>1673</v>
      </c>
      <c r="H231" s="70" t="s">
        <v>1674</v>
      </c>
      <c r="I231" s="1066"/>
      <c r="J231" s="73"/>
      <c r="K231" s="71"/>
      <c r="L231" s="71"/>
      <c r="M231" s="71"/>
      <c r="N231" s="71"/>
      <c r="O231" s="71"/>
      <c r="P231" s="71"/>
      <c r="Q231" s="71"/>
      <c r="R231" s="71"/>
      <c r="S231" s="71"/>
      <c r="T231" s="71"/>
      <c r="U231" s="71"/>
      <c r="V231" s="71"/>
      <c r="W231" s="71"/>
      <c r="X231" s="71"/>
      <c r="Y231" s="71"/>
      <c r="Z231" s="71"/>
      <c r="AA231" s="71"/>
      <c r="AB231" s="71"/>
      <c r="AC231" s="72"/>
      <c r="AD231" s="71">
        <v>113694570.83776534</v>
      </c>
      <c r="AE231" s="71">
        <v>1192780.9767483466</v>
      </c>
      <c r="AF231" s="71">
        <v>2381177.7867689347</v>
      </c>
      <c r="AG231" s="71">
        <v>29425247.127258547</v>
      </c>
      <c r="AH231" s="71">
        <v>40469774.741942145</v>
      </c>
      <c r="AI231" s="71">
        <v>0</v>
      </c>
      <c r="AJ231" s="71">
        <v>0</v>
      </c>
      <c r="AK231" s="71">
        <v>2740597.6964966208</v>
      </c>
      <c r="AL231" s="71">
        <v>0</v>
      </c>
      <c r="AM231" s="71">
        <v>0</v>
      </c>
      <c r="AN231" s="71">
        <v>189904149.16697991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2409</v>
      </c>
      <c r="B232" s="70">
        <v>224</v>
      </c>
      <c r="C232" s="70">
        <v>16</v>
      </c>
      <c r="D232" s="70">
        <v>44</v>
      </c>
      <c r="E232" s="70">
        <v>2022</v>
      </c>
      <c r="F232" s="70" t="s">
        <v>161</v>
      </c>
      <c r="G232" s="1073" t="s">
        <v>2407</v>
      </c>
      <c r="H232" s="70" t="s">
        <v>2408</v>
      </c>
      <c r="I232" s="1066"/>
      <c r="J232" s="73"/>
      <c r="K232" s="71"/>
      <c r="L232" s="71"/>
      <c r="M232" s="71"/>
      <c r="N232" s="71"/>
      <c r="O232" s="71"/>
      <c r="P232" s="71"/>
      <c r="Q232" s="71"/>
      <c r="R232" s="71"/>
      <c r="S232" s="71"/>
      <c r="T232" s="71"/>
      <c r="U232" s="71"/>
      <c r="V232" s="71"/>
      <c r="W232" s="71"/>
      <c r="X232" s="71"/>
      <c r="Y232" s="71"/>
      <c r="Z232" s="71"/>
      <c r="AA232" s="71"/>
      <c r="AB232" s="71"/>
      <c r="AC232" s="72"/>
      <c r="AD232" s="71">
        <v>216289903.99420893</v>
      </c>
      <c r="AE232" s="71">
        <v>2017592.9201468765</v>
      </c>
      <c r="AF232" s="71">
        <v>1890935.3012576834</v>
      </c>
      <c r="AG232" s="71">
        <v>89075375.535573602</v>
      </c>
      <c r="AH232" s="71">
        <v>107982508.07677396</v>
      </c>
      <c r="AI232" s="71">
        <v>0</v>
      </c>
      <c r="AJ232" s="71">
        <v>0</v>
      </c>
      <c r="AK232" s="71">
        <v>6501430.1461038617</v>
      </c>
      <c r="AL232" s="71">
        <v>0</v>
      </c>
      <c r="AM232" s="71">
        <v>0</v>
      </c>
      <c r="AN232" s="71">
        <v>423757745.97406489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1651</v>
      </c>
      <c r="B233" s="70">
        <v>225</v>
      </c>
      <c r="C233" s="70">
        <v>16</v>
      </c>
      <c r="D233" s="70">
        <v>45</v>
      </c>
      <c r="E233" s="70">
        <v>2022</v>
      </c>
      <c r="F233" s="70" t="s">
        <v>161</v>
      </c>
      <c r="G233" s="1073" t="s">
        <v>1649</v>
      </c>
      <c r="H233" s="70" t="s">
        <v>1650</v>
      </c>
      <c r="I233" s="1066"/>
      <c r="J233" s="73"/>
      <c r="K233" s="71"/>
      <c r="L233" s="71"/>
      <c r="M233" s="71"/>
      <c r="N233" s="71"/>
      <c r="O233" s="71"/>
      <c r="P233" s="71"/>
      <c r="Q233" s="71"/>
      <c r="R233" s="71"/>
      <c r="S233" s="71"/>
      <c r="T233" s="71"/>
      <c r="U233" s="71"/>
      <c r="V233" s="71"/>
      <c r="W233" s="71"/>
      <c r="X233" s="71"/>
      <c r="Y233" s="71"/>
      <c r="Z233" s="71"/>
      <c r="AA233" s="71"/>
      <c r="AB233" s="71"/>
      <c r="AC233" s="72"/>
      <c r="AD233" s="71">
        <v>308144248.69403398</v>
      </c>
      <c r="AE233" s="71">
        <v>2349700.5646532793</v>
      </c>
      <c r="AF233" s="71">
        <v>2124384.1038820888</v>
      </c>
      <c r="AG233" s="71">
        <v>136447250.48557168</v>
      </c>
      <c r="AH233" s="71">
        <v>179793459.99590608</v>
      </c>
      <c r="AI233" s="71">
        <v>0</v>
      </c>
      <c r="AJ233" s="71">
        <v>0</v>
      </c>
      <c r="AK233" s="71">
        <v>9789527.5708866511</v>
      </c>
      <c r="AL233" s="71">
        <v>0</v>
      </c>
      <c r="AM233" s="71">
        <v>0</v>
      </c>
      <c r="AN233" s="71">
        <v>638648571.41493368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1717</v>
      </c>
      <c r="H6" s="77" t="s">
        <v>1718</v>
      </c>
      <c r="I6" s="77" t="s">
        <v>2452</v>
      </c>
      <c r="J6" s="77" t="s">
        <v>2453</v>
      </c>
      <c r="K6" s="1080">
        <v>23</v>
      </c>
      <c r="L6" s="1081">
        <v>11</v>
      </c>
      <c r="M6" s="1044"/>
      <c r="N6" s="988">
        <v>1</v>
      </c>
      <c r="O6" s="77" t="s">
        <v>1694</v>
      </c>
      <c r="P6" s="77" t="s">
        <v>1695</v>
      </c>
      <c r="Q6" s="77" t="s">
        <v>1501</v>
      </c>
      <c r="R6" s="16"/>
      <c r="S6" s="77">
        <v>1</v>
      </c>
      <c r="T6" s="77" t="s">
        <v>1717</v>
      </c>
      <c r="U6" s="77" t="s">
        <v>1718</v>
      </c>
      <c r="V6" s="77" t="s">
        <v>1501</v>
      </c>
      <c r="W6" s="16"/>
      <c r="X6" s="77">
        <v>1</v>
      </c>
      <c r="Y6" s="692" t="s">
        <v>1694</v>
      </c>
      <c r="Z6" s="77" t="s">
        <v>1695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1717</v>
      </c>
      <c r="P7" s="77" t="s">
        <v>1718</v>
      </c>
      <c r="Q7" s="77" t="s">
        <v>1501</v>
      </c>
      <c r="R7" s="16"/>
      <c r="S7" s="77">
        <v>2</v>
      </c>
      <c r="T7" s="76" t="s">
        <v>795</v>
      </c>
      <c r="U7" s="77" t="s">
        <v>1503</v>
      </c>
      <c r="V7" s="77" t="s">
        <v>1503</v>
      </c>
      <c r="W7" s="16"/>
      <c r="X7" s="77">
        <v>2</v>
      </c>
      <c r="Y7" s="692" t="s">
        <v>1717</v>
      </c>
      <c r="Z7" s="77" t="s">
        <v>1718</v>
      </c>
      <c r="AA7" s="77" t="s">
        <v>1501</v>
      </c>
      <c r="AB7" s="16"/>
      <c r="AC7" s="77">
        <v>2</v>
      </c>
      <c r="AD7" s="77" t="s">
        <v>2427</v>
      </c>
      <c r="AE7" s="77" t="s">
        <v>2428</v>
      </c>
      <c r="AF7" s="77" t="s">
        <v>1501</v>
      </c>
    </row>
    <row r="8" spans="1:32" ht="12">
      <c r="A8" s="16"/>
      <c r="B8" s="16"/>
      <c r="C8" s="16"/>
      <c r="D8" s="16"/>
      <c r="F8" s="16"/>
      <c r="G8" s="16"/>
      <c r="H8" s="16"/>
      <c r="I8" s="16"/>
      <c r="J8" s="16"/>
      <c r="K8" s="1044"/>
      <c r="L8" s="1044"/>
      <c r="M8" s="1044"/>
      <c r="N8" s="988">
        <v>3</v>
      </c>
      <c r="O8" s="77" t="s">
        <v>1740</v>
      </c>
      <c r="P8" s="77" t="s">
        <v>1741</v>
      </c>
      <c r="Q8" s="77" t="s">
        <v>1501</v>
      </c>
      <c r="R8" s="16"/>
      <c r="S8" s="16"/>
      <c r="T8" s="16"/>
      <c r="U8" s="16"/>
      <c r="V8" s="16"/>
      <c r="W8" s="16"/>
      <c r="X8" s="77">
        <v>3</v>
      </c>
      <c r="Y8" s="692" t="s">
        <v>1740</v>
      </c>
      <c r="Z8" s="77" t="s">
        <v>1741</v>
      </c>
      <c r="AA8" s="77" t="s">
        <v>1501</v>
      </c>
      <c r="AB8" s="16"/>
      <c r="AC8" s="77">
        <v>3</v>
      </c>
      <c r="AD8" s="77" t="s">
        <v>2371</v>
      </c>
      <c r="AE8" s="77" t="s">
        <v>2372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1763</v>
      </c>
      <c r="P9" s="77" t="s">
        <v>1764</v>
      </c>
      <c r="Q9" s="77" t="s">
        <v>1501</v>
      </c>
      <c r="R9" s="16"/>
      <c r="S9" s="16"/>
      <c r="T9" s="16"/>
      <c r="U9" s="16"/>
      <c r="V9" s="16"/>
      <c r="W9" s="16"/>
      <c r="X9" s="77">
        <v>4</v>
      </c>
      <c r="Y9" s="692" t="s">
        <v>1763</v>
      </c>
      <c r="Z9" s="77" t="s">
        <v>1764</v>
      </c>
      <c r="AA9" s="77" t="s">
        <v>1501</v>
      </c>
      <c r="AB9" s="16"/>
      <c r="AC9" s="77">
        <v>4</v>
      </c>
      <c r="AD9" s="77" t="s">
        <v>2383</v>
      </c>
      <c r="AE9" s="77" t="s">
        <v>2384</v>
      </c>
      <c r="AF9" s="77" t="s">
        <v>1501</v>
      </c>
    </row>
    <row r="10" spans="1:32" ht="12">
      <c r="A10" s="16"/>
      <c r="B10" s="16"/>
      <c r="C10" s="16"/>
      <c r="D10" s="16"/>
      <c r="F10" s="75" t="s">
        <v>1501</v>
      </c>
      <c r="G10" s="76" t="s">
        <v>1717</v>
      </c>
      <c r="H10" s="77" t="s">
        <v>1718</v>
      </c>
      <c r="I10" s="77" t="s">
        <v>2452</v>
      </c>
      <c r="J10" s="77" t="s">
        <v>2453</v>
      </c>
      <c r="K10" s="1079">
        <v>23</v>
      </c>
      <c r="L10" s="1045">
        <v>11</v>
      </c>
      <c r="M10" s="1044"/>
      <c r="N10" s="988">
        <v>5</v>
      </c>
      <c r="O10" s="77" t="s">
        <v>1786</v>
      </c>
      <c r="P10" s="77" t="s">
        <v>1787</v>
      </c>
      <c r="Q10" s="77" t="s">
        <v>1501</v>
      </c>
      <c r="R10" s="16"/>
      <c r="S10" s="16"/>
      <c r="T10" s="16"/>
      <c r="U10" s="16"/>
      <c r="V10" s="16"/>
      <c r="W10" s="16"/>
      <c r="X10" s="77">
        <v>5</v>
      </c>
      <c r="Y10" s="692" t="s">
        <v>1786</v>
      </c>
      <c r="Z10" s="77" t="s">
        <v>1787</v>
      </c>
      <c r="AA10" s="77" t="s">
        <v>1501</v>
      </c>
      <c r="AB10" s="16"/>
      <c r="AC10" s="77">
        <v>5</v>
      </c>
      <c r="AD10" s="77" t="s">
        <v>1901</v>
      </c>
      <c r="AE10" s="77" t="s">
        <v>1902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1809</v>
      </c>
      <c r="P11" s="77" t="s">
        <v>1810</v>
      </c>
      <c r="Q11" s="77" t="s">
        <v>1501</v>
      </c>
      <c r="R11" s="16"/>
      <c r="S11" s="16"/>
      <c r="T11" s="16"/>
      <c r="U11" s="16"/>
      <c r="V11" s="16"/>
      <c r="W11" s="16"/>
      <c r="X11" s="77">
        <v>6</v>
      </c>
      <c r="Y11" s="692" t="s">
        <v>1809</v>
      </c>
      <c r="Z11" s="77" t="s">
        <v>1810</v>
      </c>
      <c r="AA11" s="77" t="s">
        <v>1501</v>
      </c>
      <c r="AB11" s="16"/>
      <c r="AC11" s="77">
        <v>6</v>
      </c>
      <c r="AD11" s="77" t="s">
        <v>1669</v>
      </c>
      <c r="AE11" s="77" t="s">
        <v>1670</v>
      </c>
      <c r="AF11" s="77" t="s">
        <v>1501</v>
      </c>
    </row>
    <row r="12" spans="1:32" ht="12">
      <c r="A12" s="16"/>
      <c r="B12" s="16"/>
      <c r="C12" s="16"/>
      <c r="D12" s="16"/>
      <c r="F12" s="75" t="s">
        <v>1505</v>
      </c>
      <c r="G12" s="76" t="s">
        <v>1717</v>
      </c>
      <c r="H12" s="77"/>
      <c r="I12" s="77" t="s">
        <v>1717</v>
      </c>
      <c r="J12" s="77"/>
      <c r="K12" s="1079" t="s">
        <v>1544</v>
      </c>
      <c r="L12" s="1045"/>
      <c r="M12" s="1044"/>
      <c r="N12" s="988">
        <v>7</v>
      </c>
      <c r="O12" s="77" t="s">
        <v>1832</v>
      </c>
      <c r="P12" s="77" t="s">
        <v>1833</v>
      </c>
      <c r="Q12" s="77" t="s">
        <v>1501</v>
      </c>
      <c r="R12" s="16"/>
      <c r="S12" s="16"/>
      <c r="T12" s="16"/>
      <c r="U12" s="16"/>
      <c r="V12" s="16"/>
      <c r="W12" s="16"/>
      <c r="X12" s="77">
        <v>7</v>
      </c>
      <c r="Y12" s="692" t="s">
        <v>1832</v>
      </c>
      <c r="Z12" s="77" t="s">
        <v>1833</v>
      </c>
      <c r="AA12" s="77" t="s">
        <v>1501</v>
      </c>
      <c r="AB12" s="16"/>
      <c r="AC12" s="77">
        <v>7</v>
      </c>
      <c r="AD12" s="77" t="s">
        <v>2419</v>
      </c>
      <c r="AE12" s="77" t="s">
        <v>2420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1855</v>
      </c>
      <c r="P13" s="77" t="s">
        <v>1856</v>
      </c>
      <c r="Q13" s="77" t="s">
        <v>1501</v>
      </c>
      <c r="R13" s="16"/>
      <c r="S13" s="16"/>
      <c r="T13" s="16"/>
      <c r="U13" s="16"/>
      <c r="V13" s="16"/>
      <c r="W13" s="16"/>
      <c r="X13" s="77">
        <v>8</v>
      </c>
      <c r="Y13" s="692" t="s">
        <v>1855</v>
      </c>
      <c r="Z13" s="77" t="s">
        <v>1856</v>
      </c>
      <c r="AA13" s="77" t="s">
        <v>1501</v>
      </c>
      <c r="AB13" s="16"/>
      <c r="AC13" s="77">
        <v>8</v>
      </c>
      <c r="AD13" s="77" t="s">
        <v>2391</v>
      </c>
      <c r="AE13" s="77" t="s">
        <v>2392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1878</v>
      </c>
      <c r="P14" s="77" t="s">
        <v>1879</v>
      </c>
      <c r="Q14" s="77" t="s">
        <v>1501</v>
      </c>
      <c r="R14" s="16"/>
      <c r="S14" s="16"/>
      <c r="T14" s="16"/>
      <c r="U14" s="16"/>
      <c r="V14" s="16"/>
      <c r="W14" s="16"/>
      <c r="X14" s="77">
        <v>9</v>
      </c>
      <c r="Y14" s="692" t="s">
        <v>1878</v>
      </c>
      <c r="Z14" s="77" t="s">
        <v>1879</v>
      </c>
      <c r="AA14" s="77" t="s">
        <v>1501</v>
      </c>
      <c r="AB14" s="16"/>
      <c r="AC14" s="77">
        <v>9</v>
      </c>
      <c r="AD14" s="77" t="s">
        <v>2431</v>
      </c>
      <c r="AE14" s="77" t="s">
        <v>2432</v>
      </c>
      <c r="AF14" s="77" t="s">
        <v>1501</v>
      </c>
    </row>
    <row r="15" spans="1:32" ht="12">
      <c r="A15" s="16"/>
      <c r="B15" s="16"/>
      <c r="C15" s="16"/>
      <c r="D15" s="16"/>
      <c r="E15" s="16"/>
      <c r="F15" s="16"/>
      <c r="G15" s="16"/>
      <c r="H15" s="16"/>
      <c r="I15" s="16"/>
      <c r="J15" s="16"/>
      <c r="K15" s="1044"/>
      <c r="L15" s="1044"/>
      <c r="M15" s="1044"/>
      <c r="N15" s="988">
        <v>10</v>
      </c>
      <c r="O15" s="77" t="s">
        <v>1901</v>
      </c>
      <c r="P15" s="77" t="s">
        <v>1902</v>
      </c>
      <c r="Q15" s="77" t="s">
        <v>1501</v>
      </c>
      <c r="R15" s="16"/>
      <c r="S15" s="16"/>
      <c r="T15" s="16"/>
      <c r="U15" s="16"/>
      <c r="V15" s="16"/>
      <c r="W15" s="16"/>
      <c r="X15" s="77">
        <v>10</v>
      </c>
      <c r="Y15" s="692" t="s">
        <v>1901</v>
      </c>
      <c r="Z15" s="77" t="s">
        <v>1902</v>
      </c>
      <c r="AA15" s="77" t="s">
        <v>1501</v>
      </c>
      <c r="AB15" s="16"/>
      <c r="AC15" s="77">
        <v>10</v>
      </c>
      <c r="AD15" s="77" t="s">
        <v>2367</v>
      </c>
      <c r="AE15" s="77" t="s">
        <v>2368</v>
      </c>
      <c r="AF15" s="77" t="s">
        <v>1501</v>
      </c>
    </row>
    <row r="16" spans="1:32" ht="12">
      <c r="A16" s="16"/>
      <c r="B16" s="16"/>
      <c r="C16" s="16"/>
      <c r="D16" s="16"/>
      <c r="E16" s="16"/>
      <c r="F16" s="16"/>
      <c r="G16" s="16"/>
      <c r="H16" s="16"/>
      <c r="I16" s="16"/>
      <c r="J16" s="16"/>
      <c r="K16" s="1044"/>
      <c r="L16" s="1044"/>
      <c r="M16" s="1044"/>
      <c r="N16" s="988">
        <v>11</v>
      </c>
      <c r="O16" s="77" t="s">
        <v>1924</v>
      </c>
      <c r="P16" s="77" t="s">
        <v>1925</v>
      </c>
      <c r="Q16" s="77" t="s">
        <v>1501</v>
      </c>
      <c r="R16" s="16"/>
      <c r="S16" s="16"/>
      <c r="T16" s="16"/>
      <c r="U16" s="16"/>
      <c r="V16" s="16"/>
      <c r="W16" s="16"/>
      <c r="X16" s="77">
        <v>11</v>
      </c>
      <c r="Y16" s="692" t="s">
        <v>1924</v>
      </c>
      <c r="Z16" s="77" t="s">
        <v>1925</v>
      </c>
      <c r="AA16" s="77" t="s">
        <v>1501</v>
      </c>
      <c r="AB16" s="16"/>
      <c r="AC16" s="77">
        <v>11</v>
      </c>
      <c r="AD16" s="77" t="s">
        <v>2423</v>
      </c>
      <c r="AE16" s="77" t="s">
        <v>2424</v>
      </c>
      <c r="AF16" s="77" t="s">
        <v>1501</v>
      </c>
    </row>
    <row r="17" spans="1:32" ht="12">
      <c r="A17" s="16"/>
      <c r="B17" s="16"/>
      <c r="C17" s="16"/>
      <c r="D17" s="16"/>
      <c r="E17" s="16"/>
      <c r="F17" s="16"/>
      <c r="G17" s="16"/>
      <c r="H17" s="16"/>
      <c r="I17" s="16"/>
      <c r="J17" s="16"/>
      <c r="K17" s="1044"/>
      <c r="L17" s="1044"/>
      <c r="M17" s="1044"/>
      <c r="N17" s="988">
        <v>12</v>
      </c>
      <c r="O17" s="77" t="s">
        <v>1947</v>
      </c>
      <c r="P17" s="77" t="s">
        <v>1948</v>
      </c>
      <c r="Q17" s="77" t="s">
        <v>1501</v>
      </c>
      <c r="R17" s="16"/>
      <c r="S17" s="16"/>
      <c r="T17" s="16"/>
      <c r="U17" s="16"/>
      <c r="V17" s="16"/>
      <c r="W17" s="16"/>
      <c r="X17" s="77">
        <v>12</v>
      </c>
      <c r="Y17" s="692" t="s">
        <v>1947</v>
      </c>
      <c r="Z17" s="77" t="s">
        <v>1948</v>
      </c>
      <c r="AA17" s="77" t="s">
        <v>1501</v>
      </c>
      <c r="AB17" s="16"/>
      <c r="AC17" s="77">
        <v>12</v>
      </c>
      <c r="AD17" s="77" t="s">
        <v>2443</v>
      </c>
      <c r="AE17" s="77" t="s">
        <v>2444</v>
      </c>
      <c r="AF17" s="77" t="s">
        <v>1501</v>
      </c>
    </row>
    <row r="18" spans="1:32" ht="12">
      <c r="A18" s="16"/>
      <c r="B18" s="16"/>
      <c r="C18" s="16"/>
      <c r="D18" s="16"/>
      <c r="E18" s="16"/>
      <c r="F18" s="16"/>
      <c r="G18" s="16"/>
      <c r="H18" s="16"/>
      <c r="I18" s="16"/>
      <c r="J18" s="16"/>
      <c r="K18" s="1044"/>
      <c r="L18" s="1044"/>
      <c r="M18" s="1044"/>
      <c r="N18" s="988">
        <v>13</v>
      </c>
      <c r="O18" s="77" t="s">
        <v>1970</v>
      </c>
      <c r="P18" s="77" t="s">
        <v>1971</v>
      </c>
      <c r="Q18" s="77" t="s">
        <v>1501</v>
      </c>
      <c r="R18" s="16"/>
      <c r="S18" s="16"/>
      <c r="T18" s="16"/>
      <c r="U18" s="16"/>
      <c r="V18" s="16"/>
      <c r="W18" s="16"/>
      <c r="X18" s="77">
        <v>13</v>
      </c>
      <c r="Y18" s="692" t="s">
        <v>1970</v>
      </c>
      <c r="Z18" s="77" t="s">
        <v>1971</v>
      </c>
      <c r="AA18" s="77" t="s">
        <v>1501</v>
      </c>
      <c r="AB18" s="16"/>
      <c r="AC18" s="77">
        <v>13</v>
      </c>
      <c r="AD18" s="77" t="s">
        <v>2415</v>
      </c>
      <c r="AE18" s="77" t="s">
        <v>2416</v>
      </c>
      <c r="AF18" s="77" t="s">
        <v>1501</v>
      </c>
    </row>
    <row r="19" spans="1:32" ht="12">
      <c r="A19" s="16"/>
      <c r="B19" s="16"/>
      <c r="C19" s="16"/>
      <c r="D19" s="16"/>
      <c r="E19" s="16"/>
      <c r="F19" s="16"/>
      <c r="G19" s="16"/>
      <c r="H19" s="16"/>
      <c r="I19" s="16"/>
      <c r="J19" s="16"/>
      <c r="K19" s="1044"/>
      <c r="L19" s="1044"/>
      <c r="M19" s="1044"/>
      <c r="N19" s="988">
        <v>14</v>
      </c>
      <c r="O19" s="77" t="s">
        <v>1993</v>
      </c>
      <c r="P19" s="77" t="s">
        <v>1994</v>
      </c>
      <c r="Q19" s="77" t="s">
        <v>1501</v>
      </c>
      <c r="R19" s="16"/>
      <c r="S19" s="16"/>
      <c r="T19" s="16"/>
      <c r="U19" s="16"/>
      <c r="V19" s="16"/>
      <c r="W19" s="16"/>
      <c r="X19" s="77">
        <v>14</v>
      </c>
      <c r="Y19" s="692" t="s">
        <v>1993</v>
      </c>
      <c r="Z19" s="77" t="s">
        <v>1994</v>
      </c>
      <c r="AA19" s="77" t="s">
        <v>1501</v>
      </c>
      <c r="AB19" s="16"/>
      <c r="AC19" s="77">
        <v>14</v>
      </c>
      <c r="AD19" s="77" t="s">
        <v>1685</v>
      </c>
      <c r="AE19" s="77" t="s">
        <v>1686</v>
      </c>
      <c r="AF19" s="77" t="s">
        <v>1501</v>
      </c>
    </row>
    <row r="20" spans="1:32" ht="12">
      <c r="A20" s="16"/>
      <c r="B20" s="16"/>
      <c r="C20" s="16"/>
      <c r="D20" s="16"/>
      <c r="E20" s="16"/>
      <c r="F20" s="16"/>
      <c r="G20" s="16"/>
      <c r="H20" s="16"/>
      <c r="I20" s="16"/>
      <c r="J20" s="16"/>
      <c r="K20" s="1044"/>
      <c r="L20" s="1044"/>
      <c r="M20" s="1044"/>
      <c r="N20" s="988">
        <v>15</v>
      </c>
      <c r="O20" s="77" t="s">
        <v>1570</v>
      </c>
      <c r="P20" s="77" t="s">
        <v>1571</v>
      </c>
      <c r="Q20" s="77" t="s">
        <v>1501</v>
      </c>
      <c r="R20" s="16"/>
      <c r="S20" s="16"/>
      <c r="T20" s="16"/>
      <c r="U20" s="16"/>
      <c r="V20" s="16"/>
      <c r="W20" s="16"/>
      <c r="X20" s="77">
        <v>15</v>
      </c>
      <c r="Y20" s="692" t="s">
        <v>1570</v>
      </c>
      <c r="Z20" s="77" t="s">
        <v>1571</v>
      </c>
      <c r="AA20" s="77" t="s">
        <v>1501</v>
      </c>
      <c r="AB20" s="16"/>
      <c r="AC20" s="77">
        <v>15</v>
      </c>
      <c r="AD20" s="77" t="s">
        <v>2439</v>
      </c>
      <c r="AE20" s="77" t="s">
        <v>2440</v>
      </c>
      <c r="AF20" s="77" t="s">
        <v>1501</v>
      </c>
    </row>
    <row r="21" spans="1:32" ht="12">
      <c r="A21" s="16"/>
      <c r="B21" s="16"/>
      <c r="C21" s="16"/>
      <c r="D21" s="16"/>
      <c r="E21" s="16"/>
      <c r="F21" s="16"/>
      <c r="G21" s="16"/>
      <c r="H21" s="16"/>
      <c r="I21" s="16"/>
      <c r="J21" s="16"/>
      <c r="K21" s="1044"/>
      <c r="L21" s="1044"/>
      <c r="M21" s="1044"/>
      <c r="N21" s="988">
        <v>16</v>
      </c>
      <c r="O21" s="77" t="s">
        <v>2035</v>
      </c>
      <c r="P21" s="77" t="s">
        <v>2036</v>
      </c>
      <c r="Q21" s="77" t="s">
        <v>1501</v>
      </c>
      <c r="R21" s="16"/>
      <c r="S21" s="16"/>
      <c r="T21" s="16"/>
      <c r="U21" s="16"/>
      <c r="V21" s="16"/>
      <c r="W21" s="16"/>
      <c r="X21" s="77">
        <v>16</v>
      </c>
      <c r="Y21" s="692" t="s">
        <v>2035</v>
      </c>
      <c r="Z21" s="77" t="s">
        <v>2036</v>
      </c>
      <c r="AA21" s="77" t="s">
        <v>1501</v>
      </c>
      <c r="AB21" s="16"/>
      <c r="AC21" s="77">
        <v>16</v>
      </c>
      <c r="AD21" s="77" t="s">
        <v>2475</v>
      </c>
      <c r="AE21" s="77" t="s">
        <v>2476</v>
      </c>
      <c r="AF21" s="77" t="s">
        <v>1501</v>
      </c>
    </row>
    <row r="22" spans="1:32" ht="12">
      <c r="A22" s="16"/>
      <c r="B22" s="16"/>
      <c r="C22" s="16"/>
      <c r="D22" s="16"/>
      <c r="E22" s="16"/>
      <c r="F22" s="16"/>
      <c r="G22" s="16"/>
      <c r="H22" s="16"/>
      <c r="I22" s="16"/>
      <c r="J22" s="16"/>
      <c r="K22" s="1044"/>
      <c r="L22" s="1044"/>
      <c r="M22" s="1044"/>
      <c r="N22" s="988">
        <v>17</v>
      </c>
      <c r="O22" s="77" t="s">
        <v>2058</v>
      </c>
      <c r="P22" s="77" t="s">
        <v>2059</v>
      </c>
      <c r="Q22" s="77" t="s">
        <v>1501</v>
      </c>
      <c r="R22" s="16"/>
      <c r="S22" s="16"/>
      <c r="T22" s="16"/>
      <c r="U22" s="16"/>
      <c r="V22" s="16"/>
      <c r="W22" s="16"/>
      <c r="X22" s="77">
        <v>17</v>
      </c>
      <c r="Y22" s="692" t="s">
        <v>2058</v>
      </c>
      <c r="Z22" s="77" t="s">
        <v>2059</v>
      </c>
      <c r="AA22" s="77" t="s">
        <v>1501</v>
      </c>
      <c r="AB22" s="16"/>
      <c r="AC22" s="77">
        <v>17</v>
      </c>
      <c r="AD22" s="77" t="s">
        <v>1681</v>
      </c>
      <c r="AE22" s="77" t="s">
        <v>1682</v>
      </c>
      <c r="AF22" s="77" t="s">
        <v>1501</v>
      </c>
    </row>
    <row r="23" spans="1:32" ht="12">
      <c r="A23" s="16"/>
      <c r="B23" s="16"/>
      <c r="C23" s="16"/>
      <c r="D23" s="16"/>
      <c r="E23" s="16"/>
      <c r="F23" s="16"/>
      <c r="G23" s="16"/>
      <c r="H23" s="16"/>
      <c r="I23" s="16"/>
      <c r="J23" s="16"/>
      <c r="K23" s="1044"/>
      <c r="L23" s="1044"/>
      <c r="M23" s="1044"/>
      <c r="N23" s="988">
        <v>18</v>
      </c>
      <c r="O23" s="77" t="s">
        <v>2081</v>
      </c>
      <c r="P23" s="77" t="s">
        <v>2082</v>
      </c>
      <c r="Q23" s="77" t="s">
        <v>1501</v>
      </c>
      <c r="R23" s="16"/>
      <c r="S23" s="16"/>
      <c r="T23" s="16"/>
      <c r="U23" s="16"/>
      <c r="V23" s="16"/>
      <c r="W23" s="16"/>
      <c r="X23" s="77">
        <v>18</v>
      </c>
      <c r="Y23" s="692" t="s">
        <v>2081</v>
      </c>
      <c r="Z23" s="77" t="s">
        <v>2082</v>
      </c>
      <c r="AA23" s="77" t="s">
        <v>1501</v>
      </c>
      <c r="AB23" s="16"/>
      <c r="AC23" s="77">
        <v>18</v>
      </c>
      <c r="AD23" s="77" t="s">
        <v>1689</v>
      </c>
      <c r="AE23" s="77" t="s">
        <v>1690</v>
      </c>
      <c r="AF23" s="77" t="s">
        <v>1501</v>
      </c>
    </row>
    <row r="24" spans="1:32" ht="12">
      <c r="A24" s="16"/>
      <c r="B24" s="16"/>
      <c r="C24" s="16"/>
      <c r="D24" s="16"/>
      <c r="E24" s="16"/>
      <c r="F24" s="16"/>
      <c r="G24" s="16"/>
      <c r="H24" s="16"/>
      <c r="I24" s="16"/>
      <c r="J24" s="16"/>
      <c r="K24" s="1044"/>
      <c r="L24" s="1044"/>
      <c r="M24" s="1044"/>
      <c r="N24" s="988">
        <v>19</v>
      </c>
      <c r="O24" s="77" t="s">
        <v>2104</v>
      </c>
      <c r="P24" s="77" t="s">
        <v>2105</v>
      </c>
      <c r="Q24" s="77" t="s">
        <v>1501</v>
      </c>
      <c r="R24" s="16"/>
      <c r="S24" s="16"/>
      <c r="T24" s="16"/>
      <c r="U24" s="16"/>
      <c r="V24" s="16"/>
      <c r="W24" s="16"/>
      <c r="X24" s="77">
        <v>19</v>
      </c>
      <c r="Y24" s="692" t="s">
        <v>2104</v>
      </c>
      <c r="Z24" s="77" t="s">
        <v>2105</v>
      </c>
      <c r="AA24" s="77" t="s">
        <v>1501</v>
      </c>
      <c r="AB24" s="16"/>
      <c r="AC24" s="77">
        <v>19</v>
      </c>
      <c r="AD24" s="77" t="s">
        <v>1763</v>
      </c>
      <c r="AE24" s="77" t="s">
        <v>1764</v>
      </c>
      <c r="AF24" s="77" t="s">
        <v>1501</v>
      </c>
    </row>
    <row r="25" spans="1:32" ht="12">
      <c r="A25" s="16"/>
      <c r="B25" s="16"/>
      <c r="C25" s="16"/>
      <c r="D25" s="16"/>
      <c r="E25" s="16"/>
      <c r="F25" s="16"/>
      <c r="G25" s="16"/>
      <c r="H25" s="16"/>
      <c r="I25" s="16"/>
      <c r="J25" s="16"/>
      <c r="K25" s="1044"/>
      <c r="L25" s="1044"/>
      <c r="M25" s="1044"/>
      <c r="N25" s="988">
        <v>20</v>
      </c>
      <c r="O25" s="77" t="s">
        <v>2127</v>
      </c>
      <c r="P25" s="77" t="s">
        <v>2128</v>
      </c>
      <c r="Q25" s="77" t="s">
        <v>1501</v>
      </c>
      <c r="R25" s="16"/>
      <c r="S25" s="16"/>
      <c r="T25" s="16"/>
      <c r="U25" s="16"/>
      <c r="V25" s="16"/>
      <c r="W25" s="16"/>
      <c r="X25" s="77">
        <v>20</v>
      </c>
      <c r="Y25" s="692" t="s">
        <v>2127</v>
      </c>
      <c r="Z25" s="77" t="s">
        <v>2128</v>
      </c>
      <c r="AA25" s="77" t="s">
        <v>1501</v>
      </c>
      <c r="AB25" s="16"/>
      <c r="AC25" s="77">
        <v>20</v>
      </c>
      <c r="AD25" s="77" t="s">
        <v>2379</v>
      </c>
      <c r="AE25" s="77" t="s">
        <v>2380</v>
      </c>
      <c r="AF25" s="77" t="s">
        <v>1501</v>
      </c>
    </row>
    <row r="26" spans="1:32" ht="12">
      <c r="A26" s="16"/>
      <c r="B26" s="16"/>
      <c r="C26" s="16"/>
      <c r="D26" s="16"/>
      <c r="E26" s="16"/>
      <c r="F26" s="16"/>
      <c r="G26" s="16"/>
      <c r="H26" s="16"/>
      <c r="I26" s="16"/>
      <c r="J26" s="16"/>
      <c r="K26" s="1044"/>
      <c r="L26" s="1044"/>
      <c r="M26" s="1044"/>
      <c r="N26" s="988">
        <v>21</v>
      </c>
      <c r="O26" s="77" t="s">
        <v>2150</v>
      </c>
      <c r="P26" s="77" t="s">
        <v>2151</v>
      </c>
      <c r="Q26" s="77" t="s">
        <v>1501</v>
      </c>
      <c r="R26" s="16"/>
      <c r="S26" s="16"/>
      <c r="T26" s="16"/>
      <c r="U26" s="16"/>
      <c r="V26" s="16"/>
      <c r="W26" s="16"/>
      <c r="X26" s="77">
        <v>21</v>
      </c>
      <c r="Y26" s="692" t="s">
        <v>2150</v>
      </c>
      <c r="Z26" s="77" t="s">
        <v>2151</v>
      </c>
      <c r="AA26" s="77" t="s">
        <v>1501</v>
      </c>
      <c r="AB26" s="16"/>
      <c r="AC26" s="77">
        <v>21</v>
      </c>
      <c r="AD26" s="77" t="s">
        <v>2411</v>
      </c>
      <c r="AE26" s="77" t="s">
        <v>2412</v>
      </c>
      <c r="AF26" s="77" t="s">
        <v>1501</v>
      </c>
    </row>
    <row r="27" spans="1:32" ht="12">
      <c r="A27" s="16"/>
      <c r="B27" s="16"/>
      <c r="C27" s="16"/>
      <c r="D27" s="16"/>
      <c r="E27" s="16"/>
      <c r="F27" s="16"/>
      <c r="G27" s="16"/>
      <c r="H27" s="16"/>
      <c r="I27" s="16"/>
      <c r="J27" s="16"/>
      <c r="K27" s="1044"/>
      <c r="L27" s="1044"/>
      <c r="M27" s="1044"/>
      <c r="N27" s="988">
        <v>22</v>
      </c>
      <c r="O27" s="77" t="s">
        <v>2173</v>
      </c>
      <c r="P27" s="77" t="s">
        <v>2174</v>
      </c>
      <c r="Q27" s="77" t="s">
        <v>1501</v>
      </c>
      <c r="R27" s="16"/>
      <c r="S27" s="16"/>
      <c r="T27" s="16"/>
      <c r="U27" s="16"/>
      <c r="V27" s="16"/>
      <c r="W27" s="16"/>
      <c r="X27" s="77">
        <v>22</v>
      </c>
      <c r="Y27" s="692" t="s">
        <v>2173</v>
      </c>
      <c r="Z27" s="77" t="s">
        <v>2174</v>
      </c>
      <c r="AA27" s="77" t="s">
        <v>1501</v>
      </c>
      <c r="AB27" s="16"/>
      <c r="AC27" s="77">
        <v>22</v>
      </c>
      <c r="AD27" s="77" t="s">
        <v>1665</v>
      </c>
      <c r="AE27" s="77" t="s">
        <v>1666</v>
      </c>
      <c r="AF27" s="77" t="s">
        <v>1501</v>
      </c>
    </row>
    <row r="28" spans="1:32" ht="12">
      <c r="A28" s="16"/>
      <c r="B28" s="16"/>
      <c r="C28" s="16"/>
      <c r="D28" s="16"/>
      <c r="E28" s="16"/>
      <c r="F28" s="16"/>
      <c r="G28" s="16"/>
      <c r="H28" s="16"/>
      <c r="I28" s="16"/>
      <c r="J28" s="16"/>
      <c r="K28" s="1044"/>
      <c r="L28" s="1044"/>
      <c r="M28" s="1044"/>
      <c r="N28" s="988">
        <v>23</v>
      </c>
      <c r="O28" s="77" t="s">
        <v>2196</v>
      </c>
      <c r="P28" s="77" t="s">
        <v>2197</v>
      </c>
      <c r="Q28" s="77" t="s">
        <v>1501</v>
      </c>
      <c r="R28" s="16"/>
      <c r="S28" s="16"/>
      <c r="T28" s="16"/>
      <c r="U28" s="16"/>
      <c r="V28" s="16"/>
      <c r="W28" s="16"/>
      <c r="X28" s="77">
        <v>23</v>
      </c>
      <c r="Y28" s="692" t="s">
        <v>2196</v>
      </c>
      <c r="Z28" s="77" t="s">
        <v>2197</v>
      </c>
      <c r="AA28" s="77" t="s">
        <v>1501</v>
      </c>
      <c r="AB28" s="16"/>
      <c r="AC28" s="77">
        <v>23</v>
      </c>
      <c r="AD28" s="77" t="s">
        <v>2359</v>
      </c>
      <c r="AE28" s="77" t="s">
        <v>2360</v>
      </c>
      <c r="AF28" s="77" t="s">
        <v>1501</v>
      </c>
    </row>
    <row r="29" spans="1:32" ht="12">
      <c r="A29" s="16"/>
      <c r="B29" s="16"/>
      <c r="C29" s="16"/>
      <c r="D29" s="16"/>
      <c r="E29" s="16"/>
      <c r="F29" s="16"/>
      <c r="G29" s="16"/>
      <c r="H29" s="16"/>
      <c r="I29" s="16"/>
      <c r="J29" s="16"/>
      <c r="K29" s="1044"/>
      <c r="L29" s="1044"/>
      <c r="M29" s="1044"/>
      <c r="N29" s="988">
        <v>24</v>
      </c>
      <c r="O29" s="77" t="s">
        <v>2219</v>
      </c>
      <c r="P29" s="77" t="s">
        <v>2220</v>
      </c>
      <c r="Q29" s="77" t="s">
        <v>1501</v>
      </c>
      <c r="R29" s="16"/>
      <c r="S29" s="16"/>
      <c r="T29" s="16"/>
      <c r="U29" s="16"/>
      <c r="V29" s="16"/>
      <c r="W29" s="16"/>
      <c r="X29" s="77">
        <v>24</v>
      </c>
      <c r="Y29" s="692" t="s">
        <v>2219</v>
      </c>
      <c r="Z29" s="77" t="s">
        <v>2220</v>
      </c>
      <c r="AA29" s="77" t="s">
        <v>1501</v>
      </c>
      <c r="AB29" s="16"/>
      <c r="AC29" s="77">
        <v>24</v>
      </c>
      <c r="AD29" s="77" t="s">
        <v>1677</v>
      </c>
      <c r="AE29" s="77" t="s">
        <v>1678</v>
      </c>
      <c r="AF29" s="77" t="s">
        <v>1501</v>
      </c>
    </row>
    <row r="30" spans="1:32" ht="12">
      <c r="A30" s="16"/>
      <c r="B30" s="16"/>
      <c r="C30" s="16"/>
      <c r="D30" s="16"/>
      <c r="E30" s="16"/>
      <c r="F30" s="16"/>
      <c r="G30" s="16"/>
      <c r="H30" s="16"/>
      <c r="I30" s="16"/>
      <c r="J30" s="16"/>
      <c r="K30" s="1044"/>
      <c r="L30" s="1044"/>
      <c r="M30" s="1044"/>
      <c r="N30" s="988">
        <v>25</v>
      </c>
      <c r="O30" s="77" t="s">
        <v>2242</v>
      </c>
      <c r="P30" s="77" t="s">
        <v>2243</v>
      </c>
      <c r="Q30" s="77" t="s">
        <v>1501</v>
      </c>
      <c r="R30" s="16"/>
      <c r="S30" s="16"/>
      <c r="T30" s="16"/>
      <c r="U30" s="16"/>
      <c r="V30" s="16"/>
      <c r="W30" s="16"/>
      <c r="X30" s="77">
        <v>25</v>
      </c>
      <c r="Y30" s="692" t="s">
        <v>2242</v>
      </c>
      <c r="Z30" s="77" t="s">
        <v>2243</v>
      </c>
      <c r="AA30" s="77" t="s">
        <v>1501</v>
      </c>
      <c r="AB30" s="16"/>
      <c r="AC30" s="77">
        <v>25</v>
      </c>
      <c r="AD30" s="77" t="s">
        <v>1645</v>
      </c>
      <c r="AE30" s="77" t="s">
        <v>1646</v>
      </c>
      <c r="AF30" s="77" t="s">
        <v>1501</v>
      </c>
    </row>
    <row r="31" spans="1:32" ht="12">
      <c r="A31" s="16"/>
      <c r="B31" s="16"/>
      <c r="C31" s="16"/>
      <c r="D31" s="16"/>
      <c r="E31" s="16"/>
      <c r="F31" s="16"/>
      <c r="G31" s="16"/>
      <c r="H31" s="16"/>
      <c r="I31" s="16"/>
      <c r="J31" s="16"/>
      <c r="K31" s="1044"/>
      <c r="L31" s="1044"/>
      <c r="M31" s="1044"/>
      <c r="N31" s="988">
        <v>26</v>
      </c>
      <c r="O31" s="77" t="s">
        <v>2265</v>
      </c>
      <c r="P31" s="77" t="s">
        <v>2266</v>
      </c>
      <c r="Q31" s="77" t="s">
        <v>1501</v>
      </c>
      <c r="R31" s="16"/>
      <c r="S31" s="16"/>
      <c r="T31" s="16"/>
      <c r="U31" s="16"/>
      <c r="V31" s="16"/>
      <c r="W31" s="16"/>
      <c r="X31" s="77">
        <v>26</v>
      </c>
      <c r="Y31" s="692" t="s">
        <v>2265</v>
      </c>
      <c r="Z31" s="77" t="s">
        <v>2266</v>
      </c>
      <c r="AA31" s="77" t="s">
        <v>1501</v>
      </c>
      <c r="AB31" s="16"/>
      <c r="AC31" s="77">
        <v>26</v>
      </c>
      <c r="AD31" s="77" t="s">
        <v>1637</v>
      </c>
      <c r="AE31" s="77" t="s">
        <v>1638</v>
      </c>
      <c r="AF31" s="77" t="s">
        <v>1501</v>
      </c>
    </row>
    <row r="32" spans="1:32" ht="12">
      <c r="A32" s="16"/>
      <c r="B32" s="16"/>
      <c r="C32" s="16"/>
      <c r="D32" s="16"/>
      <c r="E32" s="16"/>
      <c r="F32" s="16"/>
      <c r="G32" s="16"/>
      <c r="H32" s="16"/>
      <c r="I32" s="16"/>
      <c r="J32" s="16"/>
      <c r="K32" s="1044"/>
      <c r="L32" s="1044"/>
      <c r="M32" s="1044"/>
      <c r="N32" s="988">
        <v>27</v>
      </c>
      <c r="O32" s="77" t="s">
        <v>2288</v>
      </c>
      <c r="P32" s="77" t="s">
        <v>1636</v>
      </c>
      <c r="Q32" s="77" t="s">
        <v>1501</v>
      </c>
      <c r="R32" s="16"/>
      <c r="S32" s="16"/>
      <c r="T32" s="16"/>
      <c r="U32" s="16"/>
      <c r="V32" s="16"/>
      <c r="W32" s="16"/>
      <c r="X32" s="77">
        <v>27</v>
      </c>
      <c r="Y32" s="692" t="s">
        <v>2288</v>
      </c>
      <c r="Z32" s="77" t="s">
        <v>1636</v>
      </c>
      <c r="AA32" s="77" t="s">
        <v>1501</v>
      </c>
      <c r="AB32" s="16"/>
      <c r="AC32" s="77">
        <v>27</v>
      </c>
      <c r="AD32" s="77" t="s">
        <v>2399</v>
      </c>
      <c r="AE32" s="77" t="s">
        <v>2400</v>
      </c>
      <c r="AF32" s="77" t="s">
        <v>1501</v>
      </c>
    </row>
    <row r="33" spans="1:32" ht="12">
      <c r="A33" s="16"/>
      <c r="B33" s="16"/>
      <c r="C33" s="16"/>
      <c r="D33" s="16"/>
      <c r="E33" s="16"/>
      <c r="F33" s="16"/>
      <c r="G33" s="16"/>
      <c r="H33" s="16"/>
      <c r="I33" s="16"/>
      <c r="J33" s="16"/>
      <c r="K33" s="1044"/>
      <c r="L33" s="1044"/>
      <c r="M33" s="1044"/>
      <c r="N33" s="988">
        <v>28</v>
      </c>
      <c r="O33" s="77" t="s">
        <v>2310</v>
      </c>
      <c r="P33" s="77" t="s">
        <v>2311</v>
      </c>
      <c r="Q33" s="77" t="s">
        <v>1501</v>
      </c>
      <c r="R33" s="16"/>
      <c r="S33" s="16"/>
      <c r="T33" s="16"/>
      <c r="U33" s="16"/>
      <c r="V33" s="16"/>
      <c r="W33" s="16"/>
      <c r="X33" s="77">
        <v>28</v>
      </c>
      <c r="Y33" s="692" t="s">
        <v>2310</v>
      </c>
      <c r="Z33" s="77" t="s">
        <v>2311</v>
      </c>
      <c r="AA33" s="77" t="s">
        <v>1501</v>
      </c>
      <c r="AB33" s="16"/>
      <c r="AC33" s="77">
        <v>28</v>
      </c>
      <c r="AD33" s="77" t="s">
        <v>2478</v>
      </c>
      <c r="AE33" s="77" t="s">
        <v>2479</v>
      </c>
      <c r="AF33" s="77" t="s">
        <v>1501</v>
      </c>
    </row>
    <row r="34" spans="1:32" ht="12">
      <c r="A34" s="16"/>
      <c r="B34" s="16"/>
      <c r="C34" s="16"/>
      <c r="D34" s="16"/>
      <c r="E34" s="16"/>
      <c r="F34" s="16"/>
      <c r="G34" s="16"/>
      <c r="H34" s="16"/>
      <c r="I34" s="16"/>
      <c r="J34" s="16"/>
      <c r="K34" s="1044"/>
      <c r="L34" s="1044"/>
      <c r="M34" s="1044"/>
      <c r="N34" s="988">
        <v>29</v>
      </c>
      <c r="O34" s="77" t="s">
        <v>2333</v>
      </c>
      <c r="P34" s="77" t="s">
        <v>2334</v>
      </c>
      <c r="Q34" s="77" t="s">
        <v>1501</v>
      </c>
      <c r="R34" s="16"/>
      <c r="S34" s="16"/>
      <c r="T34" s="16"/>
      <c r="U34" s="16"/>
      <c r="V34" s="16"/>
      <c r="W34" s="16"/>
      <c r="X34" s="77">
        <v>29</v>
      </c>
      <c r="Y34" s="692" t="s">
        <v>2333</v>
      </c>
      <c r="Z34" s="77" t="s">
        <v>2334</v>
      </c>
      <c r="AA34" s="77" t="s">
        <v>1501</v>
      </c>
      <c r="AB34" s="16"/>
      <c r="AC34" s="77">
        <v>29</v>
      </c>
      <c r="AD34" s="77" t="s">
        <v>1717</v>
      </c>
      <c r="AE34" s="77" t="s">
        <v>1718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2355</v>
      </c>
      <c r="AE35" s="77" t="s">
        <v>2356</v>
      </c>
      <c r="AF35" s="77" t="s">
        <v>1501</v>
      </c>
    </row>
    <row r="36" spans="1:32" ht="12">
      <c r="A36" s="16"/>
      <c r="B36" s="16"/>
      <c r="C36" s="16"/>
      <c r="D36" s="16"/>
      <c r="E36" s="16"/>
      <c r="F36" s="16"/>
      <c r="G36" s="16"/>
      <c r="H36" s="16"/>
      <c r="I36" s="16"/>
      <c r="J36" s="16"/>
      <c r="K36" s="1044"/>
      <c r="L36" s="1044"/>
      <c r="M36" s="1044"/>
      <c r="N36" s="988">
        <v>31</v>
      </c>
      <c r="O36" s="77" t="s">
        <v>2452</v>
      </c>
      <c r="P36" s="77" t="s">
        <v>2453</v>
      </c>
      <c r="Q36" s="77" t="s">
        <v>1508</v>
      </c>
      <c r="R36" s="16"/>
      <c r="S36" s="16"/>
      <c r="T36" s="16"/>
      <c r="U36" s="16"/>
      <c r="V36" s="16"/>
      <c r="W36" s="16"/>
      <c r="X36" s="77">
        <v>31</v>
      </c>
      <c r="Y36" s="692">
        <v>0</v>
      </c>
      <c r="Z36" s="77">
        <v>0</v>
      </c>
      <c r="AA36" s="77">
        <v>0</v>
      </c>
      <c r="AB36" s="16"/>
      <c r="AC36" s="77">
        <v>31</v>
      </c>
      <c r="AD36" s="77" t="s">
        <v>1641</v>
      </c>
      <c r="AE36" s="77" t="s">
        <v>1642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2395</v>
      </c>
      <c r="AE37" s="77" t="s">
        <v>2396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1661</v>
      </c>
      <c r="AE38" s="77" t="s">
        <v>1662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2403</v>
      </c>
      <c r="AE39" s="77" t="s">
        <v>2404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2435</v>
      </c>
      <c r="AE40" s="77" t="s">
        <v>2436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2447</v>
      </c>
      <c r="AE41" s="77" t="s">
        <v>2448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1653</v>
      </c>
      <c r="AE42" s="77" t="s">
        <v>1654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1657</v>
      </c>
      <c r="AE43" s="77" t="s">
        <v>1658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2363</v>
      </c>
      <c r="AE44" s="77" t="s">
        <v>2364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1632</v>
      </c>
      <c r="AE45" s="77" t="s">
        <v>1633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2387</v>
      </c>
      <c r="AE46" s="77" t="s">
        <v>2388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2375</v>
      </c>
      <c r="AE47" s="77" t="s">
        <v>2376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1673</v>
      </c>
      <c r="AE48" s="77" t="s">
        <v>1674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2407</v>
      </c>
      <c r="AE49" s="77" t="s">
        <v>2408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1649</v>
      </c>
      <c r="AE50" s="77" t="s">
        <v>1650</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08</v>
      </c>
      <c r="I4" s="70" t="str">
        <f>HLOOKUP(I3,比較地域マスタ!$E$5:$L$6,2,0)</f>
        <v>茨城県</v>
      </c>
      <c r="J4" s="70" t="str">
        <f>HLOOKUP(J3,比較地域マスタ!$E$5:$L$6,2,0)</f>
        <v>東海村</v>
      </c>
      <c r="K4" s="70" t="str">
        <f>HLOOKUP(K3,比較地域マスタ!$E$5:$L$6,2,0)</f>
        <v>08341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東海村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84.517968490087142</v>
      </c>
      <c r="BB5" s="29"/>
      <c r="BC5" s="17"/>
      <c r="BD5" s="1005">
        <f>SUM(BC6:BC8)</f>
        <v>69.731763396681686</v>
      </c>
      <c r="BE5" s="29"/>
      <c r="BF5" s="17"/>
      <c r="BG5" s="1005">
        <f>AK35</f>
        <v>44.995352836432147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80.621583561189269</v>
      </c>
      <c r="BA6" s="17"/>
      <c r="BB6" s="29"/>
      <c r="BC6" s="1005">
        <f>O32</f>
        <v>64.756158976236478</v>
      </c>
      <c r="BD6" s="17"/>
      <c r="BE6" s="29"/>
      <c r="BF6" s="1005">
        <f>AK36</f>
        <v>38.961835879719359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3.3122570724083782</v>
      </c>
      <c r="BA7" s="17"/>
      <c r="BB7" s="29"/>
      <c r="BC7" s="1005">
        <f>O33</f>
        <v>3.047511644852372</v>
      </c>
      <c r="BD7" s="17"/>
      <c r="BE7" s="29"/>
      <c r="BF7" s="1005">
        <f t="shared" ref="BF7:BF8" si="0">AK37</f>
        <v>2.8311363855770955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0.58412785648949894</v>
      </c>
      <c r="BA8" s="17"/>
      <c r="BB8" s="29"/>
      <c r="BC8" s="1005">
        <f>O34</f>
        <v>1.928092775592827</v>
      </c>
      <c r="BD8" s="17"/>
      <c r="BE8" s="29"/>
      <c r="BF8" s="1005">
        <f t="shared" si="0"/>
        <v>3.2023805711356923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292.93077300690948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74.123924783423476</v>
      </c>
      <c r="BA9" s="1005">
        <f>AZ9</f>
        <v>74.123924783423476</v>
      </c>
      <c r="BB9" s="29"/>
      <c r="BC9" s="1005">
        <f>O35</f>
        <v>91.069186112825975</v>
      </c>
      <c r="BD9" s="1005">
        <f>BC9</f>
        <v>91.069186112825975</v>
      </c>
      <c r="BE9" s="29"/>
      <c r="BF9" s="1005">
        <f>AK39</f>
        <v>61.695915816885147</v>
      </c>
      <c r="BG9" s="1005">
        <f>AK39</f>
        <v>61.695915816885147</v>
      </c>
      <c r="BH9" s="29"/>
    </row>
    <row r="10" spans="1:62" ht="17.100000000000001" customHeight="1" thickBot="1">
      <c r="B10" s="323"/>
      <c r="C10" s="324"/>
      <c r="D10" s="326"/>
      <c r="E10" s="326"/>
      <c r="F10" s="326"/>
      <c r="G10" s="325"/>
      <c r="H10" s="325"/>
      <c r="I10" s="326"/>
      <c r="J10" s="327"/>
      <c r="K10" s="334"/>
      <c r="L10" s="246" t="s">
        <v>114</v>
      </c>
      <c r="M10" s="246"/>
      <c r="N10" s="563"/>
      <c r="O10" s="906">
        <f>SUM(O11:O13)</f>
        <v>84.517968490087142</v>
      </c>
      <c r="P10" s="453">
        <f t="shared" ref="P10:P22" si="1">O10/$O$9</f>
        <v>0.28852540012275729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49.505635786361523</v>
      </c>
      <c r="BA10" s="1005">
        <f>AZ10</f>
        <v>49.505635786361523</v>
      </c>
      <c r="BB10" s="29"/>
      <c r="BC10" s="1005">
        <f>O36</f>
        <v>62.558021567336489</v>
      </c>
      <c r="BD10" s="1005">
        <f>BC10</f>
        <v>62.558021567336489</v>
      </c>
      <c r="BE10" s="29"/>
      <c r="BF10" s="1005">
        <f>AK40</f>
        <v>56.523036900706515</v>
      </c>
      <c r="BG10" s="1005">
        <f>AK40</f>
        <v>56.523036900706515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80.621583561189269</v>
      </c>
      <c r="P11" s="454">
        <f t="shared" si="1"/>
        <v>0.2752240153317303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80.597699147037346</v>
      </c>
      <c r="BB11" s="29"/>
      <c r="BC11" s="1005"/>
      <c r="BD11" s="1005">
        <f>SUM(BC12:BC14)</f>
        <v>102.55921873268599</v>
      </c>
      <c r="BE11" s="29"/>
      <c r="BF11" s="17"/>
      <c r="BG11" s="1005">
        <f>AK41</f>
        <v>91.958060383247883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3.3122570724083782</v>
      </c>
      <c r="P12" s="454">
        <f t="shared" si="1"/>
        <v>1.1307303218464694E-2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71.783924029121579</v>
      </c>
      <c r="BA12" s="17"/>
      <c r="BB12" s="29"/>
      <c r="BC12" s="1005">
        <f>O38</f>
        <v>70.716745219306901</v>
      </c>
      <c r="BD12" s="17"/>
      <c r="BE12" s="29"/>
      <c r="BF12" s="1005">
        <f>AK42</f>
        <v>62.114209507676378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0.58412785648949894</v>
      </c>
      <c r="P13" s="454">
        <f t="shared" si="1"/>
        <v>1.9940815725622684E-3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2.1204440953216399</v>
      </c>
      <c r="BA13" s="17"/>
      <c r="BB13" s="29"/>
      <c r="BC13" s="1005">
        <f>O41</f>
        <v>2.9794010895238201</v>
      </c>
      <c r="BD13" s="17"/>
      <c r="BE13" s="29"/>
      <c r="BF13" s="1005">
        <f>AK45</f>
        <v>2.2620148284922057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74.123924783423476</v>
      </c>
      <c r="P14" s="453">
        <f t="shared" si="1"/>
        <v>0.25304246468388314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6.6933310225941174</v>
      </c>
      <c r="BA14" s="17"/>
      <c r="BB14" s="29"/>
      <c r="BC14" s="1005">
        <f>O42</f>
        <v>28.863072423855279</v>
      </c>
      <c r="BD14" s="17"/>
      <c r="BE14" s="29"/>
      <c r="BF14" s="1005">
        <f t="shared" ref="BF14" si="2">AK46</f>
        <v>27.581836047079296</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49.505635786361523</v>
      </c>
      <c r="P15" s="453">
        <f t="shared" si="1"/>
        <v>0.16900114412081182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4.1855448000000006</v>
      </c>
      <c r="BA15" s="1005">
        <f>AZ15</f>
        <v>4.1855448000000006</v>
      </c>
      <c r="BB15" s="29"/>
      <c r="BC15" s="1005">
        <f>O43</f>
        <v>7.2230749398106084</v>
      </c>
      <c r="BD15" s="1005">
        <f>BC15</f>
        <v>7.2230749398106084</v>
      </c>
      <c r="BE15" s="29"/>
      <c r="BF15" s="1005">
        <f>AK47</f>
        <v>8.1417362056529559</v>
      </c>
      <c r="BG15" s="1005">
        <f>AK47</f>
        <v>8.1417362056529559</v>
      </c>
      <c r="BH15" s="29"/>
    </row>
    <row r="16" spans="1:62" ht="17.100000000000001" customHeight="1" thickBot="1">
      <c r="B16" s="323"/>
      <c r="C16" s="324"/>
      <c r="D16" s="326"/>
      <c r="E16" s="326"/>
      <c r="F16" s="326"/>
      <c r="G16" s="325"/>
      <c r="H16" s="325"/>
      <c r="I16" s="326"/>
      <c r="J16" s="327"/>
      <c r="K16" s="335"/>
      <c r="L16" s="246" t="s">
        <v>128</v>
      </c>
      <c r="M16" s="344"/>
      <c r="N16" s="345"/>
      <c r="O16" s="906">
        <f>SUM(O18:O21)</f>
        <v>80.597699147037346</v>
      </c>
      <c r="P16" s="453">
        <f t="shared" si="1"/>
        <v>0.27514247929539398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71.783924029121579</v>
      </c>
      <c r="P17" s="454">
        <f t="shared" si="1"/>
        <v>0.2450542266087844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46.444488612137143</v>
      </c>
      <c r="P18" s="454">
        <f t="shared" si="1"/>
        <v>0.15855107380965275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25.33943541698444</v>
      </c>
      <c r="P19" s="454">
        <f t="shared" si="1"/>
        <v>8.650315279913165E-2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2.1204440953216399</v>
      </c>
      <c r="P20" s="454">
        <f t="shared" si="1"/>
        <v>7.2387208539255255E-3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6.6933310225941174</v>
      </c>
      <c r="P21" s="454">
        <f t="shared" si="1"/>
        <v>2.2849531832684029E-2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4.1855448000000006</v>
      </c>
      <c r="P22" s="612">
        <f t="shared" si="1"/>
        <v>1.4288511777153828E-2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80.70753637966861</v>
      </c>
      <c r="AZ22" s="1005">
        <f t="shared" si="3"/>
        <v>69.83682022568567</v>
      </c>
      <c r="BA22" s="1005">
        <f t="shared" si="3"/>
        <v>61.384748575029647</v>
      </c>
      <c r="BB22" s="1005">
        <f t="shared" si="3"/>
        <v>100.69010982851353</v>
      </c>
      <c r="BC22" s="1005">
        <f t="shared" si="3"/>
        <v>69.731763396681686</v>
      </c>
      <c r="BD22" s="1005">
        <f t="shared" si="3"/>
        <v>64.101634577914638</v>
      </c>
      <c r="BE22" s="1005">
        <f t="shared" si="3"/>
        <v>47.286739304453249</v>
      </c>
      <c r="BF22" s="1005">
        <f t="shared" si="3"/>
        <v>52.81135367650441</v>
      </c>
      <c r="BG22" s="1005">
        <f t="shared" si="3"/>
        <v>67.416920347397848</v>
      </c>
      <c r="BH22" s="1005">
        <f t="shared" si="3"/>
        <v>63.459428545479156</v>
      </c>
      <c r="BI22" s="1005">
        <f t="shared" si="3"/>
        <v>35.383696890071015</v>
      </c>
      <c r="BJ22" s="1005">
        <f t="shared" si="3"/>
        <v>33.495049372162001</v>
      </c>
      <c r="BK22" s="1005">
        <f t="shared" si="3"/>
        <v>49.424627020526536</v>
      </c>
      <c r="BL22" s="1005">
        <f t="shared" si="3"/>
        <v>44.995352836432147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73.281316261367508</v>
      </c>
      <c r="AZ23" s="1005">
        <f t="shared" ref="AZ23:BL23" si="4">Y39</f>
        <v>70.107954570122558</v>
      </c>
      <c r="BA23" s="1005">
        <f t="shared" si="4"/>
        <v>85.352497434004462</v>
      </c>
      <c r="BB23" s="1005">
        <f t="shared" si="4"/>
        <v>93.308826602132427</v>
      </c>
      <c r="BC23" s="1005">
        <f t="shared" si="4"/>
        <v>91.069186112825975</v>
      </c>
      <c r="BD23" s="1005">
        <f t="shared" si="4"/>
        <v>76.292359067580946</v>
      </c>
      <c r="BE23" s="1005">
        <f t="shared" si="4"/>
        <v>84.889684316480626</v>
      </c>
      <c r="BF23" s="1005">
        <f t="shared" si="4"/>
        <v>62.094612536513942</v>
      </c>
      <c r="BG23" s="1005">
        <f t="shared" si="4"/>
        <v>56.472978219195888</v>
      </c>
      <c r="BH23" s="1005">
        <f t="shared" si="4"/>
        <v>59.933494601491041</v>
      </c>
      <c r="BI23" s="1005">
        <f t="shared" si="4"/>
        <v>58.584850877225783</v>
      </c>
      <c r="BJ23" s="1005">
        <f t="shared" si="4"/>
        <v>60.344926733072917</v>
      </c>
      <c r="BK23" s="1005">
        <f t="shared" si="4"/>
        <v>64.184495901600599</v>
      </c>
      <c r="BL23" s="1005">
        <f t="shared" si="4"/>
        <v>61.695915816885147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45.804808438107443</v>
      </c>
      <c r="AZ24" s="1005">
        <f t="shared" ref="AZ24:BL24" si="5">Y40</f>
        <v>51.943471022004267</v>
      </c>
      <c r="BA24" s="1005">
        <f t="shared" si="5"/>
        <v>56.653864035681337</v>
      </c>
      <c r="BB24" s="1005">
        <f t="shared" si="5"/>
        <v>62.692884221373333</v>
      </c>
      <c r="BC24" s="1005">
        <f t="shared" si="5"/>
        <v>62.558021567336489</v>
      </c>
      <c r="BD24" s="1005">
        <f t="shared" si="5"/>
        <v>61.320790708975252</v>
      </c>
      <c r="BE24" s="1005">
        <f t="shared" si="5"/>
        <v>58.289646393960147</v>
      </c>
      <c r="BF24" s="1005">
        <f t="shared" si="5"/>
        <v>51.527186865977285</v>
      </c>
      <c r="BG24" s="1005">
        <f t="shared" si="5"/>
        <v>55.895347606087718</v>
      </c>
      <c r="BH24" s="1005">
        <f t="shared" si="5"/>
        <v>53.618334471735572</v>
      </c>
      <c r="BI24" s="1005">
        <f t="shared" si="5"/>
        <v>51.585904148331224</v>
      </c>
      <c r="BJ24" s="1005">
        <f t="shared" si="5"/>
        <v>49.846539116194329</v>
      </c>
      <c r="BK24" s="1005">
        <f t="shared" si="5"/>
        <v>53.243570058798916</v>
      </c>
      <c r="BL24" s="1005">
        <f t="shared" si="5"/>
        <v>56.523036900706515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82.620290496587558</v>
      </c>
      <c r="AZ25" s="1005">
        <f t="shared" ref="AZ25:BL25" si="6">Y41</f>
        <v>101.32771523421081</v>
      </c>
      <c r="BA25" s="1005">
        <f t="shared" si="6"/>
        <v>95.954819503443929</v>
      </c>
      <c r="BB25" s="1005">
        <f t="shared" si="6"/>
        <v>102.36743671068668</v>
      </c>
      <c r="BC25" s="1005">
        <f t="shared" si="6"/>
        <v>102.55921873268599</v>
      </c>
      <c r="BD25" s="1005">
        <f t="shared" si="6"/>
        <v>100.43395351493106</v>
      </c>
      <c r="BE25" s="1005">
        <f t="shared" si="6"/>
        <v>99.927084437934823</v>
      </c>
      <c r="BF25" s="1005">
        <f t="shared" si="6"/>
        <v>99.790836883605181</v>
      </c>
      <c r="BG25" s="1005">
        <f t="shared" si="6"/>
        <v>98.631602954879824</v>
      </c>
      <c r="BH25" s="1005">
        <f t="shared" si="6"/>
        <v>97.949641327238353</v>
      </c>
      <c r="BI25" s="1005">
        <f t="shared" si="6"/>
        <v>97.289862258806465</v>
      </c>
      <c r="BJ25" s="1005">
        <f t="shared" si="6"/>
        <v>89.968513656305902</v>
      </c>
      <c r="BK25" s="1005">
        <f t="shared" si="6"/>
        <v>90.203103710246637</v>
      </c>
      <c r="BL25" s="1005">
        <f t="shared" si="6"/>
        <v>91.958060383247883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2.759158636800001</v>
      </c>
      <c r="AZ26" s="1005">
        <f t="shared" si="7"/>
        <v>3.1783649535</v>
      </c>
      <c r="BA26" s="1005">
        <f t="shared" si="7"/>
        <v>3.7957908005360008</v>
      </c>
      <c r="BB26" s="1005">
        <f t="shared" si="7"/>
        <v>6.2176284864642772</v>
      </c>
      <c r="BC26" s="1005">
        <f t="shared" si="7"/>
        <v>7.2230749398106084</v>
      </c>
      <c r="BD26" s="1005">
        <f t="shared" si="7"/>
        <v>7.2678279231275784</v>
      </c>
      <c r="BE26" s="1005">
        <f t="shared" si="7"/>
        <v>8.6560541337759567</v>
      </c>
      <c r="BF26" s="1005">
        <f t="shared" si="7"/>
        <v>9.3965749474602873</v>
      </c>
      <c r="BG26" s="1005">
        <f t="shared" si="7"/>
        <v>8.7968532283289225</v>
      </c>
      <c r="BH26" s="1005">
        <f t="shared" si="7"/>
        <v>10.185736319443652</v>
      </c>
      <c r="BI26" s="1005">
        <f t="shared" si="7"/>
        <v>9.4861439360040141</v>
      </c>
      <c r="BJ26" s="1005">
        <f t="shared" si="7"/>
        <v>8.1309228149696047</v>
      </c>
      <c r="BK26" s="1005">
        <f t="shared" si="7"/>
        <v>8.3486860008670867</v>
      </c>
      <c r="BL26" s="1005">
        <f t="shared" si="7"/>
        <v>8.1417362056529559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285.17311021253113</v>
      </c>
      <c r="AZ27" s="1005">
        <f t="shared" si="8"/>
        <v>296.39432600552334</v>
      </c>
      <c r="BA27" s="1005">
        <f t="shared" si="8"/>
        <v>303.14172034869534</v>
      </c>
      <c r="BB27" s="1005">
        <f t="shared" si="8"/>
        <v>365.27688584917018</v>
      </c>
      <c r="BC27" s="1005">
        <f t="shared" si="8"/>
        <v>333.14126474934073</v>
      </c>
      <c r="BD27" s="1005">
        <f t="shared" si="8"/>
        <v>309.41656579252947</v>
      </c>
      <c r="BE27" s="1005">
        <f t="shared" si="8"/>
        <v>299.04920858660478</v>
      </c>
      <c r="BF27" s="1005">
        <f t="shared" si="8"/>
        <v>275.62056491006115</v>
      </c>
      <c r="BG27" s="1005">
        <f t="shared" si="8"/>
        <v>287.21370235589018</v>
      </c>
      <c r="BH27" s="1005">
        <f t="shared" si="8"/>
        <v>285.14663526538777</v>
      </c>
      <c r="BI27" s="1005">
        <f t="shared" si="8"/>
        <v>252.33045811043851</v>
      </c>
      <c r="BJ27" s="1005">
        <f t="shared" si="8"/>
        <v>241.78595169270474</v>
      </c>
      <c r="BK27" s="1005">
        <f t="shared" si="8"/>
        <v>265.40448269203978</v>
      </c>
      <c r="BL27" s="1005">
        <f t="shared" si="8"/>
        <v>263.31410214292464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333.14126474934073</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69.731763396681686</v>
      </c>
      <c r="P31" s="453">
        <f t="shared" ref="P31:P43" si="9">O31/$O$30</f>
        <v>0.20931589921515323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64.756158976236478</v>
      </c>
      <c r="P32" s="454">
        <f t="shared" si="9"/>
        <v>0.19438048007940339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3.047511644852372</v>
      </c>
      <c r="P33" s="454">
        <f t="shared" si="9"/>
        <v>9.1478059529651913E-3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1.928092775592827</v>
      </c>
      <c r="P34" s="454">
        <f t="shared" si="9"/>
        <v>5.7876131827846239E-3</v>
      </c>
      <c r="Q34" s="328"/>
      <c r="R34" s="13"/>
      <c r="S34" s="323"/>
      <c r="T34" s="563" t="s">
        <v>112</v>
      </c>
      <c r="U34" s="332"/>
      <c r="V34" s="332"/>
      <c r="W34" s="332"/>
      <c r="X34" s="893">
        <f>X35+X39+X40+X41+X47</f>
        <v>285.17311021253113</v>
      </c>
      <c r="Y34" s="894">
        <f t="shared" ref="Y34:AK34" si="10">Y35+Y39+Y40+Y41+Y47</f>
        <v>296.39432600552334</v>
      </c>
      <c r="Z34" s="894">
        <f t="shared" si="10"/>
        <v>303.14172034869534</v>
      </c>
      <c r="AA34" s="894">
        <f t="shared" si="10"/>
        <v>365.27688584917018</v>
      </c>
      <c r="AB34" s="894">
        <f t="shared" si="10"/>
        <v>333.14126474934073</v>
      </c>
      <c r="AC34" s="894">
        <f t="shared" si="10"/>
        <v>309.41656579252947</v>
      </c>
      <c r="AD34" s="894">
        <f t="shared" si="10"/>
        <v>299.04920858660478</v>
      </c>
      <c r="AE34" s="894">
        <f t="shared" si="10"/>
        <v>275.62056491006115</v>
      </c>
      <c r="AF34" s="894">
        <f t="shared" si="10"/>
        <v>287.21370235589018</v>
      </c>
      <c r="AG34" s="894">
        <f t="shared" si="10"/>
        <v>285.14663526538777</v>
      </c>
      <c r="AH34" s="894">
        <f t="shared" si="10"/>
        <v>252.33045811043851</v>
      </c>
      <c r="AI34" s="894">
        <f t="shared" si="10"/>
        <v>241.78595169270474</v>
      </c>
      <c r="AJ34" s="894">
        <f t="shared" si="10"/>
        <v>265.40448269203978</v>
      </c>
      <c r="AK34" s="895">
        <f t="shared" si="10"/>
        <v>263.31410214292464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91.069186112825975</v>
      </c>
      <c r="P35" s="453">
        <f t="shared" si="9"/>
        <v>0.27336507286585304</v>
      </c>
      <c r="Q35" s="328"/>
      <c r="R35" s="13"/>
      <c r="S35" s="323"/>
      <c r="T35" s="334"/>
      <c r="U35" s="246" t="s">
        <v>114</v>
      </c>
      <c r="V35" s="344"/>
      <c r="W35" s="344"/>
      <c r="X35" s="896">
        <f>SUM(X36:X38)</f>
        <v>80.70753637966861</v>
      </c>
      <c r="Y35" s="897">
        <f t="shared" ref="Y35:AK35" si="11">SUM(Y36:Y38)</f>
        <v>69.83682022568567</v>
      </c>
      <c r="Z35" s="897">
        <f t="shared" si="11"/>
        <v>61.384748575029647</v>
      </c>
      <c r="AA35" s="897">
        <f t="shared" si="11"/>
        <v>100.69010982851353</v>
      </c>
      <c r="AB35" s="897">
        <f t="shared" si="11"/>
        <v>69.731763396681686</v>
      </c>
      <c r="AC35" s="897">
        <f t="shared" si="11"/>
        <v>64.101634577914638</v>
      </c>
      <c r="AD35" s="897">
        <f t="shared" si="11"/>
        <v>47.286739304453249</v>
      </c>
      <c r="AE35" s="897">
        <f t="shared" si="11"/>
        <v>52.81135367650441</v>
      </c>
      <c r="AF35" s="897">
        <f t="shared" si="11"/>
        <v>67.416920347397848</v>
      </c>
      <c r="AG35" s="897">
        <f t="shared" si="11"/>
        <v>63.459428545479156</v>
      </c>
      <c r="AH35" s="897">
        <f t="shared" si="11"/>
        <v>35.383696890071015</v>
      </c>
      <c r="AI35" s="897">
        <f t="shared" si="11"/>
        <v>33.495049372162001</v>
      </c>
      <c r="AJ35" s="897">
        <f t="shared" si="11"/>
        <v>49.424627020526536</v>
      </c>
      <c r="AK35" s="898">
        <f t="shared" si="11"/>
        <v>44.995352836432147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62.558021567336489</v>
      </c>
      <c r="P36" s="453">
        <f t="shared" si="9"/>
        <v>0.18778226592375416</v>
      </c>
      <c r="Q36" s="328"/>
      <c r="R36" s="13"/>
      <c r="S36" s="356" t="s">
        <v>184</v>
      </c>
      <c r="T36" s="335"/>
      <c r="U36" s="346"/>
      <c r="V36" s="336" t="s">
        <v>184</v>
      </c>
      <c r="W36" s="357"/>
      <c r="X36" s="899">
        <f>VLOOKUP(年度マスタ!$K$4&amp;"_"&amp;X$33,データシート1!$A:$BT,MATCH("aa_"&amp;$S36,データシート1!$A$1:$BT$1,0),0)</f>
        <v>76.401995763622637</v>
      </c>
      <c r="Y36" s="900">
        <f>VLOOKUP(年度マスタ!$K$4&amp;"_"&amp;Y$33,データシート1!$A:$BT,MATCH("aa_"&amp;$S36,データシート1!$A$1:$BT$1,0),0)</f>
        <v>65.442769616150528</v>
      </c>
      <c r="Z36" s="900">
        <f>VLOOKUP(年度マスタ!$K$4&amp;"_"&amp;Z$33,データシート1!$A:$BT,MATCH("aa_"&amp;$S36,データシート1!$A$1:$BT$1,0),0)</f>
        <v>55.772174642371887</v>
      </c>
      <c r="AA36" s="900">
        <f>VLOOKUP(年度マスタ!$K$4&amp;"_"&amp;AA$33,データシート1!$A:$BT,MATCH("aa_"&amp;$S36,データシート1!$A$1:$BT$1,0),0)</f>
        <v>95.262701193989116</v>
      </c>
      <c r="AB36" s="900">
        <f>VLOOKUP(年度マスタ!$K$4&amp;"_"&amp;AB$33,データシート1!$A:$BT,MATCH("aa_"&amp;$S36,データシート1!$A$1:$BT$1,0),0)</f>
        <v>64.756158976236478</v>
      </c>
      <c r="AC36" s="900">
        <f>VLOOKUP(年度マスタ!$K$4&amp;"_"&amp;AC$33,データシート1!$A:$BT,MATCH("aa_"&amp;$S36,データシート1!$A$1:$BT$1,0),0)</f>
        <v>56.977960331966557</v>
      </c>
      <c r="AD36" s="900">
        <f>VLOOKUP(年度マスタ!$K$4&amp;"_"&amp;AD$33,データシート1!$A:$BT,MATCH("aa_"&amp;$S36,データシート1!$A$1:$BT$1,0),0)</f>
        <v>40.305151157638548</v>
      </c>
      <c r="AE36" s="900">
        <f>VLOOKUP(年度マスタ!$K$4&amp;"_"&amp;AE$33,データシート1!$A:$BT,MATCH("aa_"&amp;$S36,データシート1!$A$1:$BT$1,0),0)</f>
        <v>46.112858354934268</v>
      </c>
      <c r="AF36" s="900">
        <f>VLOOKUP(年度マスタ!$K$4&amp;"_"&amp;AF$33,データシート1!$A:$BT,MATCH("aa_"&amp;$S36,データシート1!$A$1:$BT$1,0),0)</f>
        <v>60.747114012519503</v>
      </c>
      <c r="AG36" s="900">
        <f>VLOOKUP(年度マスタ!$K$4&amp;"_"&amp;AG$33,データシート1!$A:$BT,MATCH("aa_"&amp;$S36,データシート1!$A$1:$BT$1,0),0)</f>
        <v>57.184381360591168</v>
      </c>
      <c r="AH36" s="900">
        <f>VLOOKUP(年度マスタ!$K$4&amp;"_"&amp;AH$33,データシート1!$A:$BT,MATCH("aa_"&amp;$S36,データシート1!$A$1:$BT$1,0),0)</f>
        <v>29.359275153443868</v>
      </c>
      <c r="AI36" s="900">
        <f>VLOOKUP(年度マスタ!$K$4&amp;"_"&amp;AI$33,データシート1!$A:$BT,MATCH("aa_"&amp;$S36,データシート1!$A$1:$BT$1,0),0)</f>
        <v>26.329467051630999</v>
      </c>
      <c r="AJ36" s="900">
        <f>VLOOKUP(年度マスタ!$K$4&amp;"_"&amp;AJ$33,データシート1!$A:$BT,MATCH("aa_"&amp;$S36,データシート1!$A$1:$BT$1,0),0)</f>
        <v>42.787673062177227</v>
      </c>
      <c r="AK36" s="901">
        <f>VLOOKUP(年度マスタ!$K$4&amp;"_"&amp;AK$33,データシート1!$A:$BT,MATCH("aa_"&amp;$S36,データシート1!$A$1:$BT$1,0),0)</f>
        <v>38.961835879719359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102.55921873268599</v>
      </c>
      <c r="P37" s="453">
        <f t="shared" si="9"/>
        <v>0.30785504404521219</v>
      </c>
      <c r="Q37" s="328"/>
      <c r="R37" s="13"/>
      <c r="S37" s="356" t="s">
        <v>187</v>
      </c>
      <c r="T37" s="335"/>
      <c r="U37" s="346"/>
      <c r="V37" s="336" t="s">
        <v>194</v>
      </c>
      <c r="W37" s="357"/>
      <c r="X37" s="899">
        <f>VLOOKUP(年度マスタ!$K$4&amp;"_"&amp;X$33,データシート1!$A:$BT,MATCH("aa_"&amp;$S37,データシート1!$A$1:$BT$1,0),0)</f>
        <v>2.3458240677691768</v>
      </c>
      <c r="Y37" s="900">
        <f>VLOOKUP(年度マスタ!$K$4&amp;"_"&amp;Y$33,データシート1!$A:$BT,MATCH("aa_"&amp;$S37,データシート1!$A$1:$BT$1,0),0)</f>
        <v>2.5119376252835059</v>
      </c>
      <c r="Z37" s="900">
        <f>VLOOKUP(年度マスタ!$K$4&amp;"_"&amp;Z$33,データシート1!$A:$BT,MATCH("aa_"&amp;$S37,データシート1!$A$1:$BT$1,0),0)</f>
        <v>3.607223551983783</v>
      </c>
      <c r="AA37" s="900">
        <f>VLOOKUP(年度マスタ!$K$4&amp;"_"&amp;AA$33,データシート1!$A:$BT,MATCH("aa_"&amp;$S37,データシート1!$A$1:$BT$1,0),0)</f>
        <v>3.4180452927902758</v>
      </c>
      <c r="AB37" s="900">
        <f>VLOOKUP(年度マスタ!$K$4&amp;"_"&amp;AB$33,データシート1!$A:$BT,MATCH("aa_"&amp;$S37,データシート1!$A$1:$BT$1,0),0)</f>
        <v>3.047511644852372</v>
      </c>
      <c r="AC37" s="900">
        <f>VLOOKUP(年度マスタ!$K$4&amp;"_"&amp;AC$33,データシート1!$A:$BT,MATCH("aa_"&amp;$S37,データシート1!$A$1:$BT$1,0),0)</f>
        <v>3.8229100339844062</v>
      </c>
      <c r="AD37" s="900">
        <f>VLOOKUP(年度マスタ!$K$4&amp;"_"&amp;AD$33,データシート1!$A:$BT,MATCH("aa_"&amp;$S37,データシート1!$A$1:$BT$1,0),0)</f>
        <v>3.657806826576496</v>
      </c>
      <c r="AE37" s="900">
        <f>VLOOKUP(年度マスタ!$K$4&amp;"_"&amp;AE$33,データシート1!$A:$BT,MATCH("aa_"&amp;$S37,データシート1!$A$1:$BT$1,0),0)</f>
        <v>3.3981074427416247</v>
      </c>
      <c r="AF37" s="900">
        <f>VLOOKUP(年度マスタ!$K$4&amp;"_"&amp;AF$33,データシート1!$A:$BT,MATCH("aa_"&amp;$S37,データシート1!$A$1:$BT$1,0),0)</f>
        <v>3.3833029609465175</v>
      </c>
      <c r="AG37" s="900">
        <f>VLOOKUP(年度マスタ!$K$4&amp;"_"&amp;AG$33,データシート1!$A:$BT,MATCH("aa_"&amp;$S37,データシート1!$A$1:$BT$1,0),0)</f>
        <v>3.1923972156297316</v>
      </c>
      <c r="AH37" s="900">
        <f>VLOOKUP(年度マスタ!$K$4&amp;"_"&amp;AH$33,データシート1!$A:$BT,MATCH("aa_"&amp;$S37,データシート1!$A$1:$BT$1,0),0)</f>
        <v>2.915248797926774</v>
      </c>
      <c r="AI37" s="900">
        <f>VLOOKUP(年度マスタ!$K$4&amp;"_"&amp;AI$33,データシート1!$A:$BT,MATCH("aa_"&amp;$S37,データシート1!$A$1:$BT$1,0),0)</f>
        <v>2.963243014279564</v>
      </c>
      <c r="AJ37" s="900">
        <f>VLOOKUP(年度マスタ!$K$4&amp;"_"&amp;AJ$33,データシート1!$A:$BT,MATCH("aa_"&amp;$S37,データシート1!$A$1:$BT$1,0),0)</f>
        <v>3.155615051413188</v>
      </c>
      <c r="AK37" s="901">
        <f>VLOOKUP(年度マスタ!$K$4&amp;"_"&amp;AK$33,データシート1!$A:$BT,MATCH("aa_"&amp;$S37,データシート1!$A$1:$BT$1,0),0)</f>
        <v>2.8311363855770955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70.716745219306901</v>
      </c>
      <c r="P38" s="454">
        <f t="shared" si="9"/>
        <v>0.21227254832125039</v>
      </c>
      <c r="Q38" s="328"/>
      <c r="R38" s="13"/>
      <c r="S38" s="356" t="s">
        <v>188</v>
      </c>
      <c r="T38" s="335"/>
      <c r="U38" s="348"/>
      <c r="V38" s="358" t="s">
        <v>197</v>
      </c>
      <c r="W38" s="358"/>
      <c r="X38" s="899">
        <f>VLOOKUP(年度マスタ!$K$4&amp;"_"&amp;X$33,データシート1!$A:$BT,MATCH("aa_"&amp;$S38,データシート1!$A$1:$BT$1,0),0)</f>
        <v>1.9597165482767991</v>
      </c>
      <c r="Y38" s="900">
        <f>VLOOKUP(年度マスタ!$K$4&amp;"_"&amp;Y$33,データシート1!$A:$BT,MATCH("aa_"&amp;$S38,データシート1!$A$1:$BT$1,0),0)</f>
        <v>1.88211298425164</v>
      </c>
      <c r="Z38" s="900">
        <f>VLOOKUP(年度マスタ!$K$4&amp;"_"&amp;Z$33,データシート1!$A:$BT,MATCH("aa_"&amp;$S38,データシート1!$A$1:$BT$1,0),0)</f>
        <v>2.0053503806739741</v>
      </c>
      <c r="AA38" s="900">
        <f>VLOOKUP(年度マスタ!$K$4&amp;"_"&amp;AA$33,データシート1!$A:$BT,MATCH("aa_"&amp;$S38,データシート1!$A$1:$BT$1,0),0)</f>
        <v>2.0093633417341348</v>
      </c>
      <c r="AB38" s="900">
        <f>VLOOKUP(年度マスタ!$K$4&amp;"_"&amp;AB$33,データシート1!$A:$BT,MATCH("aa_"&amp;$S38,データシート1!$A$1:$BT$1,0),0)</f>
        <v>1.928092775592827</v>
      </c>
      <c r="AC38" s="900">
        <f>VLOOKUP(年度マスタ!$K$4&amp;"_"&amp;AC$33,データシート1!$A:$BT,MATCH("aa_"&amp;$S38,データシート1!$A$1:$BT$1,0),0)</f>
        <v>3.300764211963676</v>
      </c>
      <c r="AD38" s="900">
        <f>VLOOKUP(年度マスタ!$K$4&amp;"_"&amp;AD$33,データシート1!$A:$BT,MATCH("aa_"&amp;$S38,データシート1!$A$1:$BT$1,0),0)</f>
        <v>3.3237813202382038</v>
      </c>
      <c r="AE38" s="900">
        <f>VLOOKUP(年度マスタ!$K$4&amp;"_"&amp;AE$33,データシート1!$A:$BT,MATCH("aa_"&amp;$S38,データシート1!$A$1:$BT$1,0),0)</f>
        <v>3.300387878828515</v>
      </c>
      <c r="AF38" s="900">
        <f>VLOOKUP(年度マスタ!$K$4&amp;"_"&amp;AF$33,データシート1!$A:$BT,MATCH("aa_"&amp;$S38,データシート1!$A$1:$BT$1,0),0)</f>
        <v>3.286503373931819</v>
      </c>
      <c r="AG38" s="900">
        <f>VLOOKUP(年度マスタ!$K$4&amp;"_"&amp;AG$33,データシート1!$A:$BT,MATCH("aa_"&amp;$S38,データシート1!$A$1:$BT$1,0),0)</f>
        <v>3.0826499692582536</v>
      </c>
      <c r="AH38" s="900">
        <f>VLOOKUP(年度マスタ!$K$4&amp;"_"&amp;AH$33,データシート1!$A:$BT,MATCH("aa_"&amp;$S38,データシート1!$A$1:$BT$1,0),0)</f>
        <v>3.1091729387003739</v>
      </c>
      <c r="AI38" s="900">
        <f>VLOOKUP(年度マスタ!$K$4&amp;"_"&amp;AI$33,データシート1!$A:$BT,MATCH("aa_"&amp;$S38,データシート1!$A$1:$BT$1,0),0)</f>
        <v>4.2023393062514387</v>
      </c>
      <c r="AJ38" s="900">
        <f>VLOOKUP(年度マスタ!$K$4&amp;"_"&amp;AJ$33,データシート1!$A:$BT,MATCH("aa_"&amp;$S38,データシート1!$A$1:$BT$1,0),0)</f>
        <v>3.4813389069361258</v>
      </c>
      <c r="AK38" s="901">
        <f>VLOOKUP(年度マスタ!$K$4&amp;"_"&amp;AK$33,データシート1!$A:$BT,MATCH("aa_"&amp;$S38,データシート1!$A$1:$BT$1,0),0)</f>
        <v>3.2023805711356923</v>
      </c>
      <c r="AL38" s="330"/>
      <c r="AW38" s="17" t="str">
        <f>年度マスタ!H4</f>
        <v>08</v>
      </c>
      <c r="AX38" s="17" t="s">
        <v>198</v>
      </c>
      <c r="AY38" s="17">
        <f>VLOOKUP($AW38&amp;"_"&amp;$AY$34,データシート1!$A:$BT,MATCH($AY$31&amp;"_"&amp;AY$36,データシート1!$A$1:$BT$1,0),0)</f>
        <v>21286.149864726613</v>
      </c>
      <c r="AZ38" s="17">
        <f>VLOOKUP($AW38&amp;"_"&amp;$AY$34,データシート1!$A:$BT,MATCH($AY$31&amp;"_"&amp;AZ$36,データシート1!$A$1:$BT$1,0),0)</f>
        <v>175.14882286918933</v>
      </c>
      <c r="BA38" s="17">
        <f>VLOOKUP($AW38&amp;"_"&amp;$AY$34,データシート1!$A:$BT,MATCH($AY$31&amp;"_"&amp;BA$36,データシート1!$A$1:$BT$1,0),0)</f>
        <v>495.6531622807197</v>
      </c>
      <c r="BB38" s="17">
        <f>VLOOKUP($AW38&amp;"_"&amp;$AY$34,データシート1!$A:$BT,MATCH($AY$31&amp;"_"&amp;BB$36,データシート1!$A$1:$BT$1,0),0)</f>
        <v>3815.3330588895137</v>
      </c>
      <c r="BC38" s="17">
        <f>VLOOKUP($AW38&amp;"_"&amp;$AY$34,データシート1!$A:$BT,MATCH($AY$31&amp;"_"&amp;BC$36,データシート1!$A$1:$BT$1,0),0)</f>
        <v>4367.8035524686011</v>
      </c>
      <c r="BD38" s="17">
        <f>VLOOKUP($AW38&amp;"_"&amp;$AY$34,データシート1!$A:$BT,MATCH($AY$31&amp;"_"&amp;BD$36,データシート1!$A$1:$BT$1,0),0)</f>
        <v>2950.4887448980662</v>
      </c>
      <c r="BE38" s="17">
        <f>VLOOKUP($AW38&amp;"_"&amp;$AY$34,データシート1!$A:$BT,MATCH($AY$31&amp;"_"&amp;BE$36,データシート1!$A$1:$BT$1,0),0)</f>
        <v>2425.3537581248129</v>
      </c>
      <c r="BF38" s="17">
        <f>VLOOKUP($AW38&amp;"_"&amp;$AY$34,データシート1!$A:$BT,MATCH($AY$31&amp;"_"&amp;BF$36,データシート1!$A$1:$BT$1,0),0)</f>
        <v>169.53384341064128</v>
      </c>
      <c r="BG38" s="17">
        <f>VLOOKUP($AW38&amp;"_"&amp;$AY$34,データシート1!$A:$BT,MATCH($AY$31&amp;"_"&amp;BG$36,データシート1!$A$1:$BT$1,0),0)</f>
        <v>172.69095671006008</v>
      </c>
      <c r="BH38" s="17">
        <f>VLOOKUP($AW38&amp;"_"&amp;$AY$34,データシート1!$A:$BT,MATCH($AY$31&amp;"_"&amp;BH$36,データシート1!$A$1:$BT$1,0),0)</f>
        <v>359.18603073458848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45.834837534348104</v>
      </c>
      <c r="P39" s="454">
        <f t="shared" si="9"/>
        <v>0.13758378917374511</v>
      </c>
      <c r="Q39" s="328"/>
      <c r="R39" s="13"/>
      <c r="S39" s="356" t="s">
        <v>189</v>
      </c>
      <c r="T39" s="335"/>
      <c r="U39" s="343" t="s">
        <v>199</v>
      </c>
      <c r="V39" s="344"/>
      <c r="W39" s="344"/>
      <c r="X39" s="896">
        <f>VLOOKUP(年度マスタ!$K$4&amp;"_"&amp;X$33,データシート1!$A:$BT,MATCH("aa_"&amp;$S39,データシート1!$A$1:$BT$1,0),0)</f>
        <v>73.281316261367508</v>
      </c>
      <c r="Y39" s="897">
        <f>VLOOKUP(年度マスタ!$K$4&amp;"_"&amp;Y$33,データシート1!$A:$BT,MATCH("aa_"&amp;$S39,データシート1!$A$1:$BT$1,0),0)</f>
        <v>70.107954570122558</v>
      </c>
      <c r="Z39" s="897">
        <f>VLOOKUP(年度マスタ!$K$4&amp;"_"&amp;Z$33,データシート1!$A:$BT,MATCH("aa_"&amp;$S39,データシート1!$A$1:$BT$1,0),0)</f>
        <v>85.352497434004462</v>
      </c>
      <c r="AA39" s="897">
        <f>VLOOKUP(年度マスタ!$K$4&amp;"_"&amp;AA$33,データシート1!$A:$BT,MATCH("aa_"&amp;$S39,データシート1!$A$1:$BT$1,0),0)</f>
        <v>93.308826602132427</v>
      </c>
      <c r="AB39" s="897">
        <f>VLOOKUP(年度マスタ!$K$4&amp;"_"&amp;AB$33,データシート1!$A:$BT,MATCH("aa_"&amp;$S39,データシート1!$A$1:$BT$1,0),0)</f>
        <v>91.069186112825975</v>
      </c>
      <c r="AC39" s="897">
        <f>VLOOKUP(年度マスタ!$K$4&amp;"_"&amp;AC$33,データシート1!$A:$BT,MATCH("aa_"&amp;$S39,データシート1!$A$1:$BT$1,0),0)</f>
        <v>76.292359067580946</v>
      </c>
      <c r="AD39" s="897">
        <f>VLOOKUP(年度マスタ!$K$4&amp;"_"&amp;AD$33,データシート1!$A:$BT,MATCH("aa_"&amp;$S39,データシート1!$A$1:$BT$1,0),0)</f>
        <v>84.889684316480626</v>
      </c>
      <c r="AE39" s="897">
        <f>VLOOKUP(年度マスタ!$K$4&amp;"_"&amp;AE$33,データシート1!$A:$BT,MATCH("aa_"&amp;$S39,データシート1!$A$1:$BT$1,0),0)</f>
        <v>62.094612536513942</v>
      </c>
      <c r="AF39" s="897">
        <f>VLOOKUP(年度マスタ!$K$4&amp;"_"&amp;AF$33,データシート1!$A:$BT,MATCH("aa_"&amp;$S39,データシート1!$A$1:$BT$1,0),0)</f>
        <v>56.472978219195888</v>
      </c>
      <c r="AG39" s="897">
        <f>VLOOKUP(年度マスタ!$K$4&amp;"_"&amp;AG$33,データシート1!$A:$BT,MATCH("aa_"&amp;$S39,データシート1!$A$1:$BT$1,0),0)</f>
        <v>59.933494601491041</v>
      </c>
      <c r="AH39" s="897">
        <f>VLOOKUP(年度マスタ!$K$4&amp;"_"&amp;AH$33,データシート1!$A:$BT,MATCH("aa_"&amp;$S39,データシート1!$A$1:$BT$1,0),0)</f>
        <v>58.584850877225783</v>
      </c>
      <c r="AI39" s="897">
        <f>VLOOKUP(年度マスタ!$K$4&amp;"_"&amp;AI$33,データシート1!$A:$BT,MATCH("aa_"&amp;$S39,データシート1!$A$1:$BT$1,0),0)</f>
        <v>60.344926733072917</v>
      </c>
      <c r="AJ39" s="897">
        <f>VLOOKUP(年度マスタ!$K$4&amp;"_"&amp;AJ$33,データシート1!$A:$BT,MATCH("aa_"&amp;$S39,データシート1!$A$1:$BT$1,0),0)</f>
        <v>64.184495901600599</v>
      </c>
      <c r="AK39" s="898">
        <f>VLOOKUP(年度マスタ!$K$4&amp;"_"&amp;AK$33,データシート1!$A:$BT,MATCH("aa_"&amp;$S39,データシート1!$A$1:$BT$1,0),0)</f>
        <v>61.695915816885147</v>
      </c>
      <c r="AL39" s="330"/>
      <c r="AW39" s="17" t="str">
        <f>年度マスタ!K4</f>
        <v>08341</v>
      </c>
      <c r="AX39" s="17" t="s">
        <v>200</v>
      </c>
      <c r="AY39" s="17">
        <f>VLOOKUP($AW39&amp;"_"&amp;$AY$34,データシート1!$A:$BT,MATCH($AY$31&amp;"_"&amp;AY$36,データシート1!$A$1:$BT$1,0),0)</f>
        <v>38.961835879719359</v>
      </c>
      <c r="AZ39" s="17">
        <f>VLOOKUP($AW39&amp;"_"&amp;$AY$34,データシート1!$A:$BT,MATCH($AY$31&amp;"_"&amp;AZ$36,データシート1!$A$1:$BT$1,0),0)</f>
        <v>2.8311363855770955</v>
      </c>
      <c r="BA39" s="17">
        <f>VLOOKUP($AW39&amp;"_"&amp;$AY$34,データシート1!$A:$BT,MATCH($AY$31&amp;"_"&amp;BA$36,データシート1!$A$1:$BT$1,0),0)</f>
        <v>3.2023805711356923</v>
      </c>
      <c r="BB39" s="17">
        <f>VLOOKUP($AW39&amp;"_"&amp;$AY$34,データシート1!$A:$BT,MATCH($AY$31&amp;"_"&amp;BB$36,データシート1!$A$1:$BT$1,0),0)</f>
        <v>61.695915816885147</v>
      </c>
      <c r="BC39" s="17">
        <f>VLOOKUP($AW39&amp;"_"&amp;$AY$34,データシート1!$A:$BT,MATCH($AY$31&amp;"_"&amp;BC$36,データシート1!$A$1:$BT$1,0),0)</f>
        <v>56.523036900706515</v>
      </c>
      <c r="BD39" s="17">
        <f>VLOOKUP($AW39&amp;"_"&amp;$AY$34,データシート1!$A:$BT,MATCH($AY$31&amp;"_"&amp;BD$36,データシート1!$A$1:$BT$1,0),0)</f>
        <v>38.062922426167894</v>
      </c>
      <c r="BE39" s="17">
        <f>VLOOKUP($AW39&amp;"_"&amp;$AY$34,データシート1!$A:$BT,MATCH($AY$31&amp;"_"&amp;BE$36,データシート1!$A$1:$BT$1,0),0)</f>
        <v>24.051287081508484</v>
      </c>
      <c r="BF39" s="17">
        <f>VLOOKUP($AW39&amp;"_"&amp;$AY$34,データシート1!$A:$BT,MATCH($AY$31&amp;"_"&amp;BF$36,データシート1!$A$1:$BT$1,0),0)</f>
        <v>2.2620148284922057</v>
      </c>
      <c r="BG39" s="17">
        <f>VLOOKUP($AW39&amp;"_"&amp;$AY$34,データシート1!$A:$BT,MATCH($AY$31&amp;"_"&amp;BG$36,データシート1!$A$1:$BT$1,0),0)</f>
        <v>27.581836047079296</v>
      </c>
      <c r="BH39" s="17">
        <f>VLOOKUP($AW39&amp;"_"&amp;$AY$34,データシート1!$A:$BT,MATCH($AY$31&amp;"_"&amp;BH$36,データシート1!$A$1:$BT$1,0),0)</f>
        <v>8.1417362056529559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24.881907684958797</v>
      </c>
      <c r="P40" s="454">
        <f t="shared" si="9"/>
        <v>7.4688759147505265E-2</v>
      </c>
      <c r="Q40" s="328"/>
      <c r="R40" s="13"/>
      <c r="S40" s="356" t="s">
        <v>165</v>
      </c>
      <c r="T40" s="335"/>
      <c r="U40" s="343" t="s">
        <v>165</v>
      </c>
      <c r="V40" s="344"/>
      <c r="W40" s="344"/>
      <c r="X40" s="896">
        <f>VLOOKUP(年度マスタ!$K$4&amp;"_"&amp;X$33,データシート1!$A:$BT,MATCH("aa_"&amp;$S40,データシート1!$A$1:$BT$1,0),0)</f>
        <v>45.804808438107443</v>
      </c>
      <c r="Y40" s="897">
        <f>VLOOKUP(年度マスタ!$K$4&amp;"_"&amp;Y$33,データシート1!$A:$BT,MATCH("aa_"&amp;$S40,データシート1!$A$1:$BT$1,0),0)</f>
        <v>51.943471022004267</v>
      </c>
      <c r="Z40" s="897">
        <f>VLOOKUP(年度マスタ!$K$4&amp;"_"&amp;Z$33,データシート1!$A:$BT,MATCH("aa_"&amp;$S40,データシート1!$A$1:$BT$1,0),0)</f>
        <v>56.653864035681337</v>
      </c>
      <c r="AA40" s="897">
        <f>VLOOKUP(年度マスタ!$K$4&amp;"_"&amp;AA$33,データシート1!$A:$BT,MATCH("aa_"&amp;$S40,データシート1!$A$1:$BT$1,0),0)</f>
        <v>62.692884221373333</v>
      </c>
      <c r="AB40" s="897">
        <f>VLOOKUP(年度マスタ!$K$4&amp;"_"&amp;AB$33,データシート1!$A:$BT,MATCH("aa_"&amp;$S40,データシート1!$A$1:$BT$1,0),0)</f>
        <v>62.558021567336489</v>
      </c>
      <c r="AC40" s="897">
        <f>VLOOKUP(年度マスタ!$K$4&amp;"_"&amp;AC$33,データシート1!$A:$BT,MATCH("aa_"&amp;$S40,データシート1!$A$1:$BT$1,0),0)</f>
        <v>61.320790708975252</v>
      </c>
      <c r="AD40" s="897">
        <f>VLOOKUP(年度マスタ!$K$4&amp;"_"&amp;AD$33,データシート1!$A:$BT,MATCH("aa_"&amp;$S40,データシート1!$A$1:$BT$1,0),0)</f>
        <v>58.289646393960147</v>
      </c>
      <c r="AE40" s="897">
        <f>VLOOKUP(年度マスタ!$K$4&amp;"_"&amp;AE$33,データシート1!$A:$BT,MATCH("aa_"&amp;$S40,データシート1!$A$1:$BT$1,0),0)</f>
        <v>51.527186865977285</v>
      </c>
      <c r="AF40" s="897">
        <f>VLOOKUP(年度マスタ!$K$4&amp;"_"&amp;AF$33,データシート1!$A:$BT,MATCH("aa_"&amp;$S40,データシート1!$A$1:$BT$1,0),0)</f>
        <v>55.895347606087718</v>
      </c>
      <c r="AG40" s="897">
        <f>VLOOKUP(年度マスタ!$K$4&amp;"_"&amp;AG$33,データシート1!$A:$BT,MATCH("aa_"&amp;$S40,データシート1!$A$1:$BT$1,0),0)</f>
        <v>53.618334471735572</v>
      </c>
      <c r="AH40" s="897">
        <f>VLOOKUP(年度マスタ!$K$4&amp;"_"&amp;AH$33,データシート1!$A:$BT,MATCH("aa_"&amp;$S40,データシート1!$A$1:$BT$1,0),0)</f>
        <v>51.585904148331224</v>
      </c>
      <c r="AI40" s="897">
        <f>VLOOKUP(年度マスタ!$K$4&amp;"_"&amp;AI$33,データシート1!$A:$BT,MATCH("aa_"&amp;$S40,データシート1!$A$1:$BT$1,0),0)</f>
        <v>49.846539116194329</v>
      </c>
      <c r="AJ40" s="897">
        <f>VLOOKUP(年度マスタ!$K$4&amp;"_"&amp;AJ$33,データシート1!$A:$BT,MATCH("aa_"&amp;$S40,データシート1!$A$1:$BT$1,0),0)</f>
        <v>53.243570058798916</v>
      </c>
      <c r="AK40" s="898">
        <f>VLOOKUP(年度マスタ!$K$4&amp;"_"&amp;AK$33,データシート1!$A:$BT,MATCH("aa_"&amp;$S40,データシート1!$A$1:$BT$1,0),0)</f>
        <v>56.523036900706515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2.9794010895238201</v>
      </c>
      <c r="P41" s="454">
        <f t="shared" si="9"/>
        <v>8.9433564820183865E-3</v>
      </c>
      <c r="Q41" s="328"/>
      <c r="R41" s="13"/>
      <c r="S41" s="356" t="s">
        <v>201</v>
      </c>
      <c r="T41" s="335"/>
      <c r="U41" s="246" t="s">
        <v>128</v>
      </c>
      <c r="V41" s="344"/>
      <c r="W41" s="344"/>
      <c r="X41" s="896">
        <f>X42+X45+X46</f>
        <v>82.620290496587558</v>
      </c>
      <c r="Y41" s="897">
        <f t="shared" ref="Y41:AH41" si="12">Y42+Y45+Y46</f>
        <v>101.32771523421081</v>
      </c>
      <c r="Z41" s="897">
        <f t="shared" si="12"/>
        <v>95.954819503443929</v>
      </c>
      <c r="AA41" s="897">
        <f t="shared" si="12"/>
        <v>102.36743671068668</v>
      </c>
      <c r="AB41" s="897">
        <f t="shared" si="12"/>
        <v>102.55921873268599</v>
      </c>
      <c r="AC41" s="897">
        <f t="shared" si="12"/>
        <v>100.43395351493106</v>
      </c>
      <c r="AD41" s="897">
        <f t="shared" si="12"/>
        <v>99.927084437934823</v>
      </c>
      <c r="AE41" s="897">
        <f t="shared" si="12"/>
        <v>99.790836883605181</v>
      </c>
      <c r="AF41" s="897">
        <f t="shared" si="12"/>
        <v>98.631602954879824</v>
      </c>
      <c r="AG41" s="897">
        <f t="shared" si="12"/>
        <v>97.949641327238353</v>
      </c>
      <c r="AH41" s="897">
        <f t="shared" si="12"/>
        <v>97.289862258806465</v>
      </c>
      <c r="AI41" s="897">
        <f>AI42+AI45+AI46</f>
        <v>89.968513656305902</v>
      </c>
      <c r="AJ41" s="897">
        <f>AJ42+AJ45+AJ46</f>
        <v>90.203103710246637</v>
      </c>
      <c r="AK41" s="898">
        <f>AK42+AK45+AK46</f>
        <v>91.958060383247883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28.863072423855279</v>
      </c>
      <c r="P42" s="454">
        <f t="shared" si="9"/>
        <v>8.6639139241943455E-2</v>
      </c>
      <c r="Q42" s="328"/>
      <c r="R42" s="13"/>
      <c r="S42" s="356"/>
      <c r="T42" s="335"/>
      <c r="U42" s="346"/>
      <c r="V42" s="564" t="s">
        <v>129</v>
      </c>
      <c r="W42" s="336"/>
      <c r="X42" s="899">
        <f>SUM(X43:X44)</f>
        <v>69.736371582303008</v>
      </c>
      <c r="Y42" s="900">
        <f t="shared" ref="Y42:AK42" si="13">SUM(Y43:Y44)</f>
        <v>71.071800287510115</v>
      </c>
      <c r="Z42" s="900">
        <f t="shared" si="13"/>
        <v>70.621234026187409</v>
      </c>
      <c r="AA42" s="900">
        <f t="shared" si="13"/>
        <v>71.72724828160375</v>
      </c>
      <c r="AB42" s="900">
        <f t="shared" si="13"/>
        <v>70.716745219306901</v>
      </c>
      <c r="AC42" s="900">
        <f t="shared" si="13"/>
        <v>68.857167435870764</v>
      </c>
      <c r="AD42" s="900">
        <f t="shared" si="13"/>
        <v>69.172624268823284</v>
      </c>
      <c r="AE42" s="900">
        <f t="shared" si="13"/>
        <v>68.736886279062333</v>
      </c>
      <c r="AF42" s="900">
        <f t="shared" si="13"/>
        <v>67.916167154156483</v>
      </c>
      <c r="AG42" s="900">
        <f t="shared" si="13"/>
        <v>67.314728972724851</v>
      </c>
      <c r="AH42" s="900">
        <f t="shared" si="13"/>
        <v>66.517890560529224</v>
      </c>
      <c r="AI42" s="900">
        <f t="shared" si="13"/>
        <v>60.064617601671429</v>
      </c>
      <c r="AJ42" s="900">
        <f t="shared" si="13"/>
        <v>59.88901834100956</v>
      </c>
      <c r="AK42" s="901">
        <f t="shared" si="13"/>
        <v>62.114209507676378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7.2230749398106084</v>
      </c>
      <c r="P43" s="612">
        <f t="shared" si="9"/>
        <v>2.168171795002739E-2</v>
      </c>
      <c r="Q43" s="328"/>
      <c r="R43" s="13"/>
      <c r="S43" s="356" t="s">
        <v>190</v>
      </c>
      <c r="T43" s="359"/>
      <c r="U43" s="346"/>
      <c r="V43" s="360"/>
      <c r="W43" s="347" t="s">
        <v>190</v>
      </c>
      <c r="X43" s="899">
        <f>VLOOKUP(年度マスタ!$K$4&amp;"_"&amp;X$33,データシート1!$A:$BT,MATCH("aa_"&amp;$S43,データシート1!$A$1:$BT$1,0),0)</f>
        <v>46.146138323759651</v>
      </c>
      <c r="Y43" s="900">
        <f>VLOOKUP(年度マスタ!$K$4&amp;"_"&amp;Y$33,データシート1!$A:$BT,MATCH("aa_"&amp;$S43,データシート1!$A$1:$BT$1,0),0)</f>
        <v>46.775427829515991</v>
      </c>
      <c r="Z43" s="900">
        <f>VLOOKUP(年度マスタ!$K$4&amp;"_"&amp;Z$33,データシート1!$A:$BT,MATCH("aa_"&amp;$S43,データシート1!$A$1:$BT$1,0),0)</f>
        <v>46.725131608452507</v>
      </c>
      <c r="AA43" s="900">
        <f>VLOOKUP(年度マスタ!$K$4&amp;"_"&amp;AA$33,データシート1!$A:$BT,MATCH("aa_"&amp;$S43,データシート1!$A$1:$BT$1,0),0)</f>
        <v>47.227387357632679</v>
      </c>
      <c r="AB43" s="900">
        <f>VLOOKUP(年度マスタ!$K$4&amp;"_"&amp;AB$33,データシート1!$A:$BT,MATCH("aa_"&amp;$S43,データシート1!$A$1:$BT$1,0),0)</f>
        <v>45.834837534348104</v>
      </c>
      <c r="AC43" s="900">
        <f>VLOOKUP(年度マスタ!$K$4&amp;"_"&amp;AC$33,データシート1!$A:$BT,MATCH("aa_"&amp;$S43,データシート1!$A$1:$BT$1,0),0)</f>
        <v>43.906183343658981</v>
      </c>
      <c r="AD43" s="900">
        <f>VLOOKUP(年度マスタ!$K$4&amp;"_"&amp;AD$33,データシート1!$A:$BT,MATCH("aa_"&amp;$S43,データシート1!$A$1:$BT$1,0),0)</f>
        <v>43.950662631039016</v>
      </c>
      <c r="AE43" s="900">
        <f>VLOOKUP(年度マスタ!$K$4&amp;"_"&amp;AE$33,データシート1!$A:$BT,MATCH("aa_"&amp;$S43,データシート1!$A$1:$BT$1,0),0)</f>
        <v>43.918534639880178</v>
      </c>
      <c r="AF43" s="900">
        <f>VLOOKUP(年度マスタ!$K$4&amp;"_"&amp;AF$33,データシート1!$A:$BT,MATCH("aa_"&amp;$S43,データシート1!$A$1:$BT$1,0),0)</f>
        <v>43.245375022964254</v>
      </c>
      <c r="AG43" s="900">
        <f>VLOOKUP(年度マスタ!$K$4&amp;"_"&amp;AG$33,データシート1!$A:$BT,MATCH("aa_"&amp;$S43,データシート1!$A$1:$BT$1,0),0)</f>
        <v>42.683980699947888</v>
      </c>
      <c r="AH43" s="900">
        <f>VLOOKUP(年度マスタ!$K$4&amp;"_"&amp;AH$33,データシート1!$A:$BT,MATCH("aa_"&amp;$S43,データシート1!$A$1:$BT$1,0),0)</f>
        <v>41.744732429468797</v>
      </c>
      <c r="AI43" s="900">
        <f>VLOOKUP(年度マスタ!$K$4&amp;"_"&amp;AI$33,データシート1!$A:$BT,MATCH("aa_"&amp;$S43,データシート1!$A$1:$BT$1,0),0)</f>
        <v>36.875166571375175</v>
      </c>
      <c r="AJ43" s="900">
        <f>VLOOKUP(年度マスタ!$K$4&amp;"_"&amp;AJ$33,データシート1!$A:$BT,MATCH("aa_"&amp;$S43,データシート1!$A$1:$BT$1,0),0)</f>
        <v>35.80099261097029</v>
      </c>
      <c r="AK43" s="901">
        <f>VLOOKUP(年度マスタ!$K$4&amp;"_"&amp;AK$33,データシート1!$A:$BT,MATCH("aa_"&amp;$S43,データシート1!$A$1:$BT$1,0),0)</f>
        <v>38.062922426167894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23.590233258543361</v>
      </c>
      <c r="Y44" s="900">
        <f>VLOOKUP(年度マスタ!$K$4&amp;"_"&amp;Y$33,データシート1!$A:$BT,MATCH("aa_"&amp;$S44,データシート1!$A$1:$BT$1,0),0)</f>
        <v>24.296372457994121</v>
      </c>
      <c r="Z44" s="900">
        <f>VLOOKUP(年度マスタ!$K$4&amp;"_"&amp;Z$33,データシート1!$A:$BT,MATCH("aa_"&amp;$S44,データシート1!$A$1:$BT$1,0),0)</f>
        <v>23.896102417734905</v>
      </c>
      <c r="AA44" s="900">
        <f>VLOOKUP(年度マスタ!$K$4&amp;"_"&amp;AA$33,データシート1!$A:$BT,MATCH("aa_"&amp;$S44,データシート1!$A$1:$BT$1,0),0)</f>
        <v>24.499860923971063</v>
      </c>
      <c r="AB44" s="900">
        <f>VLOOKUP(年度マスタ!$K$4&amp;"_"&amp;AB$33,データシート1!$A:$BT,MATCH("aa_"&amp;$S44,データシート1!$A$1:$BT$1,0),0)</f>
        <v>24.881907684958797</v>
      </c>
      <c r="AC44" s="900">
        <f>VLOOKUP(年度マスタ!$K$4&amp;"_"&amp;AC$33,データシート1!$A:$BT,MATCH("aa_"&amp;$S44,データシート1!$A$1:$BT$1,0),0)</f>
        <v>24.950984092211776</v>
      </c>
      <c r="AD44" s="900">
        <f>VLOOKUP(年度マスタ!$K$4&amp;"_"&amp;AD$33,データシート1!$A:$BT,MATCH("aa_"&amp;$S44,データシート1!$A$1:$BT$1,0),0)</f>
        <v>25.221961637784261</v>
      </c>
      <c r="AE44" s="900">
        <f>VLOOKUP(年度マスタ!$K$4&amp;"_"&amp;AE$33,データシート1!$A:$BT,MATCH("aa_"&amp;$S44,データシート1!$A$1:$BT$1,0),0)</f>
        <v>24.818351639182151</v>
      </c>
      <c r="AF44" s="900">
        <f>VLOOKUP(年度マスタ!$K$4&amp;"_"&amp;AF$33,データシート1!$A:$BT,MATCH("aa_"&amp;$S44,データシート1!$A$1:$BT$1,0),0)</f>
        <v>24.670792131192222</v>
      </c>
      <c r="AG44" s="900">
        <f>VLOOKUP(年度マスタ!$K$4&amp;"_"&amp;AG$33,データシート1!$A:$BT,MATCH("aa_"&amp;$S44,データシート1!$A$1:$BT$1,0),0)</f>
        <v>24.630748272776955</v>
      </c>
      <c r="AH44" s="900">
        <f>VLOOKUP(年度マスタ!$K$4&amp;"_"&amp;AH$33,データシート1!$A:$BT,MATCH("aa_"&amp;$S44,データシート1!$A$1:$BT$1,0),0)</f>
        <v>24.773158131060423</v>
      </c>
      <c r="AI44" s="900">
        <f>VLOOKUP(年度マスタ!$K$4&amp;"_"&amp;AI$33,データシート1!$A:$BT,MATCH("aa_"&amp;$S44,データシート1!$A$1:$BT$1,0),0)</f>
        <v>23.189451030296254</v>
      </c>
      <c r="AJ44" s="900">
        <f>VLOOKUP(年度マスタ!$K$4&amp;"_"&amp;AJ$33,データシート1!$A:$BT,MATCH("aa_"&amp;$S44,データシート1!$A$1:$BT$1,0),0)</f>
        <v>24.088025730039273</v>
      </c>
      <c r="AK44" s="901">
        <f>VLOOKUP(年度マスタ!$K$4&amp;"_"&amp;AK$33,データシート1!$A:$BT,MATCH("aa_"&amp;$S44,データシート1!$A$1:$BT$1,0),0)</f>
        <v>24.051287081508484</v>
      </c>
      <c r="AL44" s="330"/>
      <c r="AW44" s="17" t="str">
        <f>AW47</f>
        <v>茨城県</v>
      </c>
      <c r="AX44" s="1010">
        <f t="shared" si="14"/>
        <v>0.60625520155759771</v>
      </c>
      <c r="AY44" s="1010">
        <f t="shared" si="14"/>
        <v>0.10534547456501508</v>
      </c>
      <c r="AZ44" s="1010">
        <f t="shared" si="14"/>
        <v>0.12059978275539801</v>
      </c>
      <c r="BA44" s="1010">
        <f t="shared" si="14"/>
        <v>0.15788202611587526</v>
      </c>
      <c r="BB44" s="1010">
        <f t="shared" si="14"/>
        <v>9.9175150061139306E-3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2.1806126893284099</v>
      </c>
      <c r="Y45" s="900">
        <f>VLOOKUP(年度マスタ!$K$4&amp;"_"&amp;Y$33,データシート1!$A:$BT,MATCH("aa_"&amp;$S45,データシート1!$A$1:$BT$1,0),0)</f>
        <v>2.30226815897971</v>
      </c>
      <c r="Z45" s="900">
        <f>VLOOKUP(年度マスタ!$K$4&amp;"_"&amp;Z$33,データシート1!$A:$BT,MATCH("aa_"&amp;$S45,データシート1!$A$1:$BT$1,0),0)</f>
        <v>2.6764120203074202</v>
      </c>
      <c r="AA45" s="900">
        <f>VLOOKUP(年度マスタ!$K$4&amp;"_"&amp;AA$33,データシート1!$A:$BT,MATCH("aa_"&amp;$S45,データシート1!$A$1:$BT$1,0),0)</f>
        <v>2.9226594431095601</v>
      </c>
      <c r="AB45" s="900">
        <f>VLOOKUP(年度マスタ!$K$4&amp;"_"&amp;AB$33,データシート1!$A:$BT,MATCH("aa_"&amp;$S45,データシート1!$A$1:$BT$1,0),0)</f>
        <v>2.9794010895238201</v>
      </c>
      <c r="AC45" s="900">
        <f>VLOOKUP(年度マスタ!$K$4&amp;"_"&amp;AC$33,データシート1!$A:$BT,MATCH("aa_"&amp;$S45,データシート1!$A$1:$BT$1,0),0)</f>
        <v>2.8549212291825601</v>
      </c>
      <c r="AD45" s="900">
        <f>VLOOKUP(年度マスタ!$K$4&amp;"_"&amp;AD$33,データシート1!$A:$BT,MATCH("aa_"&amp;$S45,データシート1!$A$1:$BT$1,0),0)</f>
        <v>2.79056995132721</v>
      </c>
      <c r="AE45" s="900">
        <f>VLOOKUP(年度マスタ!$K$4&amp;"_"&amp;AE$33,データシート1!$A:$BT,MATCH("aa_"&amp;$S45,データシート1!$A$1:$BT$1,0),0)</f>
        <v>2.7096564844596549</v>
      </c>
      <c r="AF45" s="900">
        <f>VLOOKUP(年度マスタ!$K$4&amp;"_"&amp;AF$33,データシート1!$A:$BT,MATCH("aa_"&amp;$S45,データシート1!$A$1:$BT$1,0),0)</f>
        <v>2.6231668499162399</v>
      </c>
      <c r="AG45" s="900">
        <f>VLOOKUP(年度マスタ!$K$4&amp;"_"&amp;AG$33,データシート1!$A:$BT,MATCH("aa_"&amp;$S45,データシート1!$A$1:$BT$1,0),0)</f>
        <v>2.43211271929838</v>
      </c>
      <c r="AH45" s="900">
        <f>VLOOKUP(年度マスタ!$K$4&amp;"_"&amp;AH$33,データシート1!$A:$BT,MATCH("aa_"&amp;$S45,データシート1!$A$1:$BT$1,0),0)</f>
        <v>2.36837651587819</v>
      </c>
      <c r="AI45" s="900">
        <f>VLOOKUP(年度マスタ!$K$4&amp;"_"&amp;AI$33,データシート1!$A:$BT,MATCH("aa_"&amp;$S45,データシート1!$A$1:$BT$1,0),0)</f>
        <v>2.2626767211569501</v>
      </c>
      <c r="AJ45" s="900">
        <f>VLOOKUP(年度マスタ!$K$4&amp;"_"&amp;AJ$33,データシート1!$A:$BT,MATCH("aa_"&amp;$S45,データシート1!$A$1:$BT$1,0),0)</f>
        <v>2.23786105232892</v>
      </c>
      <c r="AK45" s="901">
        <f>VLOOKUP(年度マスタ!$K$4&amp;"_"&amp;AK$33,データシート1!$A:$BT,MATCH("aa_"&amp;$S45,データシート1!$A$1:$BT$1,0),0)</f>
        <v>2.2620148284922057</v>
      </c>
      <c r="AL45" s="330"/>
      <c r="AW45" s="17" t="str">
        <f>AW48</f>
        <v>東海村</v>
      </c>
      <c r="AX45" s="1010">
        <f t="shared" ref="AX45:BB45" si="15">AX48/$BC48</f>
        <v>0.17088090789762964</v>
      </c>
      <c r="AY45" s="1010">
        <f t="shared" si="15"/>
        <v>0.23430539919733251</v>
      </c>
      <c r="AZ45" s="1010">
        <f t="shared" si="15"/>
        <v>0.21466012052034453</v>
      </c>
      <c r="BA45" s="1010">
        <f t="shared" si="15"/>
        <v>0.34923332869324952</v>
      </c>
      <c r="BB45" s="1010">
        <f t="shared" si="15"/>
        <v>3.0920243691443808E-2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10.70330622495614</v>
      </c>
      <c r="Y46" s="900">
        <f>VLOOKUP(年度マスタ!$K$4&amp;"_"&amp;Y$33,データシート1!$A:$BT,MATCH("aa_"&amp;$S46,データシート1!$A$1:$BT$1,0),0)</f>
        <v>27.953646787720992</v>
      </c>
      <c r="Z46" s="900">
        <f>VLOOKUP(年度マスタ!$K$4&amp;"_"&amp;Z$33,データシート1!$A:$BT,MATCH("aa_"&amp;$S46,データシート1!$A$1:$BT$1,0),0)</f>
        <v>22.657173456949089</v>
      </c>
      <c r="AA46" s="900">
        <f>VLOOKUP(年度マスタ!$K$4&amp;"_"&amp;AA$33,データシート1!$A:$BT,MATCH("aa_"&amp;$S46,データシート1!$A$1:$BT$1,0),0)</f>
        <v>27.71752898597336</v>
      </c>
      <c r="AB46" s="900">
        <f>VLOOKUP(年度マスタ!$K$4&amp;"_"&amp;AB$33,データシート1!$A:$BT,MATCH("aa_"&amp;$S46,データシート1!$A$1:$BT$1,0),0)</f>
        <v>28.863072423855279</v>
      </c>
      <c r="AC46" s="900">
        <f>VLOOKUP(年度マスタ!$K$4&amp;"_"&amp;AC$33,データシート1!$A:$BT,MATCH("aa_"&amp;$S46,データシート1!$A$1:$BT$1,0),0)</f>
        <v>28.72186484987774</v>
      </c>
      <c r="AD46" s="900">
        <f>VLOOKUP(年度マスタ!$K$4&amp;"_"&amp;AD$33,データシート1!$A:$BT,MATCH("aa_"&amp;$S46,データシート1!$A$1:$BT$1,0),0)</f>
        <v>27.963890217784321</v>
      </c>
      <c r="AE46" s="900">
        <f>VLOOKUP(年度マスタ!$K$4&amp;"_"&amp;AE$33,データシート1!$A:$BT,MATCH("aa_"&amp;$S46,データシート1!$A$1:$BT$1,0),0)</f>
        <v>28.344294120083198</v>
      </c>
      <c r="AF46" s="900">
        <f>VLOOKUP(年度マスタ!$K$4&amp;"_"&amp;AF$33,データシート1!$A:$BT,MATCH("aa_"&amp;$S46,データシート1!$A$1:$BT$1,0),0)</f>
        <v>28.0922689508071</v>
      </c>
      <c r="AG46" s="900">
        <f>VLOOKUP(年度マスタ!$K$4&amp;"_"&amp;AG$33,データシート1!$A:$BT,MATCH("aa_"&amp;$S46,データシート1!$A$1:$BT$1,0),0)</f>
        <v>28.202799635215126</v>
      </c>
      <c r="AH46" s="900">
        <f>VLOOKUP(年度マスタ!$K$4&amp;"_"&amp;AH$33,データシート1!$A:$BT,MATCH("aa_"&amp;$S46,データシート1!$A$1:$BT$1,0),0)</f>
        <v>28.403595182399048</v>
      </c>
      <c r="AI46" s="900">
        <f>VLOOKUP(年度マスタ!$K$4&amp;"_"&amp;AI$33,データシート1!$A:$BT,MATCH("aa_"&amp;$S46,データシート1!$A$1:$BT$1,0),0)</f>
        <v>27.641219333477515</v>
      </c>
      <c r="AJ46" s="900">
        <f>VLOOKUP(年度マスタ!$K$4&amp;"_"&amp;AJ$33,データシート1!$A:$BT,MATCH("aa_"&amp;$S46,データシート1!$A$1:$BT$1,0),0)</f>
        <v>28.076224316908156</v>
      </c>
      <c r="AK46" s="901">
        <f>VLOOKUP(年度マスタ!$K$4&amp;"_"&amp;AK$33,データシート1!$A:$BT,MATCH("aa_"&amp;$S46,データシート1!$A$1:$BT$1,0),0)</f>
        <v>27.581836047079296</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2.759158636800001</v>
      </c>
      <c r="Y47" s="903">
        <f>VLOOKUP(年度マスタ!$K$4&amp;"_"&amp;Y$33,データシート1!$A:$BT,MATCH("aa_"&amp;$S47,データシート1!$A$1:$BT$1,0),0)</f>
        <v>3.1783649535</v>
      </c>
      <c r="Z47" s="903">
        <f>VLOOKUP(年度マスタ!$K$4&amp;"_"&amp;Z$33,データシート1!$A:$BT,MATCH("aa_"&amp;$S47,データシート1!$A$1:$BT$1,0),0)</f>
        <v>3.7957908005360008</v>
      </c>
      <c r="AA47" s="903">
        <f>VLOOKUP(年度マスタ!$K$4&amp;"_"&amp;AA$33,データシート1!$A:$BT,MATCH("aa_"&amp;$S47,データシート1!$A$1:$BT$1,0),0)</f>
        <v>6.2176284864642772</v>
      </c>
      <c r="AB47" s="903">
        <f>VLOOKUP(年度マスタ!$K$4&amp;"_"&amp;AB$33,データシート1!$A:$BT,MATCH("aa_"&amp;$S47,データシート1!$A$1:$BT$1,0),0)</f>
        <v>7.2230749398106084</v>
      </c>
      <c r="AC47" s="903">
        <f>VLOOKUP(年度マスタ!$K$4&amp;"_"&amp;AC$33,データシート1!$A:$BT,MATCH("aa_"&amp;$S47,データシート1!$A$1:$BT$1,0),0)</f>
        <v>7.2678279231275784</v>
      </c>
      <c r="AD47" s="903">
        <f>VLOOKUP(年度マスタ!$K$4&amp;"_"&amp;AD$33,データシート1!$A:$BT,MATCH("aa_"&amp;$S47,データシート1!$A$1:$BT$1,0),0)</f>
        <v>8.6560541337759567</v>
      </c>
      <c r="AE47" s="903">
        <f>VLOOKUP(年度マスタ!$K$4&amp;"_"&amp;AE$33,データシート1!$A:$BT,MATCH("aa_"&amp;$S47,データシート1!$A$1:$BT$1,0),0)</f>
        <v>9.3965749474602873</v>
      </c>
      <c r="AF47" s="903">
        <f>VLOOKUP(年度マスタ!$K$4&amp;"_"&amp;AF$33,データシート1!$A:$BT,MATCH("aa_"&amp;$S47,データシート1!$A$1:$BT$1,0),0)</f>
        <v>8.7968532283289225</v>
      </c>
      <c r="AG47" s="903">
        <f>VLOOKUP(年度マスタ!$K$4&amp;"_"&amp;AG$33,データシート1!$A:$BT,MATCH("aa_"&amp;$S47,データシート1!$A$1:$BT$1,0),0)</f>
        <v>10.185736319443652</v>
      </c>
      <c r="AH47" s="903">
        <f>VLOOKUP(年度マスタ!$K$4&amp;"_"&amp;AH$33,データシート1!$A:$BT,MATCH("aa_"&amp;$S47,データシート1!$A$1:$BT$1,0),0)</f>
        <v>9.4861439360040141</v>
      </c>
      <c r="AI47" s="903">
        <f>VLOOKUP(年度マスタ!$K$4&amp;"_"&amp;AI$33,データシート1!$A:$BT,MATCH("aa_"&amp;$S47,データシート1!$A$1:$BT$1,0),0)</f>
        <v>8.1309228149696047</v>
      </c>
      <c r="AJ47" s="903">
        <f>VLOOKUP(年度マスタ!$K$4&amp;"_"&amp;AJ$33,データシート1!$A:$BT,MATCH("aa_"&amp;$S47,データシート1!$A$1:$BT$1,0),0)</f>
        <v>8.3486860008670867</v>
      </c>
      <c r="AK47" s="904">
        <f>VLOOKUP(年度マスタ!$K$4&amp;"_"&amp;AK$33,データシート1!$A:$BT,MATCH("aa_"&amp;$S47,データシート1!$A$1:$BT$1,0),0)</f>
        <v>8.1417362056529559</v>
      </c>
      <c r="AL47" s="330"/>
      <c r="AW47" s="17" t="str">
        <f>年度マスタ!I4</f>
        <v>茨城県</v>
      </c>
      <c r="AX47" s="1011">
        <f>SUM(AY38:BA38)</f>
        <v>21956.951849876521</v>
      </c>
      <c r="AY47" s="1011">
        <f t="shared" si="17"/>
        <v>3815.3330588895137</v>
      </c>
      <c r="AZ47" s="1011">
        <f t="shared" si="17"/>
        <v>4367.8035524686011</v>
      </c>
      <c r="BA47" s="1011">
        <f>SUM(BD38:BG38)</f>
        <v>5718.0673031435808</v>
      </c>
      <c r="BB47" s="1011">
        <f>BH38</f>
        <v>359.18603073458848</v>
      </c>
      <c r="BC47" s="1011">
        <f>SUM(AX47:BB47)</f>
        <v>36217.341795112807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東海村</v>
      </c>
      <c r="AX48" s="1011">
        <f>SUM(AY39:BA39)</f>
        <v>44.995352836432147</v>
      </c>
      <c r="AY48" s="1011">
        <f>BB39</f>
        <v>61.695915816885147</v>
      </c>
      <c r="AZ48" s="1011">
        <f>BC39</f>
        <v>56.523036900706515</v>
      </c>
      <c r="BA48" s="1011">
        <f>SUM(BD39:BG39)</f>
        <v>91.958060383247883</v>
      </c>
      <c r="BB48" s="1011">
        <f>BH39</f>
        <v>8.1417362056529559</v>
      </c>
      <c r="BC48" s="1011">
        <f>SUM(AX48:BB48)</f>
        <v>263.31410214292464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263.31410214292464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44.995352836432147</v>
      </c>
      <c r="P52" s="453">
        <f t="shared" ref="P52:P64" si="18">O52/$O$51</f>
        <v>0.17088090789762964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38.961835879719359</v>
      </c>
      <c r="P53" s="454">
        <f t="shared" si="18"/>
        <v>0.14796714480020978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2.8311363855770955</v>
      </c>
      <c r="P54" s="454">
        <f t="shared" si="18"/>
        <v>1.0751936043442059E-2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3.2023805711356923</v>
      </c>
      <c r="P55" s="454">
        <f t="shared" si="18"/>
        <v>1.2161827053977791E-2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61.695915816885147</v>
      </c>
      <c r="P56" s="453">
        <f t="shared" si="18"/>
        <v>0.23430539919733251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56.523036900706515</v>
      </c>
      <c r="P57" s="453">
        <f t="shared" si="18"/>
        <v>0.21466012052034453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91.958060383247883</v>
      </c>
      <c r="P58" s="453">
        <f t="shared" si="18"/>
        <v>0.34923332869324952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62.114209507676378</v>
      </c>
      <c r="P59" s="454">
        <f t="shared" si="18"/>
        <v>0.23589397226420222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38.062922426167894</v>
      </c>
      <c r="P60" s="454">
        <f t="shared" si="18"/>
        <v>0.144553300094454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24.051287081508484</v>
      </c>
      <c r="P61" s="454">
        <f t="shared" si="18"/>
        <v>9.1340672169748241E-2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2.2620148284922057</v>
      </c>
      <c r="P62" s="454">
        <f t="shared" si="18"/>
        <v>8.5905570954357899E-3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27.581836047079296</v>
      </c>
      <c r="P63" s="454">
        <f t="shared" si="18"/>
        <v>0.1047487993336115</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8.1417362056529559</v>
      </c>
      <c r="P64" s="612">
        <f t="shared" si="18"/>
        <v>3.0920243691443808E-2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東海村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343.09969999999998</v>
      </c>
      <c r="AI7" s="78">
        <f>VLOOKUP(年度マスタ!$K$4&amp;"_"&amp;$AG7,データシート1!$A:$BT,MATCH("ab_"&amp;AI$2,データシート1!$A$1:$BT$1,0),0)</f>
        <v>1453</v>
      </c>
      <c r="AJ7" s="78">
        <f>VLOOKUP(年度マスタ!$K$4&amp;"_"&amp;$AG7,データシート1!$A:$BT,MATCH("ab_"&amp;AJ$2,データシート1!$A$1:$BT$1,0),0)</f>
        <v>40</v>
      </c>
      <c r="AK7" s="78">
        <f>VLOOKUP(年度マスタ!$K$4&amp;"_"&amp;$AG7,データシート1!$A:$BT,MATCH("ab_"&amp;AK$2,データシート1!$A$1:$BT$1,0),0)</f>
        <v>15648</v>
      </c>
      <c r="AL7" s="78">
        <f>VLOOKUP(年度マスタ!$K$4&amp;"_"&amp;$AG7,データシート1!$A:$BT,MATCH("ab_"&amp;AL$2,データシート1!$A$1:$BT$1,0),0)</f>
        <v>14476</v>
      </c>
      <c r="AM7" s="78">
        <f>VLOOKUP(年度マスタ!$K$4&amp;"_"&amp;$AG7,データシート1!$A:$BT,MATCH("ab_"&amp;AM$2,データシート1!$A$1:$BT$1,0),0)</f>
        <v>23328</v>
      </c>
      <c r="AN7" s="78">
        <f>VLOOKUP(年度マスタ!$K$4&amp;"_"&amp;$AG7,データシート1!$A:$BT,MATCH("ab_"&amp;AN$2,データシート1!$A$1:$BT$1,0),0)</f>
        <v>4748</v>
      </c>
      <c r="AO7" s="78">
        <f>VLOOKUP(年度マスタ!$K$4&amp;"_"&amp;$AG7,データシート1!$A:$BT,MATCH("ab_"&amp;AO$2,データシート1!$A$1:$BT$1,0),0)</f>
        <v>37405</v>
      </c>
      <c r="AP7" s="78">
        <f>VLOOKUP(年度マスタ!$K$4&amp;"_"&amp;$AG7,データシート1!$A:$BT,MATCH("ab_"&amp;AP$2,データシート1!$A$1:$BT$1,0),0)</f>
        <v>1972337.5</v>
      </c>
      <c r="AQ7" s="954">
        <f>VLOOKUP(年度マスタ!$K$4&amp;"_"&amp;$AG7,データシート1!$A:$BT,MATCH("ab_"&amp;AQ$2,データシート1!$A$1:$BT$1,0),0)</f>
        <v>2.759158636800001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320.99639999999999</v>
      </c>
      <c r="AI8" s="78">
        <f>VLOOKUP(年度マスタ!$K$4&amp;"_"&amp;$AG8,データシート1!$A:$BT,MATCH("ab_"&amp;AI$2,データシート1!$A$1:$BT$1,0),0)</f>
        <v>1453</v>
      </c>
      <c r="AJ8" s="78">
        <f>VLOOKUP(年度マスタ!$K$4&amp;"_"&amp;$AG8,データシート1!$A:$BT,MATCH("ab_"&amp;AJ$2,データシート1!$A$1:$BT$1,0),0)</f>
        <v>40</v>
      </c>
      <c r="AK8" s="78">
        <f>VLOOKUP(年度マスタ!$K$4&amp;"_"&amp;$AG8,データシート1!$A:$BT,MATCH("ab_"&amp;AK$2,データシート1!$A$1:$BT$1,0),0)</f>
        <v>15648</v>
      </c>
      <c r="AL8" s="78">
        <f>VLOOKUP(年度マスタ!$K$4&amp;"_"&amp;$AG8,データシート1!$A:$BT,MATCH("ab_"&amp;AL$2,データシート1!$A$1:$BT$1,0),0)</f>
        <v>14755</v>
      </c>
      <c r="AM8" s="78">
        <f>VLOOKUP(年度マスタ!$K$4&amp;"_"&amp;$AG8,データシート1!$A:$BT,MATCH("ab_"&amp;AM$2,データシート1!$A$1:$BT$1,0),0)</f>
        <v>23756</v>
      </c>
      <c r="AN8" s="78">
        <f>VLOOKUP(年度マスタ!$K$4&amp;"_"&amp;$AG8,データシート1!$A:$BT,MATCH("ab_"&amp;AN$2,データシート1!$A$1:$BT$1,0),0)</f>
        <v>4768</v>
      </c>
      <c r="AO8" s="78">
        <f>VLOOKUP(年度マスタ!$K$4&amp;"_"&amp;$AG8,データシート1!$A:$BT,MATCH("ab_"&amp;AO$2,データシート1!$A$1:$BT$1,0),0)</f>
        <v>37842</v>
      </c>
      <c r="AP8" s="78">
        <f>VLOOKUP(年度マスタ!$K$4&amp;"_"&amp;$AG8,データシート1!$A:$BT,MATCH("ab_"&amp;AP$2,データシート1!$A$1:$BT$1,0),0)</f>
        <v>4881505.25</v>
      </c>
      <c r="AQ8" s="954">
        <f>VLOOKUP(年度マスタ!$K$4&amp;"_"&amp;$AG8,データシート1!$A:$BT,MATCH("ab_"&amp;AQ$2,データシート1!$A$1:$BT$1,0),0)</f>
        <v>3.1783649535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253.7406</v>
      </c>
      <c r="AI9" s="78">
        <f>VLOOKUP(年度マスタ!$K$4&amp;"_"&amp;$AG9,データシート1!$A:$BT,MATCH("ab_"&amp;AI$2,データシート1!$A$1:$BT$1,0),0)</f>
        <v>1453</v>
      </c>
      <c r="AJ9" s="78">
        <f>VLOOKUP(年度マスタ!$K$4&amp;"_"&amp;$AG9,データシート1!$A:$BT,MATCH("ab_"&amp;AJ$2,データシート1!$A$1:$BT$1,0),0)</f>
        <v>40</v>
      </c>
      <c r="AK9" s="78">
        <f>VLOOKUP(年度マスタ!$K$4&amp;"_"&amp;$AG9,データシート1!$A:$BT,MATCH("ab_"&amp;AK$2,データシート1!$A$1:$BT$1,0),0)</f>
        <v>15648</v>
      </c>
      <c r="AL9" s="78">
        <f>VLOOKUP(年度マスタ!$K$4&amp;"_"&amp;$AG9,データシート1!$A:$BT,MATCH("ab_"&amp;AL$2,データシート1!$A$1:$BT$1,0),0)</f>
        <v>15054</v>
      </c>
      <c r="AM9" s="78">
        <f>VLOOKUP(年度マスタ!$K$4&amp;"_"&amp;$AG9,データシート1!$A:$BT,MATCH("ab_"&amp;AM$2,データシート1!$A$1:$BT$1,0),0)</f>
        <v>24246</v>
      </c>
      <c r="AN9" s="78">
        <f>VLOOKUP(年度マスタ!$K$4&amp;"_"&amp;$AG9,データシート1!$A:$BT,MATCH("ab_"&amp;AN$2,データシート1!$A$1:$BT$1,0),0)</f>
        <v>4829</v>
      </c>
      <c r="AO9" s="78">
        <f>VLOOKUP(年度マスタ!$K$4&amp;"_"&amp;$AG9,データシート1!$A:$BT,MATCH("ab_"&amp;AO$2,データシート1!$A$1:$BT$1,0),0)</f>
        <v>38138</v>
      </c>
      <c r="AP9" s="78">
        <f>VLOOKUP(年度マスタ!$K$4&amp;"_"&amp;$AG9,データシート1!$A:$BT,MATCH("ab_"&amp;AP$2,データシート1!$A$1:$BT$1,0),0)</f>
        <v>3950046</v>
      </c>
      <c r="AQ9" s="954">
        <f>VLOOKUP(年度マスタ!$K$4&amp;"_"&amp;$AG9,データシート1!$A:$BT,MATCH("ab_"&amp;AQ$2,データシート1!$A$1:$BT$1,0),0)</f>
        <v>3.7957908005360008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425.14</v>
      </c>
      <c r="AI10" s="78">
        <f>VLOOKUP(年度マスタ!$K$4&amp;"_"&amp;$AG10,データシート1!$A:$BT,MATCH("ab_"&amp;AI$2,データシート1!$A$1:$BT$1,0),0)</f>
        <v>1453</v>
      </c>
      <c r="AJ10" s="78">
        <f>VLOOKUP(年度マスタ!$K$4&amp;"_"&amp;$AG10,データシート1!$A:$BT,MATCH("ab_"&amp;AJ$2,データシート1!$A$1:$BT$1,0),0)</f>
        <v>40</v>
      </c>
      <c r="AK10" s="78">
        <f>VLOOKUP(年度マスタ!$K$4&amp;"_"&amp;$AG10,データシート1!$A:$BT,MATCH("ab_"&amp;AK$2,データシート1!$A$1:$BT$1,0),0)</f>
        <v>15648</v>
      </c>
      <c r="AL10" s="78">
        <f>VLOOKUP(年度マスタ!$K$4&amp;"_"&amp;$AG10,データシート1!$A:$BT,MATCH("ab_"&amp;AL$2,データシート1!$A$1:$BT$1,0),0)</f>
        <v>15255</v>
      </c>
      <c r="AM10" s="78">
        <f>VLOOKUP(年度マスタ!$K$4&amp;"_"&amp;$AG10,データシート1!$A:$BT,MATCH("ab_"&amp;AM$2,データシート1!$A$1:$BT$1,0),0)</f>
        <v>24701</v>
      </c>
      <c r="AN10" s="78">
        <f>VLOOKUP(年度マスタ!$K$4&amp;"_"&amp;$AG10,データシート1!$A:$BT,MATCH("ab_"&amp;AN$2,データシート1!$A$1:$BT$1,0),0)</f>
        <v>4923</v>
      </c>
      <c r="AO10" s="78">
        <f>VLOOKUP(年度マスタ!$K$4&amp;"_"&amp;$AG10,データシート1!$A:$BT,MATCH("ab_"&amp;AO$2,データシート1!$A$1:$BT$1,0),0)</f>
        <v>38332</v>
      </c>
      <c r="AP10" s="78">
        <f>VLOOKUP(年度マスタ!$K$4&amp;"_"&amp;$AG10,データシート1!$A:$BT,MATCH("ab_"&amp;AP$2,データシート1!$A$1:$BT$1,0),0)</f>
        <v>4707107.5</v>
      </c>
      <c r="AQ10" s="954">
        <f>VLOOKUP(年度マスタ!$K$4&amp;"_"&amp;$AG10,データシート1!$A:$BT,MATCH("ab_"&amp;AQ$2,データシート1!$A$1:$BT$1,0),0)</f>
        <v>6.2176284864642772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270.8075</v>
      </c>
      <c r="AI11" s="78">
        <f>VLOOKUP(年度マスタ!$K$4&amp;"_"&amp;$AG11,データシート1!$A:$BT,MATCH("ab_"&amp;AI$2,データシート1!$A$1:$BT$1,0),0)</f>
        <v>1453</v>
      </c>
      <c r="AJ11" s="78">
        <f>VLOOKUP(年度マスタ!$K$4&amp;"_"&amp;$AG11,データシート1!$A:$BT,MATCH("ab_"&amp;AJ$2,データシート1!$A$1:$BT$1,0),0)</f>
        <v>40</v>
      </c>
      <c r="AK11" s="78">
        <f>VLOOKUP(年度マスタ!$K$4&amp;"_"&amp;$AG11,データシート1!$A:$BT,MATCH("ab_"&amp;AK$2,データシート1!$A$1:$BT$1,0),0)</f>
        <v>15648</v>
      </c>
      <c r="AL11" s="78">
        <f>VLOOKUP(年度マスタ!$K$4&amp;"_"&amp;$AG11,データシート1!$A:$BT,MATCH("ab_"&amp;AL$2,データシート1!$A$1:$BT$1,0),0)</f>
        <v>15401</v>
      </c>
      <c r="AM11" s="78">
        <f>VLOOKUP(年度マスタ!$K$4&amp;"_"&amp;$AG11,データシート1!$A:$BT,MATCH("ab_"&amp;AM$2,データシート1!$A$1:$BT$1,0),0)</f>
        <v>25043</v>
      </c>
      <c r="AN11" s="78">
        <f>VLOOKUP(年度マスタ!$K$4&amp;"_"&amp;$AG11,データシート1!$A:$BT,MATCH("ab_"&amp;AN$2,データシート1!$A$1:$BT$1,0),0)</f>
        <v>4981</v>
      </c>
      <c r="AO11" s="78">
        <f>VLOOKUP(年度マスタ!$K$4&amp;"_"&amp;$AG11,データシート1!$A:$BT,MATCH("ab_"&amp;AO$2,データシート1!$A$1:$BT$1,0),0)</f>
        <v>38516</v>
      </c>
      <c r="AP11" s="78">
        <f>VLOOKUP(年度マスタ!$K$4&amp;"_"&amp;$AG11,データシート1!$A:$BT,MATCH("ab_"&amp;AP$2,データシート1!$A$1:$BT$1,0),0)</f>
        <v>4784683.75</v>
      </c>
      <c r="AQ11" s="954">
        <f>VLOOKUP(年度マスタ!$K$4&amp;"_"&amp;$AG11,データシート1!$A:$BT,MATCH("ab_"&amp;AQ$2,データシート1!$A$1:$BT$1,0),0)</f>
        <v>7.2230749398106084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264.8612</v>
      </c>
      <c r="AI12" s="78">
        <f>VLOOKUP(年度マスタ!$K$4&amp;"_"&amp;$AG12,データシート1!$A:$BT,MATCH("ab_"&amp;AI$2,データシート1!$A$1:$BT$1,0),0)</f>
        <v>1578</v>
      </c>
      <c r="AJ12" s="78">
        <f>VLOOKUP(年度マスタ!$K$4&amp;"_"&amp;$AG12,データシート1!$A:$BT,MATCH("ab_"&amp;AJ$2,データシート1!$A$1:$BT$1,0),0)</f>
        <v>58</v>
      </c>
      <c r="AK12" s="78">
        <f>VLOOKUP(年度マスタ!$K$4&amp;"_"&amp;$AG12,データシート1!$A:$BT,MATCH("ab_"&amp;AK$2,データシート1!$A$1:$BT$1,0),0)</f>
        <v>13533</v>
      </c>
      <c r="AL12" s="78">
        <f>VLOOKUP(年度マスタ!$K$4&amp;"_"&amp;$AG12,データシート1!$A:$BT,MATCH("ab_"&amp;AL$2,データシート1!$A$1:$BT$1,0),0)</f>
        <v>15547</v>
      </c>
      <c r="AM12" s="78">
        <f>VLOOKUP(年度マスタ!$K$4&amp;"_"&amp;$AG12,データシート1!$A:$BT,MATCH("ab_"&amp;AM$2,データシート1!$A$1:$BT$1,0),0)</f>
        <v>25266</v>
      </c>
      <c r="AN12" s="78">
        <f>VLOOKUP(年度マスタ!$K$4&amp;"_"&amp;$AG12,データシート1!$A:$BT,MATCH("ab_"&amp;AN$2,データシート1!$A$1:$BT$1,0),0)</f>
        <v>4969</v>
      </c>
      <c r="AO12" s="78">
        <f>VLOOKUP(年度マスタ!$K$4&amp;"_"&amp;$AG12,データシート1!$A:$BT,MATCH("ab_"&amp;AO$2,データシート1!$A$1:$BT$1,0),0)</f>
        <v>38467</v>
      </c>
      <c r="AP12" s="78">
        <f>VLOOKUP(年度マスタ!$K$4&amp;"_"&amp;$AG12,データシート1!$A:$BT,MATCH("ab_"&amp;AP$2,データシート1!$A$1:$BT$1,0),0)</f>
        <v>4776246.75</v>
      </c>
      <c r="AQ12" s="954">
        <f>VLOOKUP(年度マスタ!$K$4&amp;"_"&amp;$AG12,データシート1!$A:$BT,MATCH("ab_"&amp;AQ$2,データシート1!$A$1:$BT$1,0),0)</f>
        <v>7.2678279231275784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209.3322</v>
      </c>
      <c r="AI13" s="78">
        <f>VLOOKUP(年度マスタ!$K$4&amp;"_"&amp;$AG13,データシート1!$A:$BT,MATCH("ab_"&amp;AI$2,データシート1!$A$1:$BT$1,0),0)</f>
        <v>1578</v>
      </c>
      <c r="AJ13" s="78">
        <f>VLOOKUP(年度マスタ!$K$4&amp;"_"&amp;$AG13,データシート1!$A:$BT,MATCH("ab_"&amp;AJ$2,データシート1!$A$1:$BT$1,0),0)</f>
        <v>58</v>
      </c>
      <c r="AK13" s="78">
        <f>VLOOKUP(年度マスタ!$K$4&amp;"_"&amp;$AG13,データシート1!$A:$BT,MATCH("ab_"&amp;AK$2,データシート1!$A$1:$BT$1,0),0)</f>
        <v>13533</v>
      </c>
      <c r="AL13" s="78">
        <f>VLOOKUP(年度マスタ!$K$4&amp;"_"&amp;$AG13,データシート1!$A:$BT,MATCH("ab_"&amp;AL$2,データシート1!$A$1:$BT$1,0),0)</f>
        <v>15669</v>
      </c>
      <c r="AM13" s="78">
        <f>VLOOKUP(年度マスタ!$K$4&amp;"_"&amp;$AG13,データシート1!$A:$BT,MATCH("ab_"&amp;AM$2,データシート1!$A$1:$BT$1,0),0)</f>
        <v>25535</v>
      </c>
      <c r="AN13" s="78">
        <f>VLOOKUP(年度マスタ!$K$4&amp;"_"&amp;$AG13,データシート1!$A:$BT,MATCH("ab_"&amp;AN$2,データシート1!$A$1:$BT$1,0),0)</f>
        <v>5019</v>
      </c>
      <c r="AO13" s="78">
        <f>VLOOKUP(年度マスタ!$K$4&amp;"_"&amp;$AG13,データシート1!$A:$BT,MATCH("ab_"&amp;AO$2,データシート1!$A$1:$BT$1,0),0)</f>
        <v>38409</v>
      </c>
      <c r="AP13" s="78">
        <f>VLOOKUP(年度マスタ!$K$4&amp;"_"&amp;$AG13,データシート1!$A:$BT,MATCH("ab_"&amp;AP$2,データシート1!$A$1:$BT$1,0),0)</f>
        <v>4779970.75</v>
      </c>
      <c r="AQ13" s="954">
        <f>VLOOKUP(年度マスタ!$K$4&amp;"_"&amp;$AG13,データシート1!$A:$BT,MATCH("ab_"&amp;AQ$2,データシート1!$A$1:$BT$1,0),0)</f>
        <v>8.6560541337759567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215.81530000000001</v>
      </c>
      <c r="AI14" s="78">
        <f>VLOOKUP(年度マスタ!$K$4&amp;"_"&amp;$AG14,データシート1!$A:$BT,MATCH("ab_"&amp;AI$2,データシート1!$A$1:$BT$1,0),0)</f>
        <v>1578</v>
      </c>
      <c r="AJ14" s="78">
        <f>VLOOKUP(年度マスタ!$K$4&amp;"_"&amp;$AG14,データシート1!$A:$BT,MATCH("ab_"&amp;AJ$2,データシート1!$A$1:$BT$1,0),0)</f>
        <v>58</v>
      </c>
      <c r="AK14" s="78">
        <f>VLOOKUP(年度マスタ!$K$4&amp;"_"&amp;$AG14,データシート1!$A:$BT,MATCH("ab_"&amp;AK$2,データシート1!$A$1:$BT$1,0),0)</f>
        <v>13533</v>
      </c>
      <c r="AL14" s="78">
        <f>VLOOKUP(年度マスタ!$K$4&amp;"_"&amp;$AG14,データシート1!$A:$BT,MATCH("ab_"&amp;AL$2,データシート1!$A$1:$BT$1,0),0)</f>
        <v>15732</v>
      </c>
      <c r="AM14" s="78">
        <f>VLOOKUP(年度マスタ!$K$4&amp;"_"&amp;$AG14,データシート1!$A:$BT,MATCH("ab_"&amp;AM$2,データシート1!$A$1:$BT$1,0),0)</f>
        <v>25830</v>
      </c>
      <c r="AN14" s="78">
        <f>VLOOKUP(年度マスタ!$K$4&amp;"_"&amp;$AG14,データシート1!$A:$BT,MATCH("ab_"&amp;AN$2,データシート1!$A$1:$BT$1,0),0)</f>
        <v>5108</v>
      </c>
      <c r="AO14" s="78">
        <f>VLOOKUP(年度マスタ!$K$4&amp;"_"&amp;$AG14,データシート1!$A:$BT,MATCH("ab_"&amp;AO$2,データシート1!$A$1:$BT$1,0),0)</f>
        <v>38363</v>
      </c>
      <c r="AP14" s="78">
        <f>VLOOKUP(年度マスタ!$K$4&amp;"_"&amp;$AG14,データシート1!$A:$BT,MATCH("ab_"&amp;AP$2,データシート1!$A$1:$BT$1,0),0)</f>
        <v>4840926.4292165805</v>
      </c>
      <c r="AQ14" s="954">
        <f>VLOOKUP(年度マスタ!$K$4&amp;"_"&amp;$AG14,データシート1!$A:$BT,MATCH("ab_"&amp;AQ$2,データシート1!$A$1:$BT$1,0),0)</f>
        <v>9.3965749474602873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335.43419999999998</v>
      </c>
      <c r="AI15" s="78">
        <f>VLOOKUP(年度マスタ!$K$4&amp;"_"&amp;$AG15,データシート1!$A:$BT,MATCH("ab_"&amp;AI$2,データシート1!$A$1:$BT$1,0),0)</f>
        <v>1578</v>
      </c>
      <c r="AJ15" s="78">
        <f>VLOOKUP(年度マスタ!$K$4&amp;"_"&amp;$AG15,データシート1!$A:$BT,MATCH("ab_"&amp;AJ$2,データシート1!$A$1:$BT$1,0),0)</f>
        <v>58</v>
      </c>
      <c r="AK15" s="78">
        <f>VLOOKUP(年度マスタ!$K$4&amp;"_"&amp;$AG15,データシート1!$A:$BT,MATCH("ab_"&amp;AK$2,データシート1!$A$1:$BT$1,0),0)</f>
        <v>13533</v>
      </c>
      <c r="AL15" s="78">
        <f>VLOOKUP(年度マスタ!$K$4&amp;"_"&amp;$AG15,データシート1!$A:$BT,MATCH("ab_"&amp;AL$2,データシート1!$A$1:$BT$1,0),0)</f>
        <v>15836</v>
      </c>
      <c r="AM15" s="78">
        <f>VLOOKUP(年度マスタ!$K$4&amp;"_"&amp;$AG15,データシート1!$A:$BT,MATCH("ab_"&amp;AM$2,データシート1!$A$1:$BT$1,0),0)</f>
        <v>25856</v>
      </c>
      <c r="AN15" s="78">
        <f>VLOOKUP(年度マスタ!$K$4&amp;"_"&amp;$AG15,データシート1!$A:$BT,MATCH("ab_"&amp;AN$2,データシート1!$A$1:$BT$1,0),0)</f>
        <v>5110</v>
      </c>
      <c r="AO15" s="78">
        <f>VLOOKUP(年度マスタ!$K$4&amp;"_"&amp;$AG15,データシート1!$A:$BT,MATCH("ab_"&amp;AO$2,データシート1!$A$1:$BT$1,0),0)</f>
        <v>38405</v>
      </c>
      <c r="AP15" s="78">
        <f>VLOOKUP(年度マスタ!$K$4&amp;"_"&amp;$AG15,データシート1!$A:$BT,MATCH("ab_"&amp;AP$2,データシート1!$A$1:$BT$1,0),0)</f>
        <v>4893082.9999999991</v>
      </c>
      <c r="AQ15" s="954">
        <f>VLOOKUP(年度マスタ!$K$4&amp;"_"&amp;$AG15,データシート1!$A:$BT,MATCH("ab_"&amp;AQ$2,データシート1!$A$1:$BT$1,0),0)</f>
        <v>8.7968532283289225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314.6474</v>
      </c>
      <c r="AI16" s="78">
        <f>VLOOKUP(年度マスタ!$K$4&amp;"_"&amp;$AG16,データシート1!$A:$BT,MATCH("ab_"&amp;AI$2,データシート1!$A$1:$BT$1,0),0)</f>
        <v>1578</v>
      </c>
      <c r="AJ16" s="78">
        <f>VLOOKUP(年度マスタ!$K$4&amp;"_"&amp;$AG16,データシート1!$A:$BT,MATCH("ab_"&amp;AJ$2,データシート1!$A$1:$BT$1,0),0)</f>
        <v>58</v>
      </c>
      <c r="AK16" s="78">
        <f>VLOOKUP(年度マスタ!$K$4&amp;"_"&amp;$AG16,データシート1!$A:$BT,MATCH("ab_"&amp;AK$2,データシート1!$A$1:$BT$1,0),0)</f>
        <v>13533</v>
      </c>
      <c r="AL16" s="78">
        <f>VLOOKUP(年度マスタ!$K$4&amp;"_"&amp;$AG16,データシート1!$A:$BT,MATCH("ab_"&amp;AL$2,データシート1!$A$1:$BT$1,0),0)</f>
        <v>15995</v>
      </c>
      <c r="AM16" s="78">
        <f>VLOOKUP(年度マスタ!$K$4&amp;"_"&amp;$AG16,データシート1!$A:$BT,MATCH("ab_"&amp;AM$2,データシート1!$A$1:$BT$1,0),0)</f>
        <v>26009</v>
      </c>
      <c r="AN16" s="78">
        <f>VLOOKUP(年度マスタ!$K$4&amp;"_"&amp;$AG16,データシート1!$A:$BT,MATCH("ab_"&amp;AN$2,データシート1!$A$1:$BT$1,0),0)</f>
        <v>5153</v>
      </c>
      <c r="AO16" s="78">
        <f>VLOOKUP(年度マスタ!$K$4&amp;"_"&amp;$AG16,データシート1!$A:$BT,MATCH("ab_"&amp;AO$2,データシート1!$A$1:$BT$1,0),0)</f>
        <v>38373</v>
      </c>
      <c r="AP16" s="78">
        <f>VLOOKUP(年度マスタ!$K$4&amp;"_"&amp;$AG16,データシート1!$A:$BT,MATCH("ab_"&amp;AP$2,データシート1!$A$1:$BT$1,0),0)</f>
        <v>4893083</v>
      </c>
      <c r="AQ16" s="954">
        <f>VLOOKUP(年度マスタ!$K$4&amp;"_"&amp;$AG16,データシート1!$A:$BT,MATCH("ab_"&amp;AQ$2,データシート1!$A$1:$BT$1,0),0)</f>
        <v>10.185736319443651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162.03370000000001</v>
      </c>
      <c r="AI17" s="151">
        <f>VLOOKUP(年度マスタ!$K$4&amp;"_"&amp;$AG17,データシート1!$A:$BT,MATCH("ab_"&amp;AI$2,データシート1!$A$1:$BT$1,0),0)</f>
        <v>1578</v>
      </c>
      <c r="AJ17" s="151">
        <f>VLOOKUP(年度マスタ!$K$4&amp;"_"&amp;$AG17,データシート1!$A:$BT,MATCH("ab_"&amp;AJ$2,データシート1!$A$1:$BT$1,0),0)</f>
        <v>58</v>
      </c>
      <c r="AK17" s="151">
        <f>VLOOKUP(年度マスタ!$K$4&amp;"_"&amp;$AG17,データシート1!$A:$BT,MATCH("ab_"&amp;AK$2,データシート1!$A$1:$BT$1,0),0)</f>
        <v>13533</v>
      </c>
      <c r="AL17" s="151">
        <f>VLOOKUP(年度マスタ!$K$4&amp;"_"&amp;$AG17,データシート1!$A:$BT,MATCH("ab_"&amp;AL$2,データシート1!$A$1:$BT$1,0),0)</f>
        <v>16139</v>
      </c>
      <c r="AM17" s="151">
        <f>VLOOKUP(年度マスタ!$K$4&amp;"_"&amp;$AG17,データシート1!$A:$BT,MATCH("ab_"&amp;AM$2,データシート1!$A$1:$BT$1,0),0)</f>
        <v>26135</v>
      </c>
      <c r="AN17" s="151">
        <f>VLOOKUP(年度マスタ!$K$4&amp;"_"&amp;$AG17,データシート1!$A:$BT,MATCH("ab_"&amp;AN$2,データシート1!$A$1:$BT$1,0),0)</f>
        <v>5144</v>
      </c>
      <c r="AO17" s="151">
        <f>VLOOKUP(年度マスタ!$K$4&amp;"_"&amp;$AG17,データシート1!$A:$BT,MATCH("ab_"&amp;AO$2,データシート1!$A$1:$BT$1,0),0)</f>
        <v>38379</v>
      </c>
      <c r="AP17" s="151">
        <f>VLOOKUP(年度マスタ!$K$4&amp;"_"&amp;$AG17,データシート1!$A:$BT,MATCH("ab_"&amp;AP$2,データシート1!$A$1:$BT$1,0),0)</f>
        <v>5008633.75</v>
      </c>
      <c r="AQ17" s="955">
        <f>VLOOKUP(年度マスタ!$K$4&amp;"_"&amp;$AG17,データシート1!$A:$BT,MATCH("ab_"&amp;AQ$2,データシート1!$A$1:$BT$1,0),0)</f>
        <v>9.4861439360040141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176.06540000000001</v>
      </c>
      <c r="AI18" s="78">
        <f>VLOOKUP(年度マスタ!$K$4&amp;"_"&amp;$AG18,データシート1!$A:$BT,MATCH("ab_"&amp;AI$2,データシート1!$A$1:$BT$1,0),0)</f>
        <v>1365</v>
      </c>
      <c r="AJ18" s="78">
        <f>VLOOKUP(年度マスタ!$K$4&amp;"_"&amp;$AG18,データシート1!$A:$BT,MATCH("ab_"&amp;AJ$2,データシート1!$A$1:$BT$1,0),0)</f>
        <v>85</v>
      </c>
      <c r="AK18" s="78">
        <f>VLOOKUP(年度マスタ!$K$4&amp;"_"&amp;$AG18,データシート1!$A:$BT,MATCH("ab_"&amp;AK$2,データシート1!$A$1:$BT$1,0),0)</f>
        <v>15503</v>
      </c>
      <c r="AL18" s="78">
        <f>VLOOKUP(年度マスタ!$K$4&amp;"_"&amp;$AG18,データシート1!$A:$BT,MATCH("ab_"&amp;AL$2,データシート1!$A$1:$BT$1,0),0)</f>
        <v>16344</v>
      </c>
      <c r="AM18" s="78">
        <f>VLOOKUP(年度マスタ!$K$4&amp;"_"&amp;$AG18,データシート1!$A:$BT,MATCH("ab_"&amp;AM$2,データシート1!$A$1:$BT$1,0),0)</f>
        <v>26350</v>
      </c>
      <c r="AN18" s="78">
        <f>VLOOKUP(年度マスタ!$K$4&amp;"_"&amp;$AG18,データシート1!$A:$BT,MATCH("ab_"&amp;AN$2,データシート1!$A$1:$BT$1,0),0)</f>
        <v>5118</v>
      </c>
      <c r="AO18" s="78">
        <f>VLOOKUP(年度マスタ!$K$4&amp;"_"&amp;$AG18,データシート1!$A:$BT,MATCH("ab_"&amp;AO$2,データシート1!$A$1:$BT$1,0),0)</f>
        <v>38376</v>
      </c>
      <c r="AP18" s="78">
        <f>VLOOKUP(年度マスタ!$K$4&amp;"_"&amp;$AG18,データシート1!$A:$BT,MATCH("ab_"&amp;AP$2,データシート1!$A$1:$BT$1,0),0)</f>
        <v>4899952.5</v>
      </c>
      <c r="AQ18" s="954">
        <f>VLOOKUP(年度マスタ!$K$4&amp;"_"&amp;$AG18,データシート1!$A:$BT,MATCH("ab_"&amp;AQ$2,データシート1!$A$1:$BT$1,0),0)</f>
        <v>8.1309228149696047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258.87900000000002</v>
      </c>
      <c r="AI19" s="78">
        <f>VLOOKUP(年度マスタ!$K$4&amp;"_"&amp;$AG19,データシート1!$A:$BT,MATCH("ab_"&amp;AI$2,データシート1!$A$1:$BT$1,0),0)</f>
        <v>1365</v>
      </c>
      <c r="AJ19" s="78">
        <f>VLOOKUP(年度マスタ!$K$4&amp;"_"&amp;$AG19,データシート1!$A:$BT,MATCH("ab_"&amp;AJ$2,データシート1!$A$1:$BT$1,0),0)</f>
        <v>85</v>
      </c>
      <c r="AK19" s="78">
        <f>VLOOKUP(年度マスタ!$K$4&amp;"_"&amp;$AG19,データシート1!$A:$BT,MATCH("ab_"&amp;AK$2,データシート1!$A$1:$BT$1,0),0)</f>
        <v>15503</v>
      </c>
      <c r="AL19" s="78">
        <f>VLOOKUP(年度マスタ!$K$4&amp;"_"&amp;$AG19,データシート1!$A:$BT,MATCH("ab_"&amp;AL$2,データシート1!$A$1:$BT$1,0),0)</f>
        <v>16547</v>
      </c>
      <c r="AM19" s="78">
        <f>VLOOKUP(年度マスタ!$K$4&amp;"_"&amp;$AG19,データシート1!$A:$BT,MATCH("ab_"&amp;AM$2,データシート1!$A$1:$BT$1,0),0)</f>
        <v>26341</v>
      </c>
      <c r="AN19" s="78">
        <f>VLOOKUP(年度マスタ!$K$4&amp;"_"&amp;$AG19,データシート1!$A:$BT,MATCH("ab_"&amp;AN$2,データシート1!$A$1:$BT$1,0),0)</f>
        <v>5184</v>
      </c>
      <c r="AO19" s="78">
        <f>VLOOKUP(年度マスタ!$K$4&amp;"_"&amp;$AG19,データシート1!$A:$BT,MATCH("ab_"&amp;AO$2,データシート1!$A$1:$BT$1,0),0)</f>
        <v>38328</v>
      </c>
      <c r="AP19" s="78">
        <f>VLOOKUP(年度マスタ!$K$4&amp;"_"&amp;$AG19,データシート1!$A:$BT,MATCH("ab_"&amp;AP$2,データシート1!$A$1:$BT$1,0),0)</f>
        <v>4828337.5</v>
      </c>
      <c r="AQ19" s="954">
        <f>VLOOKUP(年度マスタ!$K$4&amp;"_"&amp;$AG19,データシート1!$A:$BT,MATCH("ab_"&amp;AQ$2,データシート1!$A$1:$BT$1,0),0)</f>
        <v>8.3486860008670867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271.9873</v>
      </c>
      <c r="AI20" s="78">
        <f>VLOOKUP(年度マスタ!$K$4&amp;"_"&amp;$AG20,データシート1!$A:$BT,MATCH("ab_"&amp;AI$2,データシート1!$A$1:$BT$1,0),0)</f>
        <v>1365</v>
      </c>
      <c r="AJ20" s="78">
        <f>VLOOKUP(年度マスタ!$K$4&amp;"_"&amp;$AG20,データシート1!$A:$BT,MATCH("ab_"&amp;AJ$2,データシート1!$A$1:$BT$1,0),0)</f>
        <v>85</v>
      </c>
      <c r="AK20" s="78">
        <f>VLOOKUP(年度マスタ!$K$4&amp;"_"&amp;$AG20,データシート1!$A:$BT,MATCH("ab_"&amp;AK$2,データシート1!$A$1:$BT$1,0),0)</f>
        <v>15503</v>
      </c>
      <c r="AL20" s="78">
        <f>VLOOKUP(年度マスタ!$K$4&amp;"_"&amp;$AG20,データシート1!$A:$BT,MATCH("ab_"&amp;AL$2,データシート1!$A$1:$BT$1,0),0)</f>
        <v>16808</v>
      </c>
      <c r="AM20" s="78">
        <f>VLOOKUP(年度マスタ!$K$4&amp;"_"&amp;$AG20,データシート1!$A:$BT,MATCH("ab_"&amp;AM$2,データシート1!$A$1:$BT$1,0),0)</f>
        <v>26608</v>
      </c>
      <c r="AN20" s="78">
        <f>VLOOKUP(年度マスタ!$K$4&amp;"_"&amp;$AG20,データシート1!$A:$BT,MATCH("ab_"&amp;AN$2,データシート1!$A$1:$BT$1,0),0)</f>
        <v>5255</v>
      </c>
      <c r="AO20" s="78">
        <f>VLOOKUP(年度マスタ!$K$4&amp;"_"&amp;$AG20,データシート1!$A:$BT,MATCH("ab_"&amp;AO$2,データシート1!$A$1:$BT$1,0),0)</f>
        <v>38424</v>
      </c>
      <c r="AP20" s="78">
        <f>VLOOKUP(年度マスタ!$K$4&amp;"_"&amp;$AG20,データシート1!$A:$BT,MATCH("ab_"&amp;AP$2,データシート1!$A$1:$BT$1,0),0)</f>
        <v>4802889.7499999991</v>
      </c>
      <c r="AQ20" s="954">
        <f>VLOOKUP(年度マスタ!$K$4&amp;"_"&amp;$AG20,データシート1!$A:$BT,MATCH("ab_"&amp;AQ$2,データシート1!$A$1:$BT$1,0),0)</f>
        <v>8.1417362056529559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東海村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10.548</v>
      </c>
      <c r="BE13" s="70" t="str">
        <f>年度マスタ!K4</f>
        <v>08341</v>
      </c>
      <c r="BF13" s="70" t="str">
        <f>年度マスタ!K4</f>
        <v>08341</v>
      </c>
      <c r="BG13" s="70" t="str">
        <f>年度マスタ!K4</f>
        <v>08341</v>
      </c>
      <c r="BH13" s="278" t="s">
        <v>195</v>
      </c>
      <c r="BI13" s="278" t="s">
        <v>195</v>
      </c>
      <c r="BJ13" s="278" t="s">
        <v>195</v>
      </c>
      <c r="BK13" s="278" t="str">
        <f>年度マスタ!K4</f>
        <v>08341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10.548</v>
      </c>
      <c r="AY14" s="70"/>
      <c r="BE14" s="70" t="str">
        <f>AP2</f>
        <v>東海村</v>
      </c>
      <c r="BF14" s="70" t="str">
        <f>AP2</f>
        <v>東海村</v>
      </c>
      <c r="BG14" s="70" t="str">
        <f>AP2</f>
        <v>東海村</v>
      </c>
      <c r="BH14" s="70" t="s">
        <v>205</v>
      </c>
      <c r="BI14" s="70" t="s">
        <v>205</v>
      </c>
      <c r="BJ14" s="70" t="s">
        <v>205</v>
      </c>
      <c r="BK14" s="70" t="str">
        <f>AP2</f>
        <v>東海村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237.86600000000001</v>
      </c>
      <c r="AY17" s="165">
        <f>AX17</f>
        <v>237.86600000000001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835.80899999999997</v>
      </c>
      <c r="AY18" s="165">
        <f>AX18</f>
        <v>835.80899999999997</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4.4450000000000003</v>
      </c>
      <c r="BG20" s="952">
        <f t="shared" si="2"/>
        <v>4.4450000000000003</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1.2277994366512219E-2</v>
      </c>
    </row>
    <row r="21" spans="2:63" ht="15.95" customHeight="1" thickTop="1" thickBot="1">
      <c r="B21" s="283"/>
      <c r="C21" s="407" t="s">
        <v>204</v>
      </c>
      <c r="D21" s="522"/>
      <c r="E21" s="522"/>
      <c r="F21" s="877">
        <f>SUM(F22,F26,F27,F28)</f>
        <v>472.42999999999995</v>
      </c>
      <c r="G21" s="877">
        <f t="shared" ref="G21:O21" si="5">SUM(G22,G26,G27,G28)</f>
        <v>605.92700000000002</v>
      </c>
      <c r="H21" s="877">
        <f t="shared" si="5"/>
        <v>901.34100000000001</v>
      </c>
      <c r="I21" s="877">
        <f t="shared" si="5"/>
        <v>893.12599999999998</v>
      </c>
      <c r="J21" s="877">
        <f t="shared" si="5"/>
        <v>967.11599999999999</v>
      </c>
      <c r="K21" s="877">
        <f t="shared" si="5"/>
        <v>1005.524</v>
      </c>
      <c r="L21" s="877">
        <f t="shared" si="5"/>
        <v>962.42800000000011</v>
      </c>
      <c r="M21" s="877">
        <f t="shared" si="5"/>
        <v>965.22900000000004</v>
      </c>
      <c r="N21" s="877">
        <f t="shared" si="5"/>
        <v>951.61099999999988</v>
      </c>
      <c r="O21" s="877">
        <f t="shared" si="5"/>
        <v>969.28200000000004</v>
      </c>
      <c r="P21" s="878">
        <f>SUM(P22,P26,P27,P28)</f>
        <v>1084.223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16.934000000000001</v>
      </c>
      <c r="G22" s="879">
        <f t="shared" ref="G22:P22" si="6">SUM(G23:G25)</f>
        <v>18.18</v>
      </c>
      <c r="H22" s="879">
        <f t="shared" si="6"/>
        <v>13.04</v>
      </c>
      <c r="I22" s="879">
        <f t="shared" si="6"/>
        <v>12.154999999999999</v>
      </c>
      <c r="J22" s="879">
        <f t="shared" si="6"/>
        <v>10.555999999999999</v>
      </c>
      <c r="K22" s="879">
        <f t="shared" si="6"/>
        <v>13.396000000000001</v>
      </c>
      <c r="L22" s="879">
        <f t="shared" si="6"/>
        <v>17.41</v>
      </c>
      <c r="M22" s="879">
        <f t="shared" si="6"/>
        <v>15.125999999999999</v>
      </c>
      <c r="N22" s="879">
        <f t="shared" si="6"/>
        <v>9.5559999999999992</v>
      </c>
      <c r="O22" s="879">
        <f t="shared" si="6"/>
        <v>8.6609999999999996</v>
      </c>
      <c r="P22" s="880">
        <f t="shared" si="6"/>
        <v>10.548</v>
      </c>
      <c r="Z22" s="273"/>
      <c r="AB22" s="272"/>
      <c r="AC22" s="521" t="s">
        <v>286</v>
      </c>
      <c r="AP22" s="16" t="s">
        <v>287</v>
      </c>
      <c r="AQ22" s="273"/>
      <c r="AV22" s="70" t="str">
        <f>AW22</f>
        <v>エネルギー起源CO2</v>
      </c>
      <c r="AW22" s="70" t="str">
        <f>D56</f>
        <v>エネルギー起源CO2</v>
      </c>
      <c r="AX22" s="165">
        <f>P56</f>
        <v>1041.124</v>
      </c>
      <c r="AY22" s="165">
        <f>AX22</f>
        <v>1041.124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16.934000000000001</v>
      </c>
      <c r="G23" s="881">
        <f>IFERROR(VLOOKUP(年度マスタ!$K$4&amp;"_"&amp;G$20,データシート1!$A:$BU,MATCH("ba_"&amp;$E23,データシート1!$A$1:$BU$1,0),0),0)</f>
        <v>18.18</v>
      </c>
      <c r="H23" s="881">
        <f>IFERROR(VLOOKUP(年度マスタ!$K$4&amp;"_"&amp;H$20,データシート1!$A:$BU,MATCH("ba_"&amp;$E23,データシート1!$A$1:$BU$1,0),0),0)</f>
        <v>13.04</v>
      </c>
      <c r="I23" s="881">
        <f>IFERROR(VLOOKUP(年度マスタ!$K$4&amp;"_"&amp;I$20,データシート1!$A:$BU,MATCH("ba_"&amp;$E23,データシート1!$A$1:$BU$1,0),0),0)</f>
        <v>12.154999999999999</v>
      </c>
      <c r="J23" s="881">
        <f>IFERROR(VLOOKUP(年度マスタ!$K$4&amp;"_"&amp;J$20,データシート1!$A:$BU,MATCH("ba_"&amp;$E23,データシート1!$A$1:$BU$1,0),0),0)</f>
        <v>10.555999999999999</v>
      </c>
      <c r="K23" s="881">
        <f>IFERROR(VLOOKUP(年度マスタ!$K$4&amp;"_"&amp;K$20,データシート1!$A:$BU,MATCH("ba_"&amp;$E23,データシート1!$A$1:$BU$1,0),0),0)</f>
        <v>13.396000000000001</v>
      </c>
      <c r="L23" s="881">
        <f>IFERROR(VLOOKUP(年度マスタ!$K$4&amp;"_"&amp;L$20,データシート1!$A:$BU,MATCH("ba_"&amp;$E23,データシート1!$A$1:$BU$1,0),0),0)</f>
        <v>17.41</v>
      </c>
      <c r="M23" s="881">
        <f>IFERROR(VLOOKUP(年度マスタ!$K$4&amp;"_"&amp;M$20,データシート1!$A:$BU,MATCH("ba_"&amp;$E23,データシート1!$A$1:$BU$1,0),0),0)</f>
        <v>15.125999999999999</v>
      </c>
      <c r="N23" s="881">
        <f>IFERROR(VLOOKUP(年度マスタ!$K$4&amp;"_"&amp;N$20,データシート1!$A:$BU,MATCH("ba_"&amp;$E23,データシート1!$A$1:$BU$1,0),0),0)</f>
        <v>9.5559999999999992</v>
      </c>
      <c r="O23" s="881">
        <f>IFERROR(VLOOKUP(年度マスタ!$K$4&amp;"_"&amp;O$20,データシート1!$A:$BU,MATCH("ba_"&amp;$E23,データシート1!$A$1:$BU$1,0),0),0)</f>
        <v>8.6609999999999996</v>
      </c>
      <c r="P23" s="882">
        <f>IFERROR(VLOOKUP(年度マスタ!$K$4&amp;"_"&amp;P$20,データシート1!$A:$BU,MATCH("ba_"&amp;$E23,データシート1!$A$1:$BU$1,0),0),0)</f>
        <v>10.548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146.7372460090341</v>
      </c>
      <c r="AG24" s="877">
        <f t="shared" ref="AG24:AP24" si="11">AG25+AG29</f>
        <v>193.99893643064595</v>
      </c>
      <c r="AH24" s="877">
        <f t="shared" si="11"/>
        <v>160.80094950950766</v>
      </c>
      <c r="AI24" s="877">
        <f t="shared" si="11"/>
        <v>140.39399364549558</v>
      </c>
      <c r="AJ24" s="877">
        <f t="shared" si="11"/>
        <v>132.17642362093386</v>
      </c>
      <c r="AK24" s="877">
        <f t="shared" si="11"/>
        <v>114.90596621301836</v>
      </c>
      <c r="AL24" s="877">
        <f t="shared" si="11"/>
        <v>123.88989856659373</v>
      </c>
      <c r="AM24" s="877">
        <f t="shared" si="11"/>
        <v>123.39292314697019</v>
      </c>
      <c r="AN24" s="877">
        <f t="shared" si="11"/>
        <v>93.968547767296798</v>
      </c>
      <c r="AO24" s="877">
        <f t="shared" si="11"/>
        <v>93.839976105234911</v>
      </c>
      <c r="AP24" s="878">
        <f t="shared" si="11"/>
        <v>113.60912292212714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61.384748575029647</v>
      </c>
      <c r="AG25" s="879">
        <f>①CO2排出量の現状把握!AA35</f>
        <v>100.69010982851353</v>
      </c>
      <c r="AH25" s="879">
        <f>①CO2排出量の現状把握!AB35</f>
        <v>69.731763396681686</v>
      </c>
      <c r="AI25" s="879">
        <f>①CO2排出量の現状把握!AC35</f>
        <v>64.101634577914638</v>
      </c>
      <c r="AJ25" s="879">
        <f>①CO2排出量の現状把握!AD35</f>
        <v>47.286739304453249</v>
      </c>
      <c r="AK25" s="879">
        <f>①CO2排出量の現状把握!AE35</f>
        <v>52.81135367650441</v>
      </c>
      <c r="AL25" s="879">
        <f>①CO2排出量の現状把握!AF35</f>
        <v>67.416920347397848</v>
      </c>
      <c r="AM25" s="879">
        <f>①CO2排出量の現状把握!AG35</f>
        <v>63.459428545479156</v>
      </c>
      <c r="AN25" s="879">
        <f>①CO2排出量の現状把握!AH35</f>
        <v>35.383696890071015</v>
      </c>
      <c r="AO25" s="879">
        <f>①CO2排出量の現状把握!AI35</f>
        <v>33.495049372162001</v>
      </c>
      <c r="AP25" s="880">
        <f>①CO2排出量の現状把握!AJ35</f>
        <v>49.424627020526536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145.11099999999999</v>
      </c>
      <c r="G26" s="879">
        <f>IFERROR(VLOOKUP(年度マスタ!$K$4&amp;"_"&amp;G$20,データシート1!$A:$BU,MATCH("ba_"&amp;$D26,データシート1!$A$1:$BU$1,0),0),0)</f>
        <v>280.73500000000001</v>
      </c>
      <c r="H26" s="879">
        <f>IFERROR(VLOOKUP(年度マスタ!$K$4&amp;"_"&amp;H$20,データシート1!$A:$BU,MATCH("ba_"&amp;$D26,データシート1!$A$1:$BU$1,0),0),0)</f>
        <v>249.214</v>
      </c>
      <c r="I26" s="879">
        <f>IFERROR(VLOOKUP(年度マスタ!$K$4&amp;"_"&amp;I$20,データシート1!$A:$BU,MATCH("ba_"&amp;$D26,データシート1!$A$1:$BU$1,0),0),0)</f>
        <v>299.892</v>
      </c>
      <c r="J26" s="879">
        <f>IFERROR(VLOOKUP(年度マスタ!$K$4&amp;"_"&amp;J$20,データシート1!$A:$BU,MATCH("ba_"&amp;$D26,データシート1!$A$1:$BU$1,0),0),0)</f>
        <v>309.00799999999998</v>
      </c>
      <c r="K26" s="879">
        <f>IFERROR(VLOOKUP(年度マスタ!$K$4&amp;"_"&amp;K$20,データシート1!$A:$BU,MATCH("ba_"&amp;$D26,データシート1!$A$1:$BU$1,0),0),0)</f>
        <v>298.08499999999998</v>
      </c>
      <c r="L26" s="879">
        <f>IFERROR(VLOOKUP(年度マスタ!$K$4&amp;"_"&amp;L$20,データシート1!$A:$BU,MATCH("ba_"&amp;$D26,データシート1!$A$1:$BU$1,0),0),0)</f>
        <v>296.12400000000002</v>
      </c>
      <c r="M26" s="879">
        <f>IFERROR(VLOOKUP(年度マスタ!$K$4&amp;"_"&amp;M$20,データシート1!$A:$BU,MATCH("ba_"&amp;$D26,データシート1!$A$1:$BU$1,0),0),0)</f>
        <v>278.24799999999999</v>
      </c>
      <c r="N26" s="879">
        <f>IFERROR(VLOOKUP(年度マスタ!$K$4&amp;"_"&amp;N$20,データシート1!$A:$BU,MATCH("ba_"&amp;$D26,データシート1!$A$1:$BU$1,0),0),0)</f>
        <v>268.57299999999998</v>
      </c>
      <c r="O26" s="879">
        <f>IFERROR(VLOOKUP(年度マスタ!$K$4&amp;"_"&amp;O$20,データシート1!$A:$BU,MATCH("ba_"&amp;$D26,データシート1!$A$1:$BU$1,0),0),0)</f>
        <v>238.131</v>
      </c>
      <c r="P26" s="880">
        <f>IFERROR(VLOOKUP(年度マスタ!$K$4&amp;"_"&amp;P$20,データシート1!$A:$BU,MATCH("ba_"&amp;$D26,データシート1!$A$1:$BU$1,0),0),0)</f>
        <v>237.86600000000001</v>
      </c>
      <c r="Z26" s="273"/>
      <c r="AB26" s="272"/>
      <c r="AC26" s="522"/>
      <c r="AD26" s="410"/>
      <c r="AE26" s="409" t="s">
        <v>184</v>
      </c>
      <c r="AF26" s="881">
        <f>①CO2排出量の現状把握!Z36</f>
        <v>55.772174642371887</v>
      </c>
      <c r="AG26" s="881">
        <f>①CO2排出量の現状把握!AA36</f>
        <v>95.262701193989116</v>
      </c>
      <c r="AH26" s="881">
        <f>①CO2排出量の現状把握!AB36</f>
        <v>64.756158976236478</v>
      </c>
      <c r="AI26" s="881">
        <f>①CO2排出量の現状把握!AC36</f>
        <v>56.977960331966557</v>
      </c>
      <c r="AJ26" s="881">
        <f>①CO2排出量の現状把握!AD36</f>
        <v>40.305151157638548</v>
      </c>
      <c r="AK26" s="881">
        <f>①CO2排出量の現状把握!AE36</f>
        <v>46.112858354934268</v>
      </c>
      <c r="AL26" s="881">
        <f>①CO2排出量の現状把握!AF36</f>
        <v>60.747114012519503</v>
      </c>
      <c r="AM26" s="881">
        <f>①CO2排出量の現状把握!AG36</f>
        <v>57.184381360591168</v>
      </c>
      <c r="AN26" s="881">
        <f>①CO2排出量の現状把握!AH36</f>
        <v>29.359275153443868</v>
      </c>
      <c r="AO26" s="881">
        <f>①CO2排出量の現状把握!AI36</f>
        <v>26.329467051630999</v>
      </c>
      <c r="AP26" s="882">
        <f>①CO2排出量の現状把握!AJ36</f>
        <v>42.787673062177227</v>
      </c>
      <c r="AQ26" s="273"/>
      <c r="AV26" s="70" t="str">
        <f>AW26</f>
        <v>CH4</v>
      </c>
      <c r="AW26" s="70" t="str">
        <f t="shared" ref="AW26:AW31" si="13">D60</f>
        <v>CH4</v>
      </c>
      <c r="AX26" s="287">
        <f t="shared" si="12"/>
        <v>4.8230000000000004</v>
      </c>
      <c r="AY26" s="287">
        <f>AX26</f>
        <v>4.8230000000000004</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310.38499999999999</v>
      </c>
      <c r="G27" s="879">
        <f>IFERROR(VLOOKUP(年度マスタ!$K$4&amp;"_"&amp;G$20,データシート1!$A:$BU,MATCH("ba_"&amp;$D27,データシート1!$A$1:$BU$1,0),0),0)</f>
        <v>307.012</v>
      </c>
      <c r="H27" s="879">
        <f>IFERROR(VLOOKUP(年度マスタ!$K$4&amp;"_"&amp;H$20,データシート1!$A:$BU,MATCH("ba_"&amp;$D27,データシート1!$A$1:$BU$1,0),0),0)</f>
        <v>639.08699999999999</v>
      </c>
      <c r="I27" s="879">
        <f>IFERROR(VLOOKUP(年度マスタ!$K$4&amp;"_"&amp;I$20,データシート1!$A:$BU,MATCH("ba_"&amp;$D27,データシート1!$A$1:$BU$1,0),0),0)</f>
        <v>581.07899999999995</v>
      </c>
      <c r="J27" s="879">
        <f>IFERROR(VLOOKUP(年度マスタ!$K$4&amp;"_"&amp;J$20,データシート1!$A:$BU,MATCH("ba_"&amp;$D27,データシート1!$A$1:$BU$1,0),0),0)</f>
        <v>647.55200000000002</v>
      </c>
      <c r="K27" s="879">
        <f>IFERROR(VLOOKUP(年度マスタ!$K$4&amp;"_"&amp;K$20,データシート1!$A:$BU,MATCH("ba_"&amp;$D27,データシート1!$A$1:$BU$1,0),0),0)</f>
        <v>694.04300000000001</v>
      </c>
      <c r="L27" s="879">
        <f>IFERROR(VLOOKUP(年度マスタ!$K$4&amp;"_"&amp;L$20,データシート1!$A:$BU,MATCH("ba_"&amp;$D27,データシート1!$A$1:$BU$1,0),0),0)</f>
        <v>648.89400000000001</v>
      </c>
      <c r="M27" s="879">
        <f>IFERROR(VLOOKUP(年度マスタ!$K$4&amp;"_"&amp;M$20,データシート1!$A:$BU,MATCH("ba_"&amp;$D27,データシート1!$A$1:$BU$1,0),0),0)</f>
        <v>671.85500000000002</v>
      </c>
      <c r="N27" s="879">
        <f>IFERROR(VLOOKUP(年度マスタ!$K$4&amp;"_"&amp;N$20,データシート1!$A:$BU,MATCH("ba_"&amp;$D27,データシート1!$A$1:$BU$1,0),0),0)</f>
        <v>673.48199999999997</v>
      </c>
      <c r="O27" s="879">
        <f>IFERROR(VLOOKUP(年度マスタ!$K$4&amp;"_"&amp;O$20,データシート1!$A:$BU,MATCH("ba_"&amp;$D27,データシート1!$A$1:$BU$1,0),0),0)</f>
        <v>722.49</v>
      </c>
      <c r="P27" s="880">
        <f>IFERROR(VLOOKUP(年度マスタ!$K$4&amp;"_"&amp;P$20,データシート1!$A:$BU,MATCH("ba_"&amp;$D27,データシート1!$A$1:$BU$1,0),0),0)</f>
        <v>835.80899999999997</v>
      </c>
      <c r="Z27" s="273"/>
      <c r="AB27" s="272"/>
      <c r="AC27" s="522"/>
      <c r="AD27" s="410"/>
      <c r="AE27" s="409" t="s">
        <v>194</v>
      </c>
      <c r="AF27" s="881">
        <f>①CO2排出量の現状把握!Z37</f>
        <v>3.607223551983783</v>
      </c>
      <c r="AG27" s="881">
        <f>①CO2排出量の現状把握!AA37</f>
        <v>3.4180452927902758</v>
      </c>
      <c r="AH27" s="881">
        <f>①CO2排出量の現状把握!AB37</f>
        <v>3.047511644852372</v>
      </c>
      <c r="AI27" s="881">
        <f>①CO2排出量の現状把握!AC37</f>
        <v>3.8229100339844062</v>
      </c>
      <c r="AJ27" s="881">
        <f>①CO2排出量の現状把握!AD37</f>
        <v>3.657806826576496</v>
      </c>
      <c r="AK27" s="881">
        <f>①CO2排出量の現状把握!AE37</f>
        <v>3.3981074427416247</v>
      </c>
      <c r="AL27" s="881">
        <f>①CO2排出量の現状把握!AF37</f>
        <v>3.3833029609465175</v>
      </c>
      <c r="AM27" s="881">
        <f>①CO2排出量の現状把握!AG37</f>
        <v>3.1923972156297316</v>
      </c>
      <c r="AN27" s="881">
        <f>①CO2排出量の現状把握!AH37</f>
        <v>2.915248797926774</v>
      </c>
      <c r="AO27" s="881">
        <f>①CO2排出量の現状把握!AI37</f>
        <v>2.963243014279564</v>
      </c>
      <c r="AP27" s="882">
        <f>①CO2排出量の現状把握!AJ37</f>
        <v>3.155615051413188</v>
      </c>
      <c r="AQ27" s="273"/>
      <c r="AV27" s="70" t="str">
        <f t="shared" ref="AV27:AV31" si="14">AW27</f>
        <v>N2O</v>
      </c>
      <c r="AW27" s="70" t="str">
        <f t="shared" si="13"/>
        <v>N2O</v>
      </c>
      <c r="AX27" s="287">
        <f t="shared" si="12"/>
        <v>29.472000000000001</v>
      </c>
      <c r="AY27" s="287">
        <f t="shared" ref="AY27:AY31" si="15">AX27</f>
        <v>29.472000000000001</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2.0053503806739741</v>
      </c>
      <c r="AG28" s="881">
        <f>①CO2排出量の現状把握!AA38</f>
        <v>2.0093633417341348</v>
      </c>
      <c r="AH28" s="881">
        <f>①CO2排出量の現状把握!AB38</f>
        <v>1.928092775592827</v>
      </c>
      <c r="AI28" s="881">
        <f>①CO2排出量の現状把握!AC38</f>
        <v>3.300764211963676</v>
      </c>
      <c r="AJ28" s="881">
        <f>①CO2排出量の現状把握!AD38</f>
        <v>3.3237813202382038</v>
      </c>
      <c r="AK28" s="881">
        <f>①CO2排出量の現状把握!AE38</f>
        <v>3.300387878828515</v>
      </c>
      <c r="AL28" s="881">
        <f>①CO2排出量の現状把握!AF38</f>
        <v>3.286503373931819</v>
      </c>
      <c r="AM28" s="881">
        <f>①CO2排出量の現状把握!AG38</f>
        <v>3.0826499692582536</v>
      </c>
      <c r="AN28" s="881">
        <f>①CO2排出量の現状把握!AH38</f>
        <v>3.1091729387003739</v>
      </c>
      <c r="AO28" s="881">
        <f>①CO2排出量の現状把握!AI38</f>
        <v>4.2023393062514387</v>
      </c>
      <c r="AP28" s="882">
        <f>①CO2排出量の現状把握!AJ38</f>
        <v>3.4813389069361258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85.352497434004462</v>
      </c>
      <c r="AG29" s="883">
        <f>①CO2排出量の現状把握!AA39</f>
        <v>93.308826602132427</v>
      </c>
      <c r="AH29" s="883">
        <f>①CO2排出量の現状把握!AB39</f>
        <v>91.069186112825975</v>
      </c>
      <c r="AI29" s="883">
        <f>①CO2排出量の現状把握!AC39</f>
        <v>76.292359067580946</v>
      </c>
      <c r="AJ29" s="883">
        <f>①CO2排出量の現状把握!AD39</f>
        <v>84.889684316480626</v>
      </c>
      <c r="AK29" s="883">
        <f>①CO2排出量の現状把握!AE39</f>
        <v>62.094612536513942</v>
      </c>
      <c r="AL29" s="883">
        <f>①CO2排出量の現状把握!AF39</f>
        <v>56.472978219195888</v>
      </c>
      <c r="AM29" s="883">
        <f>①CO2排出量の現状把握!AG39</f>
        <v>59.933494601491041</v>
      </c>
      <c r="AN29" s="883">
        <f>①CO2排出量の現状把握!AH39</f>
        <v>58.584850877225783</v>
      </c>
      <c r="AO29" s="883">
        <f>①CO2排出量の現状把握!AI39</f>
        <v>60.344926733072917</v>
      </c>
      <c r="AP29" s="884">
        <f>①CO2排出量の現状把握!AJ39</f>
        <v>64.184495901600599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8.8040000000000003</v>
      </c>
      <c r="AY30" s="287">
        <f t="shared" si="15"/>
        <v>8.8040000000000003</v>
      </c>
      <c r="BA30" s="70">
        <v>23</v>
      </c>
      <c r="BB30" s="70"/>
      <c r="BC30" s="70" t="s">
        <v>298</v>
      </c>
      <c r="BD30" s="70" t="str">
        <f t="shared" si="1"/>
        <v>23：非鉄金属製造業(N=2)</v>
      </c>
      <c r="BE30" s="845">
        <f>VLOOKUP(BE$13&amp;"_"&amp;$AV$8,データシート2!$A:$SI,MATCH($AV$5&amp;"_"&amp;$BA30&amp;$AV$6,データシート2!$A$1:$SI$1,0),0)</f>
        <v>2</v>
      </c>
      <c r="BF30" s="952">
        <f>VLOOKUP(BF$13&amp;"_"&amp;$AW$8,データシート2!$A:$SI,MATCH($AW$5&amp;"_"&amp;$BA30&amp;$AW$6,データシート2!$A$1:$SI$1,0),0)</f>
        <v>6.1029999999999998</v>
      </c>
      <c r="BG30" s="952">
        <f t="shared" si="2"/>
        <v>3.0514999999999999</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0.11178106707489578</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0.27586656935316484</v>
      </c>
      <c r="AG33" s="458">
        <f t="shared" ref="AG33:AP33" si="17">IFERROR(IF(G22/AG25&gt;1,1,G22/AG25),0)</f>
        <v>0.18055397924346855</v>
      </c>
      <c r="AH33" s="458">
        <f t="shared" si="17"/>
        <v>0.18700229801761376</v>
      </c>
      <c r="AI33" s="458">
        <f t="shared" si="17"/>
        <v>0.18962074961170869</v>
      </c>
      <c r="AJ33" s="458">
        <f t="shared" si="17"/>
        <v>0.2232338316253048</v>
      </c>
      <c r="AK33" s="458">
        <f t="shared" si="17"/>
        <v>0.2536575767789841</v>
      </c>
      <c r="AL33" s="458">
        <f t="shared" si="17"/>
        <v>0.25824377486077188</v>
      </c>
      <c r="AM33" s="458">
        <f t="shared" si="17"/>
        <v>0.23835701560343744</v>
      </c>
      <c r="AN33" s="458">
        <f>IFERROR(IF(N22/AN25&gt;1,1,N22/AN25),0)</f>
        <v>0.2700678798399242</v>
      </c>
      <c r="AO33" s="458">
        <f t="shared" si="17"/>
        <v>0.25857552570733705</v>
      </c>
      <c r="AP33" s="458">
        <f t="shared" si="17"/>
        <v>0.21341587455216024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0.30362811040785032</v>
      </c>
      <c r="AG34" s="459">
        <f t="shared" ref="AG34:AP36" si="18">IFERROR(IF(G23/AG26&gt;1,1,G23/AG26),0)</f>
        <v>0.19084069391417929</v>
      </c>
      <c r="AH34" s="459">
        <f t="shared" si="18"/>
        <v>0.20137080713489011</v>
      </c>
      <c r="AI34" s="459">
        <f t="shared" si="18"/>
        <v>0.21332809965787131</v>
      </c>
      <c r="AJ34" s="459">
        <f t="shared" si="18"/>
        <v>0.26190200748073483</v>
      </c>
      <c r="AK34" s="459">
        <f t="shared" si="18"/>
        <v>0.29050465483813526</v>
      </c>
      <c r="AL34" s="459">
        <f t="shared" si="18"/>
        <v>0.2865979772538978</v>
      </c>
      <c r="AM34" s="459">
        <f t="shared" si="18"/>
        <v>0.2645127854862856</v>
      </c>
      <c r="AN34" s="459">
        <f t="shared" si="18"/>
        <v>0.32548487488387712</v>
      </c>
      <c r="AO34" s="459">
        <f t="shared" si="18"/>
        <v>0.32894703045132423</v>
      </c>
      <c r="AP34" s="459">
        <f t="shared" si="18"/>
        <v>0.24651959887307018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1</v>
      </c>
      <c r="AG37" s="460">
        <f t="shared" ref="AG37:AP37" si="21">IFERROR(IF(G26/AG29&gt;1,1,G26/AG29),0)</f>
        <v>1</v>
      </c>
      <c r="AH37" s="460">
        <f t="shared" si="21"/>
        <v>1</v>
      </c>
      <c r="AI37" s="460">
        <f t="shared" si="21"/>
        <v>1</v>
      </c>
      <c r="AJ37" s="460">
        <f t="shared" si="21"/>
        <v>1</v>
      </c>
      <c r="AK37" s="460">
        <f t="shared" si="21"/>
        <v>1</v>
      </c>
      <c r="AL37" s="460">
        <f t="shared" si="21"/>
        <v>1</v>
      </c>
      <c r="AM37" s="460">
        <f t="shared" si="21"/>
        <v>1</v>
      </c>
      <c r="AN37" s="460">
        <f t="shared" si="21"/>
        <v>1</v>
      </c>
      <c r="AO37" s="460">
        <f t="shared" si="21"/>
        <v>1</v>
      </c>
      <c r="AP37" s="460">
        <f t="shared" si="21"/>
        <v>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L：学術研究,専門･技術ｻｰﾋﾞｽ業(N=3)</v>
      </c>
      <c r="BE46" s="845">
        <f>VLOOKUP(BE$13&amp;"_"&amp;$AV$8,データシート2!$A:$SI,MATCH($AV$5&amp;"_"&amp;$BA46&amp;$AV$6,データシート2!$A$1:$SI$1,0),0)</f>
        <v>3</v>
      </c>
      <c r="BF46" s="952">
        <f>VLOOKUP(BF$13&amp;"_"&amp;$AW$8,データシート2!$A:$SI,MATCH($AW$5&amp;"_"&amp;$BA46&amp;$AW$6,データシート2!$A$1:$SI$1,0),0)</f>
        <v>237.86600000000001</v>
      </c>
      <c r="BG46" s="952">
        <f t="shared" si="22"/>
        <v>79.288666666666671</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6.5724050635114581</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472.43</v>
      </c>
      <c r="G55" s="885">
        <f t="shared" ref="G55:P55" si="32">SUM(G56,G57,G60,G61,G62,G63,G64,G65,)</f>
        <v>605.92699999999991</v>
      </c>
      <c r="H55" s="885">
        <f t="shared" si="32"/>
        <v>901.34100000000001</v>
      </c>
      <c r="I55" s="885">
        <f t="shared" si="32"/>
        <v>893.12599999999998</v>
      </c>
      <c r="J55" s="885">
        <f t="shared" si="32"/>
        <v>967.11599999999999</v>
      </c>
      <c r="K55" s="885">
        <f t="shared" si="32"/>
        <v>1005.524</v>
      </c>
      <c r="L55" s="885">
        <f t="shared" si="32"/>
        <v>962.428</v>
      </c>
      <c r="M55" s="885">
        <f t="shared" si="32"/>
        <v>965.22900000000004</v>
      </c>
      <c r="N55" s="885">
        <f t="shared" si="32"/>
        <v>951.61099999999999</v>
      </c>
      <c r="O55" s="885">
        <f t="shared" si="32"/>
        <v>969.28200000000004</v>
      </c>
      <c r="P55" s="886">
        <f t="shared" si="32"/>
        <v>1084.2230000000002</v>
      </c>
      <c r="Z55" s="273"/>
      <c r="AB55" s="272"/>
      <c r="AQ55" s="273"/>
      <c r="BA55" s="70" t="s">
        <v>341</v>
      </c>
      <c r="BB55" s="70"/>
      <c r="BC55" s="70" t="s">
        <v>342</v>
      </c>
      <c r="BD55" s="70" t="str">
        <f t="shared" ref="BD55:BD57" si="33">BC55&amp;"(N="&amp;BE55&amp;")"</f>
        <v>発電所・変電所(N=3)</v>
      </c>
      <c r="BE55" s="845">
        <f>BE60+BE61</f>
        <v>3</v>
      </c>
      <c r="BF55" s="952">
        <f>BF60+BF61</f>
        <v>835.80899999999997</v>
      </c>
      <c r="BG55" s="952">
        <f t="shared" si="29"/>
        <v>278.60300000000001</v>
      </c>
      <c r="BH55" s="845">
        <f>BH60+BH61</f>
        <v>231</v>
      </c>
      <c r="BI55" s="845">
        <f>BI60+BI61</f>
        <v>22952.601999999999</v>
      </c>
      <c r="BJ55" s="845">
        <f t="shared" si="30"/>
        <v>99.361913419913421</v>
      </c>
      <c r="BK55" s="279">
        <f t="shared" si="31"/>
        <v>2.8039214464660698</v>
      </c>
    </row>
    <row r="56" spans="2:63" ht="15.95" customHeight="1" thickBot="1">
      <c r="B56" s="272"/>
      <c r="C56" s="613" t="str">
        <f>D56</f>
        <v>エネルギー起源CO2</v>
      </c>
      <c r="D56" s="412" t="s">
        <v>344</v>
      </c>
      <c r="E56" s="409"/>
      <c r="F56" s="880">
        <f>IFERROR(VLOOKUP(年度マスタ!$K$4&amp;"_"&amp;F$54,データシート1!$A:$CE,MATCH("bc_"&amp;$C56,データシート1!$A$1:$CE$1,0),0),0)</f>
        <v>462.43</v>
      </c>
      <c r="G56" s="887">
        <f>IFERROR(VLOOKUP(年度マスタ!$K$4&amp;"_"&amp;G$54,データシート1!$A:$CE,MATCH("bc_"&amp;$C56,データシート1!$A$1:$CE$1,0),0),0)</f>
        <v>582.06799999999998</v>
      </c>
      <c r="H56" s="887">
        <f>IFERROR(VLOOKUP(年度マスタ!$K$4&amp;"_"&amp;H$54,データシート1!$A:$CE,MATCH("bc_"&amp;$C56,データシート1!$A$1:$CE$1,0),0),0)</f>
        <v>854.63300000000004</v>
      </c>
      <c r="I56" s="887">
        <f>IFERROR(VLOOKUP(年度マスタ!$K$4&amp;"_"&amp;I$54,データシート1!$A:$CE,MATCH("bc_"&amp;$C56,データシート1!$A$1:$CE$1,0),0),0)</f>
        <v>848.35199999999998</v>
      </c>
      <c r="J56" s="887">
        <f>IFERROR(VLOOKUP(年度マスタ!$K$4&amp;"_"&amp;J$54,データシート1!$A:$CE,MATCH("bc_"&amp;$C56,データシート1!$A$1:$CE$1,0),0),0)</f>
        <v>921.49400000000003</v>
      </c>
      <c r="K56" s="887">
        <f>IFERROR(VLOOKUP(年度マスタ!$K$4&amp;"_"&amp;K$54,データシート1!$A:$CE,MATCH("bc_"&amp;$C56,データシート1!$A$1:$CE$1,0),0),0)</f>
        <v>965.50199999999995</v>
      </c>
      <c r="L56" s="887">
        <f>IFERROR(VLOOKUP(年度マスタ!$K$4&amp;"_"&amp;L$54,データシート1!$A:$CE,MATCH("bc_"&amp;$C56,データシート1!$A$1:$CE$1,0),0),0)</f>
        <v>946.51900000000001</v>
      </c>
      <c r="M56" s="887">
        <f>IFERROR(VLOOKUP(年度マスタ!$K$4&amp;"_"&amp;M$54,データシート1!$A:$CE,MATCH("bc_"&amp;$C56,データシート1!$A$1:$CE$1,0),0),0)</f>
        <v>921.03300000000002</v>
      </c>
      <c r="N56" s="887">
        <f>IFERROR(VLOOKUP(年度マスタ!$K$4&amp;"_"&amp;N$54,データシート1!$A:$CE,MATCH("bc_"&amp;$C56,データシート1!$A$1:$CE$1,0),0),0)</f>
        <v>901.91800000000001</v>
      </c>
      <c r="O56" s="887">
        <f>IFERROR(VLOOKUP(年度マスタ!$K$4&amp;"_"&amp;O$54,データシート1!$A:$CE,MATCH("bc_"&amp;$C56,データシート1!$A$1:$CE$1,0),0),0)</f>
        <v>933.41300000000001</v>
      </c>
      <c r="P56" s="888">
        <f>IFERROR(VLOOKUP(年度マスタ!$K$4&amp;"_"&amp;P$54,データシート1!$A:$CE,MATCH("bc_"&amp;$C56,データシート1!$A$1:$CE$1,0),0),0)</f>
        <v>1041.124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5.2640000000000002</v>
      </c>
      <c r="O60" s="887">
        <f>IFERROR(VLOOKUP(年度マスタ!$K$4&amp;"_"&amp;O$54,データシート1!$A:$CE,MATCH("bc_"&amp;$C60,データシート1!$A$1:$CE$1,0),0),0)</f>
        <v>5.87</v>
      </c>
      <c r="P60" s="888">
        <f>IFERROR(VLOOKUP(年度マスタ!$K$4&amp;"_"&amp;P$54,データシート1!$A:$CE,MATCH("bc_"&amp;$C60,データシート1!$A$1:$CE$1,0),0),0)</f>
        <v>4.8230000000000004</v>
      </c>
      <c r="Z60" s="273"/>
      <c r="AB60" s="272"/>
      <c r="AD60" s="294"/>
      <c r="AQ60" s="273"/>
      <c r="BA60" s="293">
        <v>3311</v>
      </c>
      <c r="BB60" s="293"/>
      <c r="BC60" s="293"/>
      <c r="BD60" s="293" t="s">
        <v>355</v>
      </c>
      <c r="BE60" s="846">
        <f>VLOOKUP(BE$13&amp;"_"&amp;$AV$8,データシート2!$A:$SI,MATCH($AV$5&amp;"_"&amp;$BA60,データシート2!$A$1:$SI$1,0),0)</f>
        <v>3</v>
      </c>
      <c r="BF60" s="953">
        <f>VLOOKUP(BF$13&amp;"_"&amp;$AW$8,データシート2!$A:$SI,MATCH($AW$5&amp;"_"&amp;$BA60,データシート2!$A$1:$SI$1,0),0)</f>
        <v>835.80899999999997</v>
      </c>
      <c r="BG60" s="953">
        <f t="shared" si="29"/>
        <v>278.60300000000001</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2.769959376041109</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10</v>
      </c>
      <c r="G61" s="887">
        <f>IFERROR(VLOOKUP(年度マスタ!$K$4&amp;"_"&amp;G$54,データシート1!$A:$CE,MATCH("bc_"&amp;$C61,データシート1!$A$1:$CE$1,0),0),0)</f>
        <v>9.4</v>
      </c>
      <c r="H61" s="887">
        <f>IFERROR(VLOOKUP(年度マスタ!$K$4&amp;"_"&amp;H$54,データシート1!$A:$CE,MATCH("bc_"&amp;$C61,データシート1!$A$1:$CE$1,0),0),0)</f>
        <v>22.806999999999999</v>
      </c>
      <c r="I61" s="887">
        <f>IFERROR(VLOOKUP(年度マスタ!$K$4&amp;"_"&amp;I$54,データシート1!$A:$CE,MATCH("bc_"&amp;$C61,データシート1!$A$1:$CE$1,0),0),0)</f>
        <v>22</v>
      </c>
      <c r="J61" s="887">
        <f>IFERROR(VLOOKUP(年度マスタ!$K$4&amp;"_"&amp;J$54,データシート1!$A:$CE,MATCH("bc_"&amp;$C61,データシート1!$A$1:$CE$1,0),0),0)</f>
        <v>23.9</v>
      </c>
      <c r="K61" s="887">
        <f>IFERROR(VLOOKUP(年度マスタ!$K$4&amp;"_"&amp;K$54,データシート1!$A:$CE,MATCH("bc_"&amp;$C61,データシート1!$A$1:$CE$1,0),0),0)</f>
        <v>24</v>
      </c>
      <c r="L61" s="887">
        <f>IFERROR(VLOOKUP(年度マスタ!$K$4&amp;"_"&amp;L$54,データシート1!$A:$CE,MATCH("bc_"&amp;$C61,データシート1!$A$1:$CE$1,0),0),0)</f>
        <v>0</v>
      </c>
      <c r="M61" s="887">
        <f>IFERROR(VLOOKUP(年度マスタ!$K$4&amp;"_"&amp;M$54,データシート1!$A:$CE,MATCH("bc_"&amp;$C61,データシート1!$A$1:$CE$1,0),0),0)</f>
        <v>24</v>
      </c>
      <c r="N61" s="887">
        <f>IFERROR(VLOOKUP(年度マスタ!$K$4&amp;"_"&amp;N$54,データシート1!$A:$CE,MATCH("bc_"&amp;$C61,データシート1!$A$1:$CE$1,0),0),0)</f>
        <v>23.18</v>
      </c>
      <c r="O61" s="887">
        <f>IFERROR(VLOOKUP(年度マスタ!$K$4&amp;"_"&amp;O$54,データシート1!$A:$CE,MATCH("bc_"&amp;$C61,データシート1!$A$1:$CE$1,0),0),0)</f>
        <v>22.013000000000002</v>
      </c>
      <c r="P61" s="888">
        <f>IFERROR(VLOOKUP(年度マスタ!$K$4&amp;"_"&amp;P$54,データシート1!$A:$CE,MATCH("bc_"&amp;$C61,データシート1!$A$1:$CE$1,0),0),0)</f>
        <v>29.472000000000001</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14.459</v>
      </c>
      <c r="H64" s="887">
        <f>IFERROR(VLOOKUP(年度マスタ!$K$4&amp;"_"&amp;H$54,データシート1!$A:$CE,MATCH("bc_"&amp;$C64,データシート1!$A$1:$CE$1,0),0),0)</f>
        <v>23.901</v>
      </c>
      <c r="I64" s="887">
        <f>IFERROR(VLOOKUP(年度マスタ!$K$4&amp;"_"&amp;I$54,データシート1!$A:$CE,MATCH("bc_"&amp;$C64,データシート1!$A$1:$CE$1,0),0),0)</f>
        <v>22.774000000000001</v>
      </c>
      <c r="J64" s="887">
        <f>IFERROR(VLOOKUP(年度マスタ!$K$4&amp;"_"&amp;J$54,データシート1!$A:$CE,MATCH("bc_"&amp;$C64,データシート1!$A$1:$CE$1,0),0),0)</f>
        <v>21.722000000000001</v>
      </c>
      <c r="K64" s="887">
        <f>IFERROR(VLOOKUP(年度マスタ!$K$4&amp;"_"&amp;K$54,データシート1!$A:$CE,MATCH("bc_"&amp;$C64,データシート1!$A$1:$CE$1,0),0),0)</f>
        <v>16.021999999999998</v>
      </c>
      <c r="L64" s="887">
        <f>IFERROR(VLOOKUP(年度マスタ!$K$4&amp;"_"&amp;L$54,データシート1!$A:$CE,MATCH("bc_"&amp;$C64,データシート1!$A$1:$CE$1,0),0),0)</f>
        <v>15.909000000000001</v>
      </c>
      <c r="M64" s="887">
        <f>IFERROR(VLOOKUP(年度マスタ!$K$4&amp;"_"&amp;M$54,データシート1!$A:$CE,MATCH("bc_"&amp;$C64,データシート1!$A$1:$CE$1,0),0),0)</f>
        <v>20.196000000000002</v>
      </c>
      <c r="N64" s="887">
        <f>IFERROR(VLOOKUP(年度マスタ!$K$4&amp;"_"&amp;N$54,データシート1!$A:$CE,MATCH("bc_"&amp;$C64,データシート1!$A$1:$CE$1,0),0),0)</f>
        <v>21.248999999999999</v>
      </c>
      <c r="O64" s="887">
        <f>IFERROR(VLOOKUP(年度マスタ!$K$4&amp;"_"&amp;O$54,データシート1!$A:$CE,MATCH("bc_"&amp;$C64,データシート1!$A$1:$CE$1,0),0),0)</f>
        <v>7.9859999999999998</v>
      </c>
      <c r="P64" s="888">
        <f>IFERROR(VLOOKUP(年度マスタ!$K$4&amp;"_"&amp;P$54,データシート1!$A:$CE,MATCH("bc_"&amp;$C64,データシート1!$A$1:$CE$1,0),0),0)</f>
        <v>8.8040000000000003</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東海村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3320.9</v>
      </c>
      <c r="K6" s="619">
        <f>VLOOKUP(年度マスタ!$K$4&amp;"_"&amp;K$5,データシート1!$A:$BT,MATCH("cb_"&amp;$G6,データシート1!$A$1:$BT$1,0),0)</f>
        <v>3936.4</v>
      </c>
      <c r="L6" s="619">
        <f>VLOOKUP(年度マスタ!$K$4&amp;"_"&amp;L$5,データシート1!$A:$BT,MATCH("cb_"&amp;$G6,データシート1!$A$1:$BT$1,0),0)</f>
        <v>4328.7</v>
      </c>
      <c r="M6" s="619">
        <f>VLOOKUP(年度マスタ!$K$4&amp;"_"&amp;M$5,データシート1!$A:$BT,MATCH("cb_"&amp;$G6,データシート1!$A$1:$BT$1,0),0)</f>
        <v>4699.5999999999995</v>
      </c>
      <c r="N6" s="619">
        <f>VLOOKUP(年度マスタ!$K$4&amp;"_"&amp;N$5,データシート1!$A:$BT,MATCH("cb_"&amp;$G6,データシート1!$A$1:$BT$1,0),0)</f>
        <v>5263.5000000000036</v>
      </c>
      <c r="O6" s="619">
        <f>VLOOKUP(年度マスタ!$K$4&amp;"_"&amp;O$5,データシート1!$A:$BT,MATCH("cb_"&amp;$G6,データシート1!$A$1:$BT$1,0),0)</f>
        <v>5827.7999999999956</v>
      </c>
      <c r="P6" s="619">
        <f>VLOOKUP(年度マスタ!$K$4&amp;"_"&amp;P$5,データシート1!$A:$BT,MATCH("cb_"&amp;$G6,データシート1!$A$1:$BT$1,0),0)</f>
        <v>6449.8999999999878</v>
      </c>
      <c r="Q6" s="619">
        <f>VLOOKUP(年度マスタ!$K$4&amp;"_"&amp;Q$5,データシート1!$A:$BT,MATCH("cb_"&amp;$G6,データシート1!$A$1:$BT$1,0),0)</f>
        <v>7128.6999999999834</v>
      </c>
      <c r="R6" s="633">
        <f>VLOOKUP(年度マスタ!$K$4&amp;"_"&amp;R$5,データシート1!$A:$BT,MATCH("cb_"&amp;$G6,データシート1!$A$1:$BT$1,0),0)</f>
        <v>8057.5999999999685</v>
      </c>
      <c r="S6" s="568"/>
      <c r="T6" s="190"/>
      <c r="U6" s="581"/>
      <c r="V6" s="195"/>
      <c r="W6" s="195"/>
      <c r="X6" s="195"/>
      <c r="Y6" s="196" t="s">
        <v>372</v>
      </c>
      <c r="Z6" s="663" t="s">
        <v>373</v>
      </c>
      <c r="AA6" s="663"/>
      <c r="AB6" s="663"/>
      <c r="AC6" s="664">
        <f>SUM(AC7:AC8)</f>
        <v>357835</v>
      </c>
      <c r="AD6" s="664">
        <f>SUM(AD7:AD8)</f>
        <v>501308.05700000003</v>
      </c>
      <c r="AE6" s="665">
        <f>$AD6*3600/100000000</f>
        <v>18.047090052000001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6811.1</v>
      </c>
      <c r="K7" s="617">
        <f>VLOOKUP(年度マスタ!$K$4&amp;"_"&amp;K$5,データシート1!$A:$BT,MATCH("cb_"&amp;$G7,データシート1!$A$1:$BT$1,0),0)</f>
        <v>14559.5</v>
      </c>
      <c r="L7" s="617">
        <f>VLOOKUP(年度マスタ!$K$4&amp;"_"&amp;L$5,データシート1!$A:$BT,MATCH("cb_"&amp;$G7,データシート1!$A$1:$BT$1,0),0)</f>
        <v>16771.599999999999</v>
      </c>
      <c r="M7" s="617">
        <f>VLOOKUP(年度マスタ!$K$4&amp;"_"&amp;M$5,データシート1!$A:$BT,MATCH("cb_"&amp;$G7,データシート1!$A$1:$BT$1,0),0)</f>
        <v>17614.8</v>
      </c>
      <c r="N7" s="617">
        <f>VLOOKUP(年度マスタ!$K$4&amp;"_"&amp;N$5,データシート1!$A:$BT,MATCH("cb_"&amp;$G7,データシート1!$A$1:$BT$1,0),0)</f>
        <v>17967.2</v>
      </c>
      <c r="O7" s="617">
        <f>VLOOKUP(年度マスタ!$K$4&amp;"_"&amp;O$5,データシート1!$A:$BT,MATCH("cb_"&amp;$G7,データシート1!$A$1:$BT$1,0),0)</f>
        <v>18425</v>
      </c>
      <c r="P7" s="617">
        <f>VLOOKUP(年度マスタ!$K$4&amp;"_"&amp;P$5,データシート1!$A:$BT,MATCH("cb_"&amp;$G7,データシート1!$A$1:$BT$1,0),0)</f>
        <v>19277.5</v>
      </c>
      <c r="Q7" s="617">
        <f>VLOOKUP(年度マスタ!$K$4&amp;"_"&amp;Q$5,データシート1!$A:$BT,MATCH("cb_"&amp;$G7,データシート1!$A$1:$BT$1,0),0)</f>
        <v>20168.499999999996</v>
      </c>
      <c r="R7" s="634">
        <f>VLOOKUP(年度マスタ!$K$4&amp;"_"&amp;R$5,データシート1!$A:$BT,MATCH("cb_"&amp;$G7,データシート1!$A$1:$BT$1,0),0)</f>
        <v>20267.499999999996</v>
      </c>
      <c r="S7" s="568"/>
      <c r="T7" s="190"/>
      <c r="U7" s="581"/>
      <c r="V7" s="195"/>
      <c r="W7" s="195"/>
      <c r="X7" s="195"/>
      <c r="Y7" s="196" t="s">
        <v>375</v>
      </c>
      <c r="Z7" s="212" t="s">
        <v>376</v>
      </c>
      <c r="AA7" s="212"/>
      <c r="AB7" s="212"/>
      <c r="AC7" s="1022">
        <f>VLOOKUP(年度マスタ!$K$4&amp;"_"&amp;年度マスタ!$K$9,データシート3!A:AB,MATCH("ea_"&amp;$Y7&amp;"_設備",データシート3!$A$1:$AB$1,0),0)</f>
        <v>188726</v>
      </c>
      <c r="AD7" s="1022">
        <f>VLOOKUP(年度マスタ!$K$4&amp;"_"&amp;年度マスタ!$K$9,データシート3!A:AB,MATCH("ea_"&amp;$Y7&amp;"_年間発電",データシート3!$A$1:$AB$1,0),0)/10^3</f>
        <v>265022.39199999999</v>
      </c>
      <c r="AE7" s="554">
        <f t="shared" ref="AE7:AE16" si="0">$AD7*3600/100000000</f>
        <v>9.5408061119999985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169109</v>
      </c>
      <c r="AD8" s="1022">
        <f>VLOOKUP(年度マスタ!$K$4&amp;"_"&amp;年度マスタ!$K$9,データシート3!A:AB,MATCH("ea_"&amp;$Y8&amp;"_年間発電",データシート3!$A$1:$AB$1,0),0)/10^3</f>
        <v>236285.66500000001</v>
      </c>
      <c r="AE8" s="554">
        <f t="shared" si="0"/>
        <v>8.5062839399999994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2800</v>
      </c>
      <c r="AD9" s="666">
        <f>VLOOKUP(年度マスタ!$K$4&amp;"_"&amp;年度マスタ!$K$9,データシート3!A:AB,MATCH("ea_"&amp;$Y9&amp;"_年間発電",データシート3!$A$1:$AB$1,0),0)/10^3</f>
        <v>5190.5550000000012</v>
      </c>
      <c r="AE9" s="667">
        <f t="shared" si="0"/>
        <v>0.18685998000000004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49120</v>
      </c>
      <c r="M11" s="654">
        <f>VLOOKUP(年度マスタ!$K$4&amp;"_"&amp;M$5,データシート1!$A:$BT,MATCH("cb_"&amp;$G11,データシート1!$A$1:$BT$1,0),0)</f>
        <v>56000</v>
      </c>
      <c r="N11" s="654">
        <f>VLOOKUP(年度マスタ!$K$4&amp;"_"&amp;N$5,データシート1!$A:$BT,MATCH("cb_"&amp;$G11,データシート1!$A$1:$BT$1,0),0)</f>
        <v>56000</v>
      </c>
      <c r="O11" s="654">
        <f>VLOOKUP(年度マスタ!$K$4&amp;"_"&amp;O$5,データシート1!$A:$BT,MATCH("cb_"&amp;$G11,データシート1!$A$1:$BT$1,0),0)</f>
        <v>56000</v>
      </c>
      <c r="P11" s="654">
        <f>VLOOKUP(年度マスタ!$K$4&amp;"_"&amp;P$5,データシート1!$A:$BT,MATCH("cb_"&amp;$G11,データシート1!$A$1:$BT$1,0),0)</f>
        <v>56000</v>
      </c>
      <c r="Q11" s="654">
        <f>VLOOKUP(年度マスタ!$K$4&amp;"_"&amp;Q$5,データシート1!$A:$BT,MATCH("cb_"&amp;$G11,データシート1!$A$1:$BT$1,0),0)</f>
        <v>56000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10132</v>
      </c>
      <c r="K12" s="651">
        <f t="shared" ref="K12:Q12" si="1">SUM(K6:K11)</f>
        <v>18495.900000000001</v>
      </c>
      <c r="L12" s="651">
        <f t="shared" si="1"/>
        <v>70220.3</v>
      </c>
      <c r="M12" s="651">
        <f t="shared" si="1"/>
        <v>78314.399999999994</v>
      </c>
      <c r="N12" s="651">
        <f t="shared" si="1"/>
        <v>79230.700000000012</v>
      </c>
      <c r="O12" s="651">
        <f t="shared" si="1"/>
        <v>80252.799999999988</v>
      </c>
      <c r="P12" s="651">
        <f t="shared" si="1"/>
        <v>81727.399999999994</v>
      </c>
      <c r="Q12" s="651">
        <f t="shared" si="1"/>
        <v>83297.199999999983</v>
      </c>
      <c r="R12" s="652">
        <f t="shared" ref="R12" si="2">SUM(R6:R11)</f>
        <v>28325.099999999966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4.5216024700000004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20.38799641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3985.4785079999997</v>
      </c>
      <c r="K19" s="615">
        <f>K6*別紙!$C5/100*別紙!$E5/10^3</f>
        <v>4724.152368</v>
      </c>
      <c r="L19" s="615">
        <f>L6*別紙!$C5/100*別紙!$E5/10^3</f>
        <v>5194.9594439999992</v>
      </c>
      <c r="M19" s="615">
        <f>M6*別紙!$C5/100*別紙!$E5/10^3</f>
        <v>5640.083951999999</v>
      </c>
      <c r="N19" s="615">
        <f>N6*別紙!$C5/100*別紙!$E5/10^3</f>
        <v>6316.8316200000027</v>
      </c>
      <c r="O19" s="615">
        <f>O6*別紙!$C5/100*別紙!$E5/10^3</f>
        <v>6994.0593359999948</v>
      </c>
      <c r="P19" s="615">
        <f>P6*別紙!$C5/100*別紙!$E5/10^3</f>
        <v>7740.6539879999846</v>
      </c>
      <c r="Q19" s="615">
        <f>Q6*別紙!$C5/100*別紙!$E5/10^3</f>
        <v>8555.2954439999794</v>
      </c>
      <c r="R19" s="639">
        <f>R6*別紙!$C5/100*別紙!$E5/10^3</f>
        <v>9670.0869119999588</v>
      </c>
      <c r="S19" s="572"/>
      <c r="T19" s="191"/>
      <c r="U19" s="588"/>
      <c r="W19" s="201"/>
      <c r="X19" s="201"/>
      <c r="Y19" s="173"/>
      <c r="Z19" s="628" t="s">
        <v>389</v>
      </c>
      <c r="AA19" s="671"/>
      <c r="AB19" s="672"/>
      <c r="AC19" s="673">
        <f>SUM($AC$6,$AC$9,$AC$10,$AC$13)</f>
        <v>360635</v>
      </c>
      <c r="AD19" s="673">
        <f>SUM($AD$6,$AD$9,$AD$10,$AD$13)</f>
        <v>506498.61200000002</v>
      </c>
      <c r="AE19" s="674">
        <f>SUM($AE$6,$AE$9,$AE$10,$AE$13,$AE$17,$AE$18)</f>
        <v>43.143548912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9009.4506359999996</v>
      </c>
      <c r="K20" s="617">
        <f>K7*別紙!$C6/100*別紙!$E6/10^3</f>
        <v>19258.72422</v>
      </c>
      <c r="L20" s="617">
        <f>L7*別紙!$C6/100*別紙!$E6/10^3</f>
        <v>22184.801615999997</v>
      </c>
      <c r="M20" s="617">
        <f>M7*別紙!$C6/100*別紙!$E6/10^3</f>
        <v>23300.152847999998</v>
      </c>
      <c r="N20" s="617">
        <f>N7*別紙!$C6/100*別紙!$E6/10^3</f>
        <v>23766.293472000001</v>
      </c>
      <c r="O20" s="617">
        <f>O7*別紙!$C6/100*別紙!$E6/10^3</f>
        <v>24371.852999999999</v>
      </c>
      <c r="P20" s="617">
        <f>P7*別紙!$C6/100*別紙!$E6/10^3</f>
        <v>25499.505900000004</v>
      </c>
      <c r="Q20" s="617">
        <f>Q7*別紙!$C6/100*別紙!$E6/10^3</f>
        <v>26678.085059999994</v>
      </c>
      <c r="R20" s="634">
        <f>R7*別紙!$C6/100*別紙!$E6/10^3</f>
        <v>26809.038299999997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344232.96000000002</v>
      </c>
      <c r="M24" s="654">
        <f>M11*別紙!$C10/100*別紙!$E10/10^3</f>
        <v>392448</v>
      </c>
      <c r="N24" s="654">
        <f>N11*別紙!$C10/100*別紙!$E10/10^3</f>
        <v>392448</v>
      </c>
      <c r="O24" s="654">
        <f>O11*別紙!$C10/100*別紙!$E10/10^3</f>
        <v>392448</v>
      </c>
      <c r="P24" s="654">
        <f>P11*別紙!$C10/100*別紙!$E10/10^3</f>
        <v>392448</v>
      </c>
      <c r="Q24" s="654">
        <f>Q11*別紙!$C10/100*別紙!$E10/10^3</f>
        <v>392448</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12994.929144</v>
      </c>
      <c r="K25" s="657">
        <f t="shared" si="3"/>
        <v>23982.876587999999</v>
      </c>
      <c r="L25" s="657">
        <f t="shared" si="3"/>
        <v>371612.72106000001</v>
      </c>
      <c r="M25" s="657">
        <f t="shared" si="3"/>
        <v>421388.23680000001</v>
      </c>
      <c r="N25" s="657">
        <f t="shared" si="3"/>
        <v>422531.125092</v>
      </c>
      <c r="O25" s="657">
        <f t="shared" si="3"/>
        <v>423813.91233600001</v>
      </c>
      <c r="P25" s="657">
        <f t="shared" si="3"/>
        <v>425688.15988799999</v>
      </c>
      <c r="Q25" s="657">
        <f t="shared" si="3"/>
        <v>427681.380504</v>
      </c>
      <c r="R25" s="658">
        <f t="shared" ref="R25" si="4">SUM(R19:R24)</f>
        <v>36479.125211999955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221081.45304591962</v>
      </c>
      <c r="K26" s="654">
        <f>(VLOOKUP(年度マスタ!$K$4&amp;"_"&amp;K$18,データシート1!$A:$BT,MATCH("da_合計",データシート1!$A$1:$BT$1,0),0))/10^3</f>
        <v>204937.74966988782</v>
      </c>
      <c r="L26" s="654">
        <f>(VLOOKUP(年度マスタ!$K$4&amp;"_"&amp;L$18,データシート1!$A:$BT,MATCH("da_合計",データシート1!$A$1:$BT$1,0),0))/10^3</f>
        <v>219778.05119834805</v>
      </c>
      <c r="M26" s="654">
        <f>(VLOOKUP(年度マスタ!$K$4&amp;"_"&amp;M$18,データシート1!$A:$BT,MATCH("da_合計",データシート1!$A$1:$BT$1,0),0))/10^3</f>
        <v>216770.56356052178</v>
      </c>
      <c r="N26" s="654">
        <f>(VLOOKUP(年度マスタ!$K$4&amp;"_"&amp;N$18,データシート1!$A:$BT,MATCH("da_合計",データシート1!$A$1:$BT$1,0),0))/10^3</f>
        <v>198761.03937926394</v>
      </c>
      <c r="O26" s="654">
        <f>(VLOOKUP(年度マスタ!$K$4&amp;"_"&amp;O$18,データシート1!$A:$BT,MATCH("da_合計",データシート1!$A$1:$BT$1,0),0))/10^3</f>
        <v>204993.17708153583</v>
      </c>
      <c r="P26" s="654">
        <f>(VLOOKUP(年度マスタ!$K$4&amp;"_"&amp;P$18,データシート1!$A:$BT,MATCH("da_合計",データシート1!$A$1:$BT$1,0),0))/10^3</f>
        <v>218373.78091982115</v>
      </c>
      <c r="Q26" s="654">
        <f>(VLOOKUP(年度マスタ!$K$4&amp;"_"&amp;Q$18,データシート1!$A:$BT,MATCH("da_合計",データシート1!$A$1:$BT$1,0),0))/10^3</f>
        <v>218342.94860251903</v>
      </c>
      <c r="R26" s="655">
        <f>Q26</f>
        <v>218342.94860251903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5.8778920461052396E-2</v>
      </c>
      <c r="K27" s="839">
        <f t="shared" ref="K27:P27" si="5">K25/K26</f>
        <v>0.11702517777535586</v>
      </c>
      <c r="L27" s="839">
        <f t="shared" si="5"/>
        <v>1.6908545645653319</v>
      </c>
      <c r="M27" s="839">
        <f t="shared" si="5"/>
        <v>1.9439366207227187</v>
      </c>
      <c r="N27" s="839">
        <f t="shared" si="5"/>
        <v>2.1258246908527751</v>
      </c>
      <c r="O27" s="839">
        <f t="shared" si="5"/>
        <v>2.0674537483139179</v>
      </c>
      <c r="P27" s="839">
        <f t="shared" si="5"/>
        <v>1.9493556327822024</v>
      </c>
      <c r="Q27" s="839">
        <f>Q25/Q26</f>
        <v>1.9587597549695537</v>
      </c>
      <c r="R27" s="840">
        <f>R25/R26</f>
        <v>0.16707260502562937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0.16707260502562937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2.3197388110849966</v>
      </c>
      <c r="AA52" s="173"/>
      <c r="AB52" s="678" t="s">
        <v>413</v>
      </c>
      <c r="AC52" s="679">
        <f>$AD6</f>
        <v>501308.05700000003</v>
      </c>
      <c r="AD52" s="680">
        <f>R19+R20</f>
        <v>36479.125211999955</v>
      </c>
      <c r="AE52" s="681">
        <f t="shared" ref="AE52:AE54" si="6">IFERROR(AD52/AC52,"-")</f>
        <v>7.2767881350847621E-2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288155.66339748097</v>
      </c>
      <c r="Z53" s="1130"/>
      <c r="AA53" s="173"/>
      <c r="AB53" s="678" t="s">
        <v>377</v>
      </c>
      <c r="AC53" s="679">
        <f>$AD9</f>
        <v>5190.5550000000012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774</v>
      </c>
      <c r="AK54" s="443">
        <f>VLOOKUP(年度マスタ!$K$4&amp;"_"&amp;AK$53,データシート1!$A$1:$BT$2000,MATCH("ca_太陽光発電（10kW未満）",データシート1!$A$1:$BT$1,0),0)</f>
        <v>901</v>
      </c>
      <c r="AL54" s="443">
        <f>VLOOKUP(年度マスタ!$K$4&amp;"_"&amp;AL$53,データシート1!$A$1:$BT$2000,MATCH("ca_太陽光発電（10kW未満）",データシート1!$A$1:$BT$1,0),0)</f>
        <v>977</v>
      </c>
      <c r="AM54" s="443">
        <f>VLOOKUP(年度マスタ!$K$4&amp;"_"&amp;AM$53,データシート1!$A$1:$BT$2000,MATCH("ca_太陽光発電（10kW未満）",データシート1!$A$1:$BT$1,0),0)</f>
        <v>1051</v>
      </c>
      <c r="AN54" s="443">
        <f>VLOOKUP(年度マスタ!$K$4&amp;"_"&amp;AN$53,データシート1!$A$1:$BT$2000,MATCH("ca_太陽光発電（10kW未満）",データシート1!$A$1:$BT$1,0),0)</f>
        <v>1165</v>
      </c>
      <c r="AO54" s="443">
        <f>VLOOKUP(年度マスタ!$K$4&amp;"_"&amp;AO$53,データシート1!$A$1:$BT$2000,MATCH("ca_太陽光発電（10kW未満）",データシート1!$A$1:$BT$1,0),0)</f>
        <v>1276</v>
      </c>
      <c r="AP54" s="443">
        <f>VLOOKUP(年度マスタ!$K$4&amp;"_"&amp;AP$53,データシート1!$A$1:$BT$2000,MATCH("ca_太陽光発電（10kW未満）",データシート1!$A$1:$BT$1,0),0)</f>
        <v>1384</v>
      </c>
      <c r="AQ54" s="443">
        <f>VLOOKUP(年度マスタ!$K$4&amp;"_"&amp;AQ$53,データシート1!$A$1:$BT$2000,MATCH("ca_太陽光発電（10kW未満）",データシート1!$A$1:$BT$1,0),0)</f>
        <v>1500</v>
      </c>
      <c r="AR54" s="443">
        <f>VLOOKUP(年度マスタ!$K$4&amp;"_"&amp;AR$53,データシート1!$A$1:$BT$2000,MATCH("ca_太陽光発電（10kW未満）",データシート1!$A$1:$BT$1,0),0)</f>
        <v>1652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東海村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茨城県</v>
      </c>
      <c r="AY12" s="1023" t="str">
        <f>年度マスタ!$J4</f>
        <v>東海村</v>
      </c>
      <c r="AZ12" s="1023" t="str">
        <f>年度マスタ!$K4</f>
        <v>08341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04214</v>
      </c>
      <c r="AY21" s="18" t="str">
        <f>IF(IFERROR(比較地域マスタ!$Z6,"")=0,"",IFERROR(比較地域マスタ!$Z6,""))</f>
        <v>東松島市</v>
      </c>
      <c r="BB21" s="110" t="str">
        <f t="shared" ref="BB21:BC68" si="0">AX21</f>
        <v>04214</v>
      </c>
      <c r="BC21" s="1031" t="str">
        <f t="shared" si="0"/>
        <v>東松島市</v>
      </c>
      <c r="BD21" s="34">
        <f>SUM(BE21,BI21:BK21,BQ21)</f>
        <v>198.71519011311321</v>
      </c>
      <c r="BE21" s="34">
        <f>SUM(BF21:BH21)</f>
        <v>41.713982729171292</v>
      </c>
      <c r="BF21" s="34">
        <f>VLOOKUP($AX21&amp;"_"&amp;$BC$14,データシート1!$A:$BT,MATCH($BC$12&amp;"_"&amp;BF$20,データシート1!$A$1:$BT$1,0),0)</f>
        <v>19.89769006407224</v>
      </c>
      <c r="BG21" s="34">
        <f>VLOOKUP($AX21&amp;"_"&amp;$BC$14,データシート1!$A:$BT,MATCH($BC$12&amp;"_"&amp;BG$20,データシート1!$A$1:$BT$1,0),0)</f>
        <v>3.5665531801095622</v>
      </c>
      <c r="BH21" s="34">
        <f>VLOOKUP($AX21&amp;"_"&amp;$BC$14,データシート1!$A:$BT,MATCH($BC$12&amp;"_"&amp;BH$20,データシート1!$A$1:$BT$1,0),0)</f>
        <v>18.249739484989487</v>
      </c>
      <c r="BI21" s="34">
        <f>VLOOKUP($AX21&amp;"_"&amp;$BC$14,データシート1!$A:$BT,MATCH($BC$12&amp;"_"&amp;BI$20,データシート1!$A$1:$BT$1,0),0)</f>
        <v>36.696708074136865</v>
      </c>
      <c r="BJ21" s="34">
        <f>VLOOKUP($AX21&amp;"_"&amp;$BC$14,データシート1!$A:$BT,MATCH($BC$12&amp;"_"&amp;BJ$20,データシート1!$A$1:$BT$1,0),0)</f>
        <v>47.404615353703193</v>
      </c>
      <c r="BK21" s="34">
        <f t="shared" ref="BK21:BK68" si="1">SUM(BL21,BO21:BP21)</f>
        <v>67.264212263541651</v>
      </c>
      <c r="BL21" s="34">
        <f t="shared" ref="BL21:BL67" si="2">SUM(BM21:BN21)</f>
        <v>64.969365394392824</v>
      </c>
      <c r="BM21" s="34">
        <f>VLOOKUP($AX21&amp;"_"&amp;$BC$14,データシート1!$A:$BT,MATCH($BC$12&amp;"_"&amp;BM$20,データシート1!$A$1:$BT$1,0),0)</f>
        <v>35.412279810137463</v>
      </c>
      <c r="BN21" s="34">
        <f>VLOOKUP($AX21&amp;"_"&amp;$BC$14,データシート1!$A:$BT,MATCH($BC$12&amp;"_"&amp;BN$20,データシート1!$A$1:$BT$1,0),0)</f>
        <v>29.557085584255365</v>
      </c>
      <c r="BO21" s="34">
        <f>VLOOKUP($AX21&amp;"_"&amp;$BC$14,データシート1!$A:$BT,MATCH($BC$12&amp;"_"&amp;BO$20,データシート1!$A$1:$BT$1,0),0)</f>
        <v>2.2948468691488202</v>
      </c>
      <c r="BP21" s="34">
        <f>VLOOKUP($AX21&amp;"_"&amp;$BC$14,データシート1!$A:$BT,MATCH($BC$12&amp;"_"&amp;BP$20,データシート1!$A$1:$BT$1,0),0)</f>
        <v>0</v>
      </c>
      <c r="BQ21" s="34">
        <f>VLOOKUP($AX21&amp;"_"&amp;$BC$14,データシート1!$A:$BT,MATCH($BC$12&amp;"_"&amp;BQ$20,データシート1!$A$1:$BT$1,0),0)</f>
        <v>5.6356716925602059</v>
      </c>
      <c r="BR21" s="35">
        <f t="shared" ref="BR21:BR68" si="3">BD21</f>
        <v>198.71519011311321</v>
      </c>
      <c r="BT21" s="111" t="str">
        <f t="shared" ref="BT21:BT68" si="4">AY21</f>
        <v>東松島市</v>
      </c>
      <c r="BU21" s="34">
        <f>BD21</f>
        <v>198.71519011311321</v>
      </c>
      <c r="BV21" s="60">
        <f>BE21/$BR21</f>
        <v>0.20991844008214341</v>
      </c>
      <c r="BW21" s="60">
        <f t="shared" ref="BW21:CH42" si="5">BF21/$BR21</f>
        <v>0.10013170131959223</v>
      </c>
      <c r="BX21" s="60">
        <f t="shared" si="5"/>
        <v>1.7948065158377671E-2</v>
      </c>
      <c r="BY21" s="60">
        <f t="shared" si="5"/>
        <v>9.1838673604173485E-2</v>
      </c>
      <c r="BZ21" s="60">
        <f t="shared" si="5"/>
        <v>0.18466986873649802</v>
      </c>
      <c r="CA21" s="60">
        <f t="shared" si="5"/>
        <v>0.23855556954010113</v>
      </c>
      <c r="CB21" s="60">
        <f t="shared" si="5"/>
        <v>0.33849557361595423</v>
      </c>
      <c r="CC21" s="60">
        <f t="shared" si="5"/>
        <v>0.32694715163652455</v>
      </c>
      <c r="CD21" s="60">
        <f t="shared" si="5"/>
        <v>0.17820620451803401</v>
      </c>
      <c r="CE21" s="60">
        <f t="shared" si="5"/>
        <v>0.14874094711849054</v>
      </c>
      <c r="CF21" s="60">
        <f t="shared" si="5"/>
        <v>1.154842197942966E-2</v>
      </c>
      <c r="CG21" s="60">
        <f t="shared" si="5"/>
        <v>0</v>
      </c>
      <c r="CH21" s="60">
        <f>BQ21/$BR21</f>
        <v>2.8360548025303217E-2</v>
      </c>
      <c r="CI21" s="112">
        <f t="shared" ref="CI21:CI68" si="6">BR21/$BR21</f>
        <v>1</v>
      </c>
      <c r="CK21" s="113" t="str">
        <f t="shared" ref="CK21:CK68" si="7">AY21</f>
        <v>東松島市</v>
      </c>
      <c r="CL21" s="114">
        <f>CN21+CP21+CR21</f>
        <v>41.713982729171292</v>
      </c>
      <c r="CM21" s="61">
        <f>IF(IF(CL21=0,0,CW21/CL21)&gt;1,1,IF(CL21=0,0,CW21/CL21))</f>
        <v>0</v>
      </c>
      <c r="CN21" s="62">
        <f>BF21</f>
        <v>19.89769006407224</v>
      </c>
      <c r="CO21" s="61">
        <f>IF(IF(CN21=0,0,CX21/CN21)&gt;1,1,IF(CN21=0,0,CX21/CN21))</f>
        <v>0</v>
      </c>
      <c r="CP21" s="62">
        <f t="shared" ref="CP21:CP68" si="8">BG21</f>
        <v>3.5665531801095622</v>
      </c>
      <c r="CQ21" s="61">
        <f>IF(IF(CP21=0,0,CY21/CP21)&gt;1,1,IF(CP21=0,0,CY21/CP21))</f>
        <v>0</v>
      </c>
      <c r="CR21" s="62">
        <f t="shared" ref="CR21:CR68" si="9">BH21</f>
        <v>18.249739484989487</v>
      </c>
      <c r="CS21" s="61">
        <f>IF(IF(CR21=0,0,CZ21/CR21)&gt;1,1,IF(CR21=0,0,CZ21/CR21))</f>
        <v>0</v>
      </c>
      <c r="CT21" s="62">
        <f t="shared" ref="CT21:CT68" si="10">BI21</f>
        <v>36.696708074136865</v>
      </c>
      <c r="CU21" s="63">
        <f>IF(IF(CT21=0,0,DA21/CT21)&gt;1,1,IF(CT21=0,0,DA21/CT21))</f>
        <v>0.12826763617299511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4.7069999999999999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4.7069999999999999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08341</v>
      </c>
      <c r="AY22" s="18" t="str">
        <f>IF(IFERROR(比較地域マスタ!$Z7,"")=0,"",IFERROR(比較地域マスタ!$Z7,""))</f>
        <v>東海村</v>
      </c>
      <c r="BB22" s="110" t="str">
        <f t="shared" si="0"/>
        <v>08341</v>
      </c>
      <c r="BC22" s="1031" t="str">
        <f t="shared" si="0"/>
        <v>東海村</v>
      </c>
      <c r="BD22" s="34">
        <f t="shared" ref="BD22:BD68" si="14">SUM(BE22,BI22:BK22,BQ22)</f>
        <v>265.40448269203978</v>
      </c>
      <c r="BE22" s="34">
        <f t="shared" ref="BE22:BE67" si="15">SUM(BF22:BH22)</f>
        <v>49.424627020526536</v>
      </c>
      <c r="BF22" s="34">
        <f>VLOOKUP($AX22&amp;"_"&amp;$BC$14,データシート1!$A:$BT,MATCH($BC$12&amp;"_"&amp;BF$20,データシート1!$A$1:$BT$1,0),0)</f>
        <v>42.787673062177227</v>
      </c>
      <c r="BG22" s="34">
        <f>VLOOKUP($AX22&amp;"_"&amp;$BC$14,データシート1!$A:$BT,MATCH($BC$12&amp;"_"&amp;BG$20,データシート1!$A$1:$BT$1,0),0)</f>
        <v>3.155615051413188</v>
      </c>
      <c r="BH22" s="34">
        <f>VLOOKUP($AX22&amp;"_"&amp;$BC$14,データシート1!$A:$BT,MATCH($BC$12&amp;"_"&amp;BH$20,データシート1!$A$1:$BT$1,0),0)</f>
        <v>3.4813389069361258</v>
      </c>
      <c r="BI22" s="34">
        <f>VLOOKUP($AX22&amp;"_"&amp;$BC$14,データシート1!$A:$BT,MATCH($BC$12&amp;"_"&amp;BI$20,データシート1!$A$1:$BT$1,0),0)</f>
        <v>64.184495901600599</v>
      </c>
      <c r="BJ22" s="34">
        <f>VLOOKUP($AX22&amp;"_"&amp;$BC$14,データシート1!$A:$BT,MATCH($BC$12&amp;"_"&amp;BJ$20,データシート1!$A$1:$BT$1,0),0)</f>
        <v>53.243570058798916</v>
      </c>
      <c r="BK22" s="34">
        <f t="shared" si="1"/>
        <v>90.203103710246637</v>
      </c>
      <c r="BL22" s="34">
        <f t="shared" si="2"/>
        <v>59.88901834100956</v>
      </c>
      <c r="BM22" s="34">
        <f>VLOOKUP($AX22&amp;"_"&amp;$BC$14,データシート1!$A:$BT,MATCH($BC$12&amp;"_"&amp;BM$20,データシート1!$A$1:$BT$1,0),0)</f>
        <v>35.80099261097029</v>
      </c>
      <c r="BN22" s="34">
        <f>VLOOKUP($AX22&amp;"_"&amp;$BC$14,データシート1!$A:$BT,MATCH($BC$12&amp;"_"&amp;BN$20,データシート1!$A$1:$BT$1,0),0)</f>
        <v>24.088025730039273</v>
      </c>
      <c r="BO22" s="34">
        <f>VLOOKUP($AX22&amp;"_"&amp;$BC$14,データシート1!$A:$BT,MATCH($BC$12&amp;"_"&amp;BO$20,データシート1!$A$1:$BT$1,0),0)</f>
        <v>2.23786105232892</v>
      </c>
      <c r="BP22" s="34">
        <f>VLOOKUP($AX22&amp;"_"&amp;$BC$14,データシート1!$A:$BT,MATCH($BC$12&amp;"_"&amp;BP$20,データシート1!$A$1:$BT$1,0),0)</f>
        <v>28.076224316908156</v>
      </c>
      <c r="BQ22" s="34">
        <f>VLOOKUP($AX22&amp;"_"&amp;$BC$14,データシート1!$A:$BT,MATCH($BC$12&amp;"_"&amp;BQ$20,データシート1!$A$1:$BT$1,0),0)</f>
        <v>8.3486860008670867</v>
      </c>
      <c r="BR22" s="35">
        <f t="shared" si="3"/>
        <v>265.40448269203978</v>
      </c>
      <c r="BT22" s="121" t="str">
        <f t="shared" si="4"/>
        <v>東海村</v>
      </c>
      <c r="BU22" s="33">
        <f>BD22</f>
        <v>265.40448269203978</v>
      </c>
      <c r="BV22" s="59">
        <f t="shared" ref="BV22:BZ68" si="16">BE22/$BR22</f>
        <v>0.1862237838607875</v>
      </c>
      <c r="BW22" s="59">
        <f t="shared" si="5"/>
        <v>0.16121684392130484</v>
      </c>
      <c r="BX22" s="59">
        <f t="shared" si="5"/>
        <v>1.188983328165856E-2</v>
      </c>
      <c r="BY22" s="59">
        <f t="shared" si="5"/>
        <v>1.3117106657824137E-2</v>
      </c>
      <c r="BZ22" s="59">
        <f t="shared" si="5"/>
        <v>0.24183651779565693</v>
      </c>
      <c r="CA22" s="59">
        <f t="shared" si="5"/>
        <v>0.20061292680041021</v>
      </c>
      <c r="CB22" s="59">
        <f t="shared" si="5"/>
        <v>0.33987030963193327</v>
      </c>
      <c r="CC22" s="59">
        <f t="shared" si="5"/>
        <v>0.22565187194106801</v>
      </c>
      <c r="CD22" s="59">
        <f t="shared" si="5"/>
        <v>0.13489219265565955</v>
      </c>
      <c r="CE22" s="59">
        <f t="shared" si="5"/>
        <v>9.0759679285408471E-2</v>
      </c>
      <c r="CF22" s="59">
        <f t="shared" si="5"/>
        <v>8.4318886765963417E-3</v>
      </c>
      <c r="CG22" s="59">
        <f t="shared" si="5"/>
        <v>0.10578654901426893</v>
      </c>
      <c r="CH22" s="59">
        <f t="shared" si="5"/>
        <v>3.1456461911212048E-2</v>
      </c>
      <c r="CI22" s="122">
        <f t="shared" si="6"/>
        <v>1</v>
      </c>
      <c r="CK22" s="123" t="str">
        <f t="shared" si="7"/>
        <v>東海村</v>
      </c>
      <c r="CL22" s="124">
        <f t="shared" ref="CL22:CL68" si="17">CN22+CP22+CR22</f>
        <v>49.424627020526536</v>
      </c>
      <c r="CM22" s="65">
        <f t="shared" ref="CM22:CM68" si="18">IF(IF(CL22=0,0,CW22/CL22)&gt;1,1,IF(CL22=0,0,CW22/CL22))</f>
        <v>0.21341587455216024</v>
      </c>
      <c r="CN22" s="66">
        <f t="shared" ref="CN22:CN68" si="19">BF22</f>
        <v>42.787673062177227</v>
      </c>
      <c r="CO22" s="65">
        <f t="shared" ref="CO22:CO68" si="20">IF(IF(CN22=0,0,CX22/CN22)&gt;1,1,IF(CN22=0,0,CX22/CN22))</f>
        <v>0.24651959887307018</v>
      </c>
      <c r="CP22" s="66">
        <f t="shared" si="8"/>
        <v>3.155615051413188</v>
      </c>
      <c r="CQ22" s="65">
        <f t="shared" ref="CQ22:CQ68" si="21">IF(IF(CP22=0,0,CY22/CP22)&gt;1,1,IF(CP22=0,0,CY22/CP22))</f>
        <v>0</v>
      </c>
      <c r="CR22" s="66">
        <f t="shared" si="9"/>
        <v>3.4813389069361258</v>
      </c>
      <c r="CS22" s="65">
        <f t="shared" ref="CS22:CS68" si="22">IF(IF(CR22=0,0,CZ22/CR22)&gt;1,1,IF(CR22=0,0,CZ22/CR22))</f>
        <v>0</v>
      </c>
      <c r="CT22" s="66">
        <f t="shared" si="10"/>
        <v>64.184495901600599</v>
      </c>
      <c r="CU22" s="67">
        <f t="shared" ref="CU22:CU68" si="23">IF(IF(CT22=0,0,DA22/CT22)&gt;1,1,IF(CT22=0,0,DA22/CT22))</f>
        <v>1</v>
      </c>
      <c r="CV22" s="16"/>
      <c r="CW22" s="959">
        <f t="shared" ref="CW22:CW68" si="24">SUM(CX22:CZ22)</f>
        <v>10.548</v>
      </c>
      <c r="CX22" s="960">
        <f>VLOOKUP($AX22&amp;"_"&amp;$CW$14,データシート1!$A:$BT,MATCH($CW$12&amp;"_"&amp;CX$20,データシート1!$A$1:$BT$1,0),0)</f>
        <v>10.548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237.86600000000001</v>
      </c>
      <c r="DB22" s="960">
        <f>VLOOKUP($AX22&amp;"_"&amp;$CW$14,データシート1!$A:$BT,MATCH($CW$12&amp;"_"&amp;DB$20,データシート1!$A$1:$BT$1,0),0)</f>
        <v>835.80899999999997</v>
      </c>
      <c r="DC22" s="960">
        <f>VLOOKUP($AX22&amp;"_"&amp;$CW$14,データシート1!$A:$BT,MATCH($CW$12&amp;"_"&amp;DC$20,データシート1!$A$1:$BT$1,0),0)</f>
        <v>0</v>
      </c>
      <c r="DD22" s="961">
        <f t="shared" si="11"/>
        <v>1084.223</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3</v>
      </c>
      <c r="DK22" s="64">
        <f>VLOOKUP($AX22&amp;"_"&amp;$DF$14,データシート1!$A:$BT,MATCH($DF$12&amp;"_"&amp;DK$20,データシート1!$A$1:$BT$1,0),0)</f>
        <v>0</v>
      </c>
      <c r="DL22" s="68">
        <f t="shared" si="12"/>
        <v>9</v>
      </c>
      <c r="DM22" s="16"/>
      <c r="DN22" s="126">
        <f>IF($DD22=0,0,ROUND(CX22/$DD22,2))</f>
        <v>0.01</v>
      </c>
      <c r="DO22" s="127">
        <f>IF($DD22=0,0,ROUND(CY22/$DD22,2))</f>
        <v>0</v>
      </c>
      <c r="DP22" s="127">
        <f t="shared" si="13"/>
        <v>0</v>
      </c>
      <c r="DQ22" s="127">
        <f t="shared" si="13"/>
        <v>0.22</v>
      </c>
      <c r="DR22" s="127">
        <f t="shared" si="13"/>
        <v>0.77</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36205</v>
      </c>
      <c r="AY23" s="18" t="str">
        <f>IF(IFERROR(比較地域マスタ!$Z8,"")=0,"",IFERROR(比較地域マスタ!$Z8,""))</f>
        <v>吉野川市</v>
      </c>
      <c r="BB23" s="110" t="str">
        <f t="shared" si="0"/>
        <v>36205</v>
      </c>
      <c r="BC23" s="1031" t="str">
        <f t="shared" si="0"/>
        <v>吉野川市</v>
      </c>
      <c r="BD23" s="34">
        <f t="shared" si="14"/>
        <v>237.90681550005229</v>
      </c>
      <c r="BE23" s="34">
        <f t="shared" si="15"/>
        <v>44.596545409963142</v>
      </c>
      <c r="BF23" s="34">
        <f>VLOOKUP($AX23&amp;"_"&amp;$BC$14,データシート1!$A:$BT,MATCH($BC$12&amp;"_"&amp;BF$20,データシート1!$A$1:$BT$1,0),0)</f>
        <v>37.134029281558149</v>
      </c>
      <c r="BG23" s="34">
        <f>VLOOKUP($AX23&amp;"_"&amp;$BC$14,データシート1!$A:$BT,MATCH($BC$12&amp;"_"&amp;BG$20,データシート1!$A$1:$BT$1,0),0)</f>
        <v>2.4022034586037297</v>
      </c>
      <c r="BH23" s="34">
        <f>VLOOKUP($AX23&amp;"_"&amp;$BC$14,データシート1!$A:$BT,MATCH($BC$12&amp;"_"&amp;BH$20,データシート1!$A$1:$BT$1,0),0)</f>
        <v>5.0603126698012613</v>
      </c>
      <c r="BI23" s="34">
        <f>VLOOKUP($AX23&amp;"_"&amp;$BC$14,データシート1!$A:$BT,MATCH($BC$12&amp;"_"&amp;BI$20,データシート1!$A$1:$BT$1,0),0)</f>
        <v>51.609823010647439</v>
      </c>
      <c r="BJ23" s="34">
        <f>VLOOKUP($AX23&amp;"_"&amp;$BC$14,データシート1!$A:$BT,MATCH($BC$12&amp;"_"&amp;BJ$20,データシート1!$A$1:$BT$1,0),0)</f>
        <v>60.870479569049749</v>
      </c>
      <c r="BK23" s="34">
        <f t="shared" si="1"/>
        <v>74.192298842054242</v>
      </c>
      <c r="BL23" s="34">
        <f t="shared" si="2"/>
        <v>71.883497454237428</v>
      </c>
      <c r="BM23" s="34">
        <f>VLOOKUP($AX23&amp;"_"&amp;$BC$14,データシート1!$A:$BT,MATCH($BC$12&amp;"_"&amp;BM$20,データシート1!$A$1:$BT$1,0),0)</f>
        <v>35.268211429409213</v>
      </c>
      <c r="BN23" s="34">
        <f>VLOOKUP($AX23&amp;"_"&amp;$BC$14,データシート1!$A:$BT,MATCH($BC$12&amp;"_"&amp;BN$20,データシート1!$A$1:$BT$1,0),0)</f>
        <v>36.615286024828215</v>
      </c>
      <c r="BO23" s="34">
        <f>VLOOKUP($AX23&amp;"_"&amp;$BC$14,データシート1!$A:$BT,MATCH($BC$12&amp;"_"&amp;BO$20,データシート1!$A$1:$BT$1,0),0)</f>
        <v>2.3088013878168101</v>
      </c>
      <c r="BP23" s="34">
        <f>VLOOKUP($AX23&amp;"_"&amp;$BC$14,データシート1!$A:$BT,MATCH($BC$12&amp;"_"&amp;BP$20,データシート1!$A$1:$BT$1,0),0)</f>
        <v>0</v>
      </c>
      <c r="BQ23" s="34">
        <f>VLOOKUP($AX23&amp;"_"&amp;$BC$14,データシート1!$A:$BT,MATCH($BC$12&amp;"_"&amp;BQ$20,データシート1!$A$1:$BT$1,0),0)</f>
        <v>6.6376686683376969</v>
      </c>
      <c r="BR23" s="35">
        <f t="shared" si="3"/>
        <v>237.90681550005229</v>
      </c>
      <c r="BT23" s="121" t="str">
        <f t="shared" si="4"/>
        <v>吉野川市</v>
      </c>
      <c r="BU23" s="33">
        <f t="shared" ref="BU23:BU68" si="25">BD23</f>
        <v>237.90681550005229</v>
      </c>
      <c r="BV23" s="59">
        <f t="shared" si="16"/>
        <v>0.18745383698330131</v>
      </c>
      <c r="BW23" s="59">
        <f t="shared" si="5"/>
        <v>0.15608644587800802</v>
      </c>
      <c r="BX23" s="59">
        <f t="shared" si="5"/>
        <v>1.0097245232569647E-2</v>
      </c>
      <c r="BY23" s="59">
        <f t="shared" si="5"/>
        <v>2.1270145872723637E-2</v>
      </c>
      <c r="BZ23" s="59">
        <f t="shared" si="5"/>
        <v>0.21693293192197807</v>
      </c>
      <c r="CA23" s="59">
        <f t="shared" si="5"/>
        <v>0.25585849418019874</v>
      </c>
      <c r="CB23" s="59">
        <f t="shared" si="5"/>
        <v>0.31185444891988784</v>
      </c>
      <c r="CC23" s="59">
        <f t="shared" si="5"/>
        <v>0.30214980307792666</v>
      </c>
      <c r="CD23" s="59">
        <f t="shared" si="5"/>
        <v>0.14824380442939206</v>
      </c>
      <c r="CE23" s="59">
        <f t="shared" si="5"/>
        <v>0.15390599864853458</v>
      </c>
      <c r="CF23" s="59">
        <f t="shared" si="5"/>
        <v>9.7046458419611879E-3</v>
      </c>
      <c r="CG23" s="59">
        <f t="shared" si="5"/>
        <v>0</v>
      </c>
      <c r="CH23" s="59">
        <f t="shared" si="5"/>
        <v>2.7900287994633923E-2</v>
      </c>
      <c r="CI23" s="122">
        <f t="shared" si="6"/>
        <v>1</v>
      </c>
      <c r="CK23" s="123" t="str">
        <f t="shared" si="7"/>
        <v>吉野川市</v>
      </c>
      <c r="CL23" s="124">
        <f t="shared" si="17"/>
        <v>44.596545409963142</v>
      </c>
      <c r="CM23" s="65">
        <f t="shared" si="18"/>
        <v>0.15783733774202707</v>
      </c>
      <c r="CN23" s="66">
        <f t="shared" si="19"/>
        <v>37.134029281558149</v>
      </c>
      <c r="CO23" s="65">
        <f t="shared" si="20"/>
        <v>0.18955659098097857</v>
      </c>
      <c r="CP23" s="66">
        <f t="shared" si="8"/>
        <v>2.4022034586037297</v>
      </c>
      <c r="CQ23" s="65">
        <f t="shared" si="21"/>
        <v>0</v>
      </c>
      <c r="CR23" s="66">
        <f t="shared" si="9"/>
        <v>5.0603126698012613</v>
      </c>
      <c r="CS23" s="65">
        <f t="shared" si="22"/>
        <v>0</v>
      </c>
      <c r="CT23" s="66">
        <f t="shared" si="10"/>
        <v>51.609823010647439</v>
      </c>
      <c r="CU23" s="67">
        <f t="shared" si="23"/>
        <v>7.8182790883967068E-2</v>
      </c>
      <c r="CV23" s="16"/>
      <c r="CW23" s="959">
        <f t="shared" si="24"/>
        <v>7.0389999999999997</v>
      </c>
      <c r="CX23" s="962">
        <f>VLOOKUP($AX23&amp;"_"&amp;$CW$14,データシート1!$A:$BT,MATCH($CW$12&amp;"_"&amp;CX$20,データシート1!$A$1:$BT$1,0),0)</f>
        <v>7.0389999999999997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4.0350000000000001</v>
      </c>
      <c r="DB23" s="962">
        <f>VLOOKUP($AX23&amp;"_"&amp;$CW$14,データシート1!$A:$BT,MATCH($CW$12&amp;"_"&amp;DB$20,データシート1!$A$1:$BT$1,0),0)</f>
        <v>0</v>
      </c>
      <c r="DC23" s="962">
        <f>VLOOKUP($AX23&amp;"_"&amp;$CW$14,データシート1!$A:$BT,MATCH($CW$12&amp;"_"&amp;DC$20,データシート1!$A$1:$BT$1,0),0)</f>
        <v>0</v>
      </c>
      <c r="DD23" s="961">
        <f t="shared" si="11"/>
        <v>11.074</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0.64</v>
      </c>
      <c r="DO23" s="127">
        <f t="shared" ref="DO23:DO67" si="27">IF($DD23=0,0,ROUND(CY23/$DD23,2))</f>
        <v>0</v>
      </c>
      <c r="DP23" s="127">
        <f t="shared" si="13"/>
        <v>0</v>
      </c>
      <c r="DQ23" s="127">
        <f t="shared" si="13"/>
        <v>0.36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08231</v>
      </c>
      <c r="AY24" s="18" t="str">
        <f>IF(IFERROR(比較地域マスタ!$Z9,"")=0,"",IFERROR(比較地域マスタ!$Z9,""))</f>
        <v>桜川市</v>
      </c>
      <c r="BB24" s="110" t="str">
        <f t="shared" si="0"/>
        <v>08231</v>
      </c>
      <c r="BC24" s="1031" t="str">
        <f t="shared" si="0"/>
        <v>桜川市</v>
      </c>
      <c r="BD24" s="34">
        <f t="shared" si="14"/>
        <v>366.55063110677906</v>
      </c>
      <c r="BE24" s="34">
        <f t="shared" si="15"/>
        <v>185.26597545003793</v>
      </c>
      <c r="BF24" s="34">
        <f>VLOOKUP($AX24&amp;"_"&amp;$BC$14,データシート1!$A:$BT,MATCH($BC$12&amp;"_"&amp;BF$20,データシート1!$A$1:$BT$1,0),0)</f>
        <v>173.46900040119183</v>
      </c>
      <c r="BG24" s="34">
        <f>VLOOKUP($AX24&amp;"_"&amp;$BC$14,データシート1!$A:$BT,MATCH($BC$12&amp;"_"&amp;BG$20,データシート1!$A$1:$BT$1,0),0)</f>
        <v>2.2540107510094205</v>
      </c>
      <c r="BH24" s="34">
        <f>VLOOKUP($AX24&amp;"_"&amp;$BC$14,データシート1!$A:$BT,MATCH($BC$12&amp;"_"&amp;BH$20,データシート1!$A$1:$BT$1,0),0)</f>
        <v>9.542964297836674</v>
      </c>
      <c r="BI24" s="34">
        <f>VLOOKUP($AX24&amp;"_"&amp;$BC$14,データシート1!$A:$BT,MATCH($BC$12&amp;"_"&amp;BI$20,データシート1!$A$1:$BT$1,0),0)</f>
        <v>36.271713126099648</v>
      </c>
      <c r="BJ24" s="34">
        <f>VLOOKUP($AX24&amp;"_"&amp;$BC$14,データシート1!$A:$BT,MATCH($BC$12&amp;"_"&amp;BJ$20,データシート1!$A$1:$BT$1,0),0)</f>
        <v>49.710516337607082</v>
      </c>
      <c r="BK24" s="34">
        <f t="shared" si="1"/>
        <v>89.21244084693376</v>
      </c>
      <c r="BL24" s="34">
        <f t="shared" si="2"/>
        <v>86.886006552682915</v>
      </c>
      <c r="BM24" s="34">
        <f>VLOOKUP($AX24&amp;"_"&amp;$BC$14,データシート1!$A:$BT,MATCH($BC$12&amp;"_"&amp;BM$20,データシート1!$A$1:$BT$1,0),0)</f>
        <v>42.046221001973237</v>
      </c>
      <c r="BN24" s="34">
        <f>VLOOKUP($AX24&amp;"_"&amp;$BC$14,データシート1!$A:$BT,MATCH($BC$12&amp;"_"&amp;BN$20,データシート1!$A$1:$BT$1,0),0)</f>
        <v>44.839785550709678</v>
      </c>
      <c r="BO24" s="34">
        <f>VLOOKUP($AX24&amp;"_"&amp;$BC$14,データシート1!$A:$BT,MATCH($BC$12&amp;"_"&amp;BO$20,データシート1!$A$1:$BT$1,0),0)</f>
        <v>2.32643429425084</v>
      </c>
      <c r="BP24" s="34">
        <f>VLOOKUP($AX24&amp;"_"&amp;$BC$14,データシート1!$A:$BT,MATCH($BC$12&amp;"_"&amp;BP$20,データシート1!$A$1:$BT$1,0),0)</f>
        <v>0</v>
      </c>
      <c r="BQ24" s="34">
        <f>VLOOKUP($AX24&amp;"_"&amp;$BC$14,データシート1!$A:$BT,MATCH($BC$12&amp;"_"&amp;BQ$20,データシート1!$A$1:$BT$1,0),0)</f>
        <v>6.0899853461006828</v>
      </c>
      <c r="BR24" s="35">
        <f t="shared" si="3"/>
        <v>366.55063110677906</v>
      </c>
      <c r="BT24" s="121" t="str">
        <f t="shared" si="4"/>
        <v>桜川市</v>
      </c>
      <c r="BU24" s="33">
        <f t="shared" si="25"/>
        <v>366.55063110677906</v>
      </c>
      <c r="BV24" s="59">
        <f t="shared" si="16"/>
        <v>0.50543079107690447</v>
      </c>
      <c r="BW24" s="59">
        <f t="shared" si="5"/>
        <v>0.47324703787144473</v>
      </c>
      <c r="BX24" s="59">
        <f t="shared" si="5"/>
        <v>6.1492480430426801E-3</v>
      </c>
      <c r="BY24" s="59">
        <f t="shared" si="5"/>
        <v>2.6034505162417069E-2</v>
      </c>
      <c r="BZ24" s="59">
        <f t="shared" si="5"/>
        <v>9.8954169077759446E-2</v>
      </c>
      <c r="CA24" s="59">
        <f t="shared" si="5"/>
        <v>0.13561705292256343</v>
      </c>
      <c r="CB24" s="59">
        <f t="shared" si="5"/>
        <v>0.24338367820445922</v>
      </c>
      <c r="CC24" s="59">
        <f t="shared" si="5"/>
        <v>0.2370368488804275</v>
      </c>
      <c r="CD24" s="59">
        <f t="shared" si="5"/>
        <v>0.11470781232872804</v>
      </c>
      <c r="CE24" s="59">
        <f t="shared" si="5"/>
        <v>0.12232903655169945</v>
      </c>
      <c r="CF24" s="59">
        <f t="shared" si="5"/>
        <v>6.3468293240317233E-3</v>
      </c>
      <c r="CG24" s="59">
        <f t="shared" si="5"/>
        <v>0</v>
      </c>
      <c r="CH24" s="59">
        <f t="shared" si="5"/>
        <v>1.6614308718313521E-2</v>
      </c>
      <c r="CI24" s="122">
        <f t="shared" si="6"/>
        <v>1</v>
      </c>
      <c r="CK24" s="123" t="str">
        <f t="shared" si="7"/>
        <v>桜川市</v>
      </c>
      <c r="CL24" s="124">
        <f t="shared" si="17"/>
        <v>185.26597545003793</v>
      </c>
      <c r="CM24" s="65">
        <f t="shared" si="18"/>
        <v>6.3476307354511555E-2</v>
      </c>
      <c r="CN24" s="66">
        <f t="shared" si="19"/>
        <v>173.46900040119183</v>
      </c>
      <c r="CO24" s="65">
        <f t="shared" si="20"/>
        <v>6.7793092557182924E-2</v>
      </c>
      <c r="CP24" s="66">
        <f t="shared" si="8"/>
        <v>2.2540107510094205</v>
      </c>
      <c r="CQ24" s="65">
        <f t="shared" si="21"/>
        <v>0</v>
      </c>
      <c r="CR24" s="66">
        <f t="shared" si="9"/>
        <v>9.542964297836674</v>
      </c>
      <c r="CS24" s="65">
        <f t="shared" si="22"/>
        <v>0</v>
      </c>
      <c r="CT24" s="66">
        <f t="shared" si="10"/>
        <v>36.271713126099648</v>
      </c>
      <c r="CU24" s="67">
        <f t="shared" si="23"/>
        <v>0</v>
      </c>
      <c r="CV24" s="16"/>
      <c r="CW24" s="959">
        <f t="shared" si="24"/>
        <v>11.76</v>
      </c>
      <c r="CX24" s="962">
        <f>VLOOKUP($AX24&amp;"_"&amp;$CW$14,データシート1!$A:$BT,MATCH($CW$12&amp;"_"&amp;CX$20,データシート1!$A$1:$BT$1,0),0)</f>
        <v>11.76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11.76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28213</v>
      </c>
      <c r="AY25" s="18" t="str">
        <f>IF(IFERROR(比較地域マスタ!$Z10,"")=0,"",IFERROR(比較地域マスタ!$Z10,""))</f>
        <v>西脇市</v>
      </c>
      <c r="BB25" s="110" t="str">
        <f t="shared" si="0"/>
        <v>28213</v>
      </c>
      <c r="BC25" s="1031" t="str">
        <f t="shared" si="0"/>
        <v>西脇市</v>
      </c>
      <c r="BD25" s="34">
        <f t="shared" si="14"/>
        <v>294.15654539111648</v>
      </c>
      <c r="BE25" s="34">
        <f t="shared" si="15"/>
        <v>144.57949254943532</v>
      </c>
      <c r="BF25" s="34">
        <f>VLOOKUP($AX25&amp;"_"&amp;$BC$14,データシート1!$A:$BT,MATCH($BC$12&amp;"_"&amp;BF$20,データシート1!$A$1:$BT$1,0),0)</f>
        <v>141.51116708350804</v>
      </c>
      <c r="BG25" s="34">
        <f>VLOOKUP($AX25&amp;"_"&amp;$BC$14,データシート1!$A:$BT,MATCH($BC$12&amp;"_"&amp;BG$20,データシート1!$A$1:$BT$1,0),0)</f>
        <v>1.4692122720068459</v>
      </c>
      <c r="BH25" s="34">
        <f>VLOOKUP($AX25&amp;"_"&amp;$BC$14,データシート1!$A:$BT,MATCH($BC$12&amp;"_"&amp;BH$20,データシート1!$A$1:$BT$1,0),0)</f>
        <v>1.5991131939204202</v>
      </c>
      <c r="BI25" s="34">
        <f>VLOOKUP($AX25&amp;"_"&amp;$BC$14,データシート1!$A:$BT,MATCH($BC$12&amp;"_"&amp;BI$20,データシート1!$A$1:$BT$1,0),0)</f>
        <v>37.165212850833441</v>
      </c>
      <c r="BJ25" s="34">
        <f>VLOOKUP($AX25&amp;"_"&amp;$BC$14,データシート1!$A:$BT,MATCH($BC$12&amp;"_"&amp;BJ$20,データシート1!$A$1:$BT$1,0),0)</f>
        <v>30.87535694671902</v>
      </c>
      <c r="BK25" s="34">
        <f t="shared" si="1"/>
        <v>77.952008076882294</v>
      </c>
      <c r="BL25" s="34">
        <f t="shared" si="2"/>
        <v>75.66305830558062</v>
      </c>
      <c r="BM25" s="34">
        <f>VLOOKUP($AX25&amp;"_"&amp;$BC$14,データシート1!$A:$BT,MATCH($BC$12&amp;"_"&amp;BM$20,データシート1!$A$1:$BT$1,0),0)</f>
        <v>40.269830684880553</v>
      </c>
      <c r="BN25" s="34">
        <f>VLOOKUP($AX25&amp;"_"&amp;$BC$14,データシート1!$A:$BT,MATCH($BC$12&amp;"_"&amp;BN$20,データシート1!$A$1:$BT$1,0),0)</f>
        <v>35.393227620700067</v>
      </c>
      <c r="BO25" s="34">
        <f>VLOOKUP($AX25&amp;"_"&amp;$BC$14,データシート1!$A:$BT,MATCH($BC$12&amp;"_"&amp;BO$20,データシート1!$A$1:$BT$1,0),0)</f>
        <v>2.28894977130168</v>
      </c>
      <c r="BP25" s="34">
        <f>VLOOKUP($AX25&amp;"_"&amp;$BC$14,データシート1!$A:$BT,MATCH($BC$12&amp;"_"&amp;BP$20,データシート1!$A$1:$BT$1,0),0)</f>
        <v>0</v>
      </c>
      <c r="BQ25" s="34">
        <f>VLOOKUP($AX25&amp;"_"&amp;$BC$14,データシート1!$A:$BT,MATCH($BC$12&amp;"_"&amp;BQ$20,データシート1!$A$1:$BT$1,0),0)</f>
        <v>3.5844749672463938</v>
      </c>
      <c r="BR25" s="35">
        <f t="shared" si="3"/>
        <v>294.15654539111648</v>
      </c>
      <c r="BT25" s="121" t="str">
        <f t="shared" si="4"/>
        <v>西脇市</v>
      </c>
      <c r="BU25" s="33">
        <f t="shared" si="25"/>
        <v>294.15654539111648</v>
      </c>
      <c r="BV25" s="59">
        <f t="shared" si="16"/>
        <v>0.49150527096787699</v>
      </c>
      <c r="BW25" s="59">
        <f t="shared" si="5"/>
        <v>0.48107434391899029</v>
      </c>
      <c r="BX25" s="59">
        <f t="shared" si="5"/>
        <v>4.9946611592590999E-3</v>
      </c>
      <c r="BY25" s="59">
        <f t="shared" si="5"/>
        <v>5.4362658896276025E-3</v>
      </c>
      <c r="BZ25" s="59">
        <f t="shared" si="5"/>
        <v>0.12634501401768172</v>
      </c>
      <c r="CA25" s="59">
        <f t="shared" si="5"/>
        <v>0.10496233189598593</v>
      </c>
      <c r="CB25" s="59">
        <f t="shared" si="5"/>
        <v>0.26500177982861378</v>
      </c>
      <c r="CC25" s="59">
        <f t="shared" si="5"/>
        <v>0.25722037973004303</v>
      </c>
      <c r="CD25" s="59">
        <f t="shared" si="5"/>
        <v>0.13689931880093634</v>
      </c>
      <c r="CE25" s="59">
        <f t="shared" si="5"/>
        <v>0.1203210609291067</v>
      </c>
      <c r="CF25" s="59">
        <f t="shared" si="5"/>
        <v>7.7814000985708008E-3</v>
      </c>
      <c r="CG25" s="59">
        <f t="shared" si="5"/>
        <v>0</v>
      </c>
      <c r="CH25" s="59">
        <f t="shared" si="5"/>
        <v>1.218560328984148E-2</v>
      </c>
      <c r="CI25" s="122">
        <f t="shared" si="6"/>
        <v>1</v>
      </c>
      <c r="CK25" s="123" t="str">
        <f t="shared" si="7"/>
        <v>西脇市</v>
      </c>
      <c r="CL25" s="124">
        <f t="shared" si="17"/>
        <v>144.57949254943532</v>
      </c>
      <c r="CM25" s="65">
        <f t="shared" si="18"/>
        <v>0.12335082718527396</v>
      </c>
      <c r="CN25" s="66">
        <f t="shared" si="19"/>
        <v>141.51116708350804</v>
      </c>
      <c r="CO25" s="65">
        <f t="shared" si="20"/>
        <v>0.12602538985121836</v>
      </c>
      <c r="CP25" s="66">
        <f t="shared" si="8"/>
        <v>1.4692122720068459</v>
      </c>
      <c r="CQ25" s="65">
        <f t="shared" si="21"/>
        <v>0</v>
      </c>
      <c r="CR25" s="66">
        <f t="shared" si="9"/>
        <v>1.5991131939204202</v>
      </c>
      <c r="CS25" s="65">
        <f t="shared" si="22"/>
        <v>0</v>
      </c>
      <c r="CT25" s="66">
        <f t="shared" si="10"/>
        <v>37.165212850833441</v>
      </c>
      <c r="CU25" s="67">
        <f t="shared" si="23"/>
        <v>9.4227901076623766E-2</v>
      </c>
      <c r="CV25" s="16"/>
      <c r="CW25" s="959">
        <f t="shared" si="24"/>
        <v>17.834</v>
      </c>
      <c r="CX25" s="962">
        <f>VLOOKUP($AX25&amp;"_"&amp;$CW$14,データシート1!$A:$BT,MATCH($CW$12&amp;"_"&amp;CX$20,データシート1!$A$1:$BT$1,0),0)</f>
        <v>17.834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3.5019999999999998</v>
      </c>
      <c r="DB25" s="962">
        <f>VLOOKUP($AX25&amp;"_"&amp;$CW$14,データシート1!$A:$BT,MATCH($CW$12&amp;"_"&amp;DB$20,データシート1!$A$1:$BT$1,0),0)</f>
        <v>0</v>
      </c>
      <c r="DC25" s="962">
        <f>VLOOKUP($AX25&amp;"_"&amp;$CW$14,データシート1!$A:$BT,MATCH($CW$12&amp;"_"&amp;DC$20,データシート1!$A$1:$BT$1,0),0)</f>
        <v>0</v>
      </c>
      <c r="DD25" s="961">
        <f t="shared" si="11"/>
        <v>21.335999999999999</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0.84</v>
      </c>
      <c r="DO25" s="127">
        <f t="shared" si="27"/>
        <v>0</v>
      </c>
      <c r="DP25" s="127">
        <f t="shared" si="13"/>
        <v>0</v>
      </c>
      <c r="DQ25" s="127">
        <f t="shared" si="13"/>
        <v>0.16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46210</v>
      </c>
      <c r="AY26" s="18" t="str">
        <f>IF(IFERROR(比較地域マスタ!$Z11,"")=0,"",IFERROR(比較地域マスタ!$Z11,""))</f>
        <v>指宿市</v>
      </c>
      <c r="BB26" s="110" t="str">
        <f t="shared" si="0"/>
        <v>46210</v>
      </c>
      <c r="BC26" s="1031" t="str">
        <f t="shared" si="0"/>
        <v>指宿市</v>
      </c>
      <c r="BD26" s="34">
        <f t="shared" si="14"/>
        <v>204.35557757090569</v>
      </c>
      <c r="BE26" s="34">
        <f t="shared" si="15"/>
        <v>35.769018923767135</v>
      </c>
      <c r="BF26" s="34">
        <f>VLOOKUP($AX26&amp;"_"&amp;$BC$14,データシート1!$A:$BT,MATCH($BC$12&amp;"_"&amp;BF$20,データシート1!$A$1:$BT$1,0),0)</f>
        <v>10.802519671528787</v>
      </c>
      <c r="BG26" s="34">
        <f>VLOOKUP($AX26&amp;"_"&amp;$BC$14,データシート1!$A:$BT,MATCH($BC$12&amp;"_"&amp;BG$20,データシート1!$A$1:$BT$1,0),0)</f>
        <v>2.6695229823327837</v>
      </c>
      <c r="BH26" s="34">
        <f>VLOOKUP($AX26&amp;"_"&amp;$BC$14,データシート1!$A:$BT,MATCH($BC$12&amp;"_"&amp;BH$20,データシート1!$A$1:$BT$1,0),0)</f>
        <v>22.29697626990556</v>
      </c>
      <c r="BI26" s="34">
        <f>VLOOKUP($AX26&amp;"_"&amp;$BC$14,データシート1!$A:$BT,MATCH($BC$12&amp;"_"&amp;BI$20,データシート1!$A$1:$BT$1,0),0)</f>
        <v>44.26013570735698</v>
      </c>
      <c r="BJ26" s="34">
        <f>VLOOKUP($AX26&amp;"_"&amp;$BC$14,データシート1!$A:$BT,MATCH($BC$12&amp;"_"&amp;BJ$20,データシート1!$A$1:$BT$1,0),0)</f>
        <v>36.634210583298376</v>
      </c>
      <c r="BK26" s="34">
        <f t="shared" si="1"/>
        <v>82.657169976891737</v>
      </c>
      <c r="BL26" s="34">
        <f t="shared" si="2"/>
        <v>79.820171210006663</v>
      </c>
      <c r="BM26" s="34">
        <f>VLOOKUP($AX26&amp;"_"&amp;$BC$14,データシート1!$A:$BT,MATCH($BC$12&amp;"_"&amp;BM$20,データシート1!$A$1:$BT$1,0),0)</f>
        <v>33.391245072940215</v>
      </c>
      <c r="BN26" s="34">
        <f>VLOOKUP($AX26&amp;"_"&amp;$BC$14,データシート1!$A:$BT,MATCH($BC$12&amp;"_"&amp;BN$20,データシート1!$A$1:$BT$1,0),0)</f>
        <v>46.428926137066441</v>
      </c>
      <c r="BO26" s="34">
        <f>VLOOKUP($AX26&amp;"_"&amp;$BC$14,データシート1!$A:$BT,MATCH($BC$12&amp;"_"&amp;BO$20,データシート1!$A$1:$BT$1,0),0)</f>
        <v>2.2851546093208501</v>
      </c>
      <c r="BP26" s="34">
        <f>VLOOKUP($AX26&amp;"_"&amp;$BC$14,データシート1!$A:$BT,MATCH($BC$12&amp;"_"&amp;BP$20,データシート1!$A$1:$BT$1,0),0)</f>
        <v>0.5518441575642169</v>
      </c>
      <c r="BQ26" s="34">
        <f>VLOOKUP($AX26&amp;"_"&amp;$BC$14,データシート1!$A:$BT,MATCH($BC$12&amp;"_"&amp;BQ$20,データシート1!$A$1:$BT$1,0),0)</f>
        <v>5.0350423795914594</v>
      </c>
      <c r="BR26" s="35">
        <f t="shared" si="3"/>
        <v>204.35557757090569</v>
      </c>
      <c r="BT26" s="121" t="str">
        <f t="shared" si="4"/>
        <v>指宿市</v>
      </c>
      <c r="BU26" s="33">
        <f t="shared" si="25"/>
        <v>204.35557757090569</v>
      </c>
      <c r="BV26" s="59">
        <f t="shared" si="16"/>
        <v>0.17503324033989864</v>
      </c>
      <c r="BW26" s="59">
        <f t="shared" si="5"/>
        <v>5.2861388957101567E-2</v>
      </c>
      <c r="BX26" s="59">
        <f t="shared" si="5"/>
        <v>1.3063127584107822E-2</v>
      </c>
      <c r="BY26" s="59">
        <f t="shared" si="5"/>
        <v>0.10910872379868923</v>
      </c>
      <c r="BZ26" s="59">
        <f t="shared" si="5"/>
        <v>0.21658393782768148</v>
      </c>
      <c r="CA26" s="59">
        <f t="shared" si="5"/>
        <v>0.17926699637345267</v>
      </c>
      <c r="CB26" s="59">
        <f t="shared" si="5"/>
        <v>0.40447719097959045</v>
      </c>
      <c r="CC26" s="59">
        <f t="shared" si="5"/>
        <v>0.39059453213265632</v>
      </c>
      <c r="CD26" s="59">
        <f t="shared" si="5"/>
        <v>0.16339776711675208</v>
      </c>
      <c r="CE26" s="59">
        <f t="shared" si="5"/>
        <v>0.22719676501590419</v>
      </c>
      <c r="CF26" s="59">
        <f t="shared" si="5"/>
        <v>1.1182247318539496E-2</v>
      </c>
      <c r="CG26" s="59">
        <f t="shared" si="5"/>
        <v>2.7004115283946304E-3</v>
      </c>
      <c r="CH26" s="59">
        <f t="shared" si="5"/>
        <v>2.4638634479376711E-2</v>
      </c>
      <c r="CI26" s="122">
        <f t="shared" si="6"/>
        <v>1</v>
      </c>
      <c r="CK26" s="123" t="str">
        <f t="shared" si="7"/>
        <v>指宿市</v>
      </c>
      <c r="CL26" s="124">
        <f t="shared" si="17"/>
        <v>35.769018923767135</v>
      </c>
      <c r="CM26" s="65">
        <f t="shared" si="18"/>
        <v>0</v>
      </c>
      <c r="CN26" s="66">
        <f t="shared" si="19"/>
        <v>10.802519671528787</v>
      </c>
      <c r="CO26" s="65">
        <f t="shared" si="20"/>
        <v>0</v>
      </c>
      <c r="CP26" s="66">
        <f t="shared" si="8"/>
        <v>2.6695229823327837</v>
      </c>
      <c r="CQ26" s="65">
        <f t="shared" si="21"/>
        <v>0</v>
      </c>
      <c r="CR26" s="66">
        <f t="shared" si="9"/>
        <v>22.29697626990556</v>
      </c>
      <c r="CS26" s="65">
        <f t="shared" si="22"/>
        <v>0</v>
      </c>
      <c r="CT26" s="66">
        <f t="shared" si="10"/>
        <v>44.26013570735698</v>
      </c>
      <c r="CU26" s="67">
        <f t="shared" si="23"/>
        <v>0.14308586945763296</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6.3330000000000002</v>
      </c>
      <c r="DB26" s="962">
        <f>VLOOKUP($AX26&amp;"_"&amp;$CW$14,データシート1!$A:$BT,MATCH($CW$12&amp;"_"&amp;DB$20,データシート1!$A$1:$BT$1,0),0)</f>
        <v>0</v>
      </c>
      <c r="DC26" s="962">
        <f>VLOOKUP($AX26&amp;"_"&amp;$CW$14,データシート1!$A:$BT,MATCH($CW$12&amp;"_"&amp;DC$20,データシート1!$A$1:$BT$1,0),0)</f>
        <v>0</v>
      </c>
      <c r="DD26" s="961">
        <f t="shared" si="11"/>
        <v>6.3330000000000002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29211</v>
      </c>
      <c r="AY27" s="18" t="str">
        <f>IF(IFERROR(比較地域マスタ!$Z12,"")=0,"",IFERROR(比較地域マスタ!$Z12,""))</f>
        <v>葛城市</v>
      </c>
      <c r="BB27" s="110" t="str">
        <f t="shared" si="0"/>
        <v>29211</v>
      </c>
      <c r="BC27" s="1031" t="str">
        <f t="shared" si="0"/>
        <v>葛城市</v>
      </c>
      <c r="BD27" s="34">
        <f t="shared" si="14"/>
        <v>147.8135966757317</v>
      </c>
      <c r="BE27" s="34">
        <f t="shared" si="15"/>
        <v>29.200698954362021</v>
      </c>
      <c r="BF27" s="34">
        <f>VLOOKUP($AX27&amp;"_"&amp;$BC$14,データシート1!$A:$BT,MATCH($BC$12&amp;"_"&amp;BF$20,データシート1!$A$1:$BT$1,0),0)</f>
        <v>26.189098858648531</v>
      </c>
      <c r="BG27" s="34">
        <f>VLOOKUP($AX27&amp;"_"&amp;$BC$14,データシート1!$A:$BT,MATCH($BC$12&amp;"_"&amp;BG$20,データシート1!$A$1:$BT$1,0),0)</f>
        <v>1.3977916291509631</v>
      </c>
      <c r="BH27" s="34">
        <f>VLOOKUP($AX27&amp;"_"&amp;$BC$14,データシート1!$A:$BT,MATCH($BC$12&amp;"_"&amp;BH$20,データシート1!$A$1:$BT$1,0),0)</f>
        <v>1.6138084665625274</v>
      </c>
      <c r="BI27" s="34">
        <f>VLOOKUP($AX27&amp;"_"&amp;$BC$14,データシート1!$A:$BT,MATCH($BC$12&amp;"_"&amp;BI$20,データシート1!$A$1:$BT$1,0),0)</f>
        <v>24.66266692147012</v>
      </c>
      <c r="BJ27" s="34">
        <f>VLOOKUP($AX27&amp;"_"&amp;$BC$14,データシート1!$A:$BT,MATCH($BC$12&amp;"_"&amp;BJ$20,データシート1!$A$1:$BT$1,0),0)</f>
        <v>36.221505390582237</v>
      </c>
      <c r="BK27" s="34">
        <f t="shared" si="1"/>
        <v>52.36388503685933</v>
      </c>
      <c r="BL27" s="34">
        <f t="shared" si="2"/>
        <v>50.159479797069139</v>
      </c>
      <c r="BM27" s="34">
        <f>VLOOKUP($AX27&amp;"_"&amp;$BC$14,データシート1!$A:$BT,MATCH($BC$12&amp;"_"&amp;BM$20,データシート1!$A$1:$BT$1,0),0)</f>
        <v>27.609481944468719</v>
      </c>
      <c r="BN27" s="34">
        <f>VLOOKUP($AX27&amp;"_"&amp;$BC$14,データシート1!$A:$BT,MATCH($BC$12&amp;"_"&amp;BN$20,データシート1!$A$1:$BT$1,0),0)</f>
        <v>22.549997852600423</v>
      </c>
      <c r="BO27" s="34">
        <f>VLOOKUP($AX27&amp;"_"&amp;$BC$14,データシート1!$A:$BT,MATCH($BC$12&amp;"_"&amp;BO$20,データシート1!$A$1:$BT$1,0),0)</f>
        <v>2.2044052397901899</v>
      </c>
      <c r="BP27" s="34">
        <f>VLOOKUP($AX27&amp;"_"&amp;$BC$14,データシート1!$A:$BT,MATCH($BC$12&amp;"_"&amp;BP$20,データシート1!$A$1:$BT$1,0),0)</f>
        <v>0</v>
      </c>
      <c r="BQ27" s="34">
        <f>VLOOKUP($AX27&amp;"_"&amp;$BC$14,データシート1!$A:$BT,MATCH($BC$12&amp;"_"&amp;BQ$20,データシート1!$A$1:$BT$1,0),0)</f>
        <v>5.3648403724579996</v>
      </c>
      <c r="BR27" s="35">
        <f t="shared" si="3"/>
        <v>147.8135966757317</v>
      </c>
      <c r="BT27" s="121" t="str">
        <f t="shared" si="4"/>
        <v>葛城市</v>
      </c>
      <c r="BU27" s="33">
        <f t="shared" si="25"/>
        <v>147.8135966757317</v>
      </c>
      <c r="BV27" s="59">
        <f t="shared" si="16"/>
        <v>0.19755083166281037</v>
      </c>
      <c r="BW27" s="59">
        <f t="shared" si="5"/>
        <v>0.17717652129188941</v>
      </c>
      <c r="BX27" s="59">
        <f t="shared" si="5"/>
        <v>9.4564482604221414E-3</v>
      </c>
      <c r="BY27" s="59">
        <f t="shared" si="5"/>
        <v>1.0917862110498833E-2</v>
      </c>
      <c r="BZ27" s="59">
        <f t="shared" si="5"/>
        <v>0.16684978564978847</v>
      </c>
      <c r="CA27" s="59">
        <f t="shared" si="5"/>
        <v>0.24504853548786656</v>
      </c>
      <c r="CB27" s="59">
        <f t="shared" si="5"/>
        <v>0.35425621332882784</v>
      </c>
      <c r="CC27" s="59">
        <f t="shared" si="5"/>
        <v>0.3393428001559779</v>
      </c>
      <c r="CD27" s="59">
        <f t="shared" si="5"/>
        <v>0.18678580702584102</v>
      </c>
      <c r="CE27" s="59">
        <f t="shared" si="5"/>
        <v>0.15255699313013688</v>
      </c>
      <c r="CF27" s="59">
        <f t="shared" si="5"/>
        <v>1.4913413172849971E-2</v>
      </c>
      <c r="CG27" s="59">
        <f t="shared" si="5"/>
        <v>0</v>
      </c>
      <c r="CH27" s="59">
        <f t="shared" si="5"/>
        <v>3.6294633870706756E-2</v>
      </c>
      <c r="CI27" s="122">
        <f t="shared" si="6"/>
        <v>1</v>
      </c>
      <c r="CK27" s="123" t="str">
        <f t="shared" si="7"/>
        <v>葛城市</v>
      </c>
      <c r="CL27" s="124">
        <f t="shared" si="17"/>
        <v>29.200698954362021</v>
      </c>
      <c r="CM27" s="65">
        <f t="shared" si="18"/>
        <v>1</v>
      </c>
      <c r="CN27" s="66">
        <f t="shared" si="19"/>
        <v>26.189098858648531</v>
      </c>
      <c r="CO27" s="65">
        <f t="shared" si="20"/>
        <v>1</v>
      </c>
      <c r="CP27" s="66">
        <f t="shared" si="8"/>
        <v>1.3977916291509631</v>
      </c>
      <c r="CQ27" s="65">
        <f t="shared" si="21"/>
        <v>0</v>
      </c>
      <c r="CR27" s="66">
        <f t="shared" si="9"/>
        <v>1.6138084665625274</v>
      </c>
      <c r="CS27" s="65">
        <f t="shared" si="22"/>
        <v>0</v>
      </c>
      <c r="CT27" s="66">
        <f t="shared" si="10"/>
        <v>24.66266692147012</v>
      </c>
      <c r="CU27" s="67">
        <f t="shared" si="23"/>
        <v>0</v>
      </c>
      <c r="CV27" s="16"/>
      <c r="CW27" s="959">
        <f t="shared" si="24"/>
        <v>34.121000000000002</v>
      </c>
      <c r="CX27" s="962">
        <f>VLOOKUP($AX27&amp;"_"&amp;$CW$14,データシート1!$A:$BT,MATCH($CW$12&amp;"_"&amp;CX$20,データシート1!$A$1:$BT$1,0),0)</f>
        <v>34.121000000000002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34.121000000000002</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02207</v>
      </c>
      <c r="AY28" s="18" t="str">
        <f>IF(IFERROR(比較地域マスタ!$Z13,"")=0,"",IFERROR(比較地域マスタ!$Z13,""))</f>
        <v>三沢市</v>
      </c>
      <c r="BB28" s="110" t="str">
        <f t="shared" si="0"/>
        <v>02207</v>
      </c>
      <c r="BC28" s="1031" t="str">
        <f t="shared" si="0"/>
        <v>三沢市</v>
      </c>
      <c r="BD28" s="34">
        <f t="shared" si="14"/>
        <v>438.11259482681908</v>
      </c>
      <c r="BE28" s="34">
        <f t="shared" si="15"/>
        <v>212.63411653126104</v>
      </c>
      <c r="BF28" s="34">
        <f>VLOOKUP($AX28&amp;"_"&amp;$BC$14,データシート1!$A:$BT,MATCH($BC$12&amp;"_"&amp;BF$20,データシート1!$A$1:$BT$1,0),0)</f>
        <v>188.02117153560201</v>
      </c>
      <c r="BG28" s="34">
        <f>VLOOKUP($AX28&amp;"_"&amp;$BC$14,データシート1!$A:$BT,MATCH($BC$12&amp;"_"&amp;BG$20,データシート1!$A$1:$BT$1,0),0)</f>
        <v>6.2643765641651576</v>
      </c>
      <c r="BH28" s="34">
        <f>VLOOKUP($AX28&amp;"_"&amp;$BC$14,データシート1!$A:$BT,MATCH($BC$12&amp;"_"&amp;BH$20,データシート1!$A$1:$BT$1,0),0)</f>
        <v>18.348568431493881</v>
      </c>
      <c r="BI28" s="34">
        <f>VLOOKUP($AX28&amp;"_"&amp;$BC$14,データシート1!$A:$BT,MATCH($BC$12&amp;"_"&amp;BI$20,データシート1!$A$1:$BT$1,0),0)</f>
        <v>65.162016838251844</v>
      </c>
      <c r="BJ28" s="34">
        <f>VLOOKUP($AX28&amp;"_"&amp;$BC$14,データシート1!$A:$BT,MATCH($BC$12&amp;"_"&amp;BJ$20,データシート1!$A$1:$BT$1,0),0)</f>
        <v>89.675342780027506</v>
      </c>
      <c r="BK28" s="34">
        <f t="shared" si="1"/>
        <v>64.624673433474669</v>
      </c>
      <c r="BL28" s="34">
        <f t="shared" si="2"/>
        <v>62.362523344468414</v>
      </c>
      <c r="BM28" s="34">
        <f>VLOOKUP($AX28&amp;"_"&amp;$BC$14,データシート1!$A:$BT,MATCH($BC$12&amp;"_"&amp;BM$20,データシート1!$A$1:$BT$1,0),0)</f>
        <v>34.836006287224464</v>
      </c>
      <c r="BN28" s="34">
        <f>VLOOKUP($AX28&amp;"_"&amp;$BC$14,データシート1!$A:$BT,MATCH($BC$12&amp;"_"&amp;BN$20,データシート1!$A$1:$BT$1,0),0)</f>
        <v>27.526517057243954</v>
      </c>
      <c r="BO28" s="34">
        <f>VLOOKUP($AX28&amp;"_"&amp;$BC$14,データシート1!$A:$BT,MATCH($BC$12&amp;"_"&amp;BO$20,データシート1!$A$1:$BT$1,0),0)</f>
        <v>2.2621500890062598</v>
      </c>
      <c r="BP28" s="34">
        <f>VLOOKUP($AX28&amp;"_"&amp;$BC$14,データシート1!$A:$BT,MATCH($BC$12&amp;"_"&amp;BP$20,データシート1!$A$1:$BT$1,0),0)</f>
        <v>0</v>
      </c>
      <c r="BQ28" s="34">
        <f>VLOOKUP($AX28&amp;"_"&amp;$BC$14,データシート1!$A:$BT,MATCH($BC$12&amp;"_"&amp;BQ$20,データシート1!$A$1:$BT$1,0),0)</f>
        <v>6.016445243804001</v>
      </c>
      <c r="BR28" s="35">
        <f t="shared" si="3"/>
        <v>438.11259482681908</v>
      </c>
      <c r="BT28" s="121" t="str">
        <f t="shared" si="4"/>
        <v>三沢市</v>
      </c>
      <c r="BU28" s="33">
        <f t="shared" si="25"/>
        <v>438.11259482681908</v>
      </c>
      <c r="BV28" s="59">
        <f t="shared" si="16"/>
        <v>0.48534125483270546</v>
      </c>
      <c r="BW28" s="59">
        <f t="shared" si="5"/>
        <v>0.42916175831449138</v>
      </c>
      <c r="BX28" s="59">
        <f t="shared" si="5"/>
        <v>1.42985539291364E-2</v>
      </c>
      <c r="BY28" s="59">
        <f t="shared" si="5"/>
        <v>4.1880942589077728E-2</v>
      </c>
      <c r="BZ28" s="59">
        <f t="shared" si="5"/>
        <v>0.14873349364450397</v>
      </c>
      <c r="CA28" s="59">
        <f t="shared" si="5"/>
        <v>0.20468560785264608</v>
      </c>
      <c r="CB28" s="59">
        <f t="shared" si="5"/>
        <v>0.14750699750830051</v>
      </c>
      <c r="CC28" s="59">
        <f t="shared" si="5"/>
        <v>0.14234359861103654</v>
      </c>
      <c r="CD28" s="59">
        <f t="shared" si="5"/>
        <v>7.9513820644655842E-2</v>
      </c>
      <c r="CE28" s="59">
        <f t="shared" si="5"/>
        <v>6.2829777966380701E-2</v>
      </c>
      <c r="CF28" s="59">
        <f t="shared" si="5"/>
        <v>5.1633988972639832E-3</v>
      </c>
      <c r="CG28" s="59">
        <f t="shared" si="5"/>
        <v>0</v>
      </c>
      <c r="CH28" s="59">
        <f t="shared" si="5"/>
        <v>1.3732646161843928E-2</v>
      </c>
      <c r="CI28" s="122">
        <f t="shared" si="6"/>
        <v>1</v>
      </c>
      <c r="CK28" s="123" t="str">
        <f t="shared" si="7"/>
        <v>三沢市</v>
      </c>
      <c r="CL28" s="124">
        <f t="shared" si="17"/>
        <v>212.63411653126104</v>
      </c>
      <c r="CM28" s="65">
        <f t="shared" si="18"/>
        <v>0.19142741844070812</v>
      </c>
      <c r="CN28" s="66">
        <f t="shared" si="19"/>
        <v>188.02117153560201</v>
      </c>
      <c r="CO28" s="65">
        <f t="shared" si="20"/>
        <v>0.21648625879502434</v>
      </c>
      <c r="CP28" s="66">
        <f t="shared" si="8"/>
        <v>6.2643765641651576</v>
      </c>
      <c r="CQ28" s="65">
        <f t="shared" si="21"/>
        <v>0</v>
      </c>
      <c r="CR28" s="66">
        <f t="shared" si="9"/>
        <v>18.348568431493881</v>
      </c>
      <c r="CS28" s="65">
        <f t="shared" si="22"/>
        <v>0</v>
      </c>
      <c r="CT28" s="66">
        <f t="shared" si="10"/>
        <v>65.162016838251844</v>
      </c>
      <c r="CU28" s="67">
        <f t="shared" si="23"/>
        <v>0.41995323852431793</v>
      </c>
      <c r="CV28" s="16"/>
      <c r="CW28" s="959">
        <f t="shared" si="24"/>
        <v>40.704000000000001</v>
      </c>
      <c r="CX28" s="962">
        <f>VLOOKUP($AX28&amp;"_"&amp;$CW$14,データシート1!$A:$BT,MATCH($CW$12&amp;"_"&amp;CX$20,データシート1!$A$1:$BT$1,0),0)</f>
        <v>40.704000000000001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27.364999999999998</v>
      </c>
      <c r="DB28" s="962">
        <f>VLOOKUP($AX28&amp;"_"&amp;$CW$14,データシート1!$A:$BT,MATCH($CW$12&amp;"_"&amp;DB$20,データシート1!$A$1:$BT$1,0),0)</f>
        <v>0</v>
      </c>
      <c r="DC28" s="962">
        <f>VLOOKUP($AX28&amp;"_"&amp;$CW$14,データシート1!$A:$BT,MATCH($CW$12&amp;"_"&amp;DC$20,データシート1!$A$1:$BT$1,0),0)</f>
        <v>0</v>
      </c>
      <c r="DD28" s="961">
        <f t="shared" si="11"/>
        <v>68.069000000000003</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0.6</v>
      </c>
      <c r="DO28" s="127">
        <f t="shared" si="27"/>
        <v>0</v>
      </c>
      <c r="DP28" s="127">
        <f t="shared" si="13"/>
        <v>0</v>
      </c>
      <c r="DQ28" s="127">
        <f t="shared" si="13"/>
        <v>0.4</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40621</v>
      </c>
      <c r="AY29" s="18" t="str">
        <f>IF(IFERROR(比較地域マスタ!$Z14,"")=0,"",IFERROR(比較地域マスタ!$Z14,""))</f>
        <v>苅田町</v>
      </c>
      <c r="BB29" s="110" t="str">
        <f t="shared" si="0"/>
        <v>40621</v>
      </c>
      <c r="BC29" s="1031" t="str">
        <f t="shared" si="0"/>
        <v>苅田町</v>
      </c>
      <c r="BD29" s="34">
        <f t="shared" si="14"/>
        <v>2197.6670303002315</v>
      </c>
      <c r="BE29" s="34">
        <f t="shared" si="15"/>
        <v>1949.1745442571078</v>
      </c>
      <c r="BF29" s="34">
        <f>VLOOKUP($AX29&amp;"_"&amp;$BC$14,データシート1!$A:$BT,MATCH($BC$12&amp;"_"&amp;BF$20,データシート1!$A$1:$BT$1,0),0)</f>
        <v>1946.550267991794</v>
      </c>
      <c r="BG29" s="34">
        <f>VLOOKUP($AX29&amp;"_"&amp;$BC$14,データシート1!$A:$BT,MATCH($BC$12&amp;"_"&amp;BG$20,データシート1!$A$1:$BT$1,0),0)</f>
        <v>1.9029634079171405</v>
      </c>
      <c r="BH29" s="34">
        <f>VLOOKUP($AX29&amp;"_"&amp;$BC$14,データシート1!$A:$BT,MATCH($BC$12&amp;"_"&amp;BH$20,データシート1!$A$1:$BT$1,0),0)</f>
        <v>0.72131285739647688</v>
      </c>
      <c r="BI29" s="34">
        <f>VLOOKUP($AX29&amp;"_"&amp;$BC$14,データシート1!$A:$BT,MATCH($BC$12&amp;"_"&amp;BI$20,データシート1!$A$1:$BT$1,0),0)</f>
        <v>41.646048865950505</v>
      </c>
      <c r="BJ29" s="34">
        <f>VLOOKUP($AX29&amp;"_"&amp;$BC$14,データシート1!$A:$BT,MATCH($BC$12&amp;"_"&amp;BJ$20,データシート1!$A$1:$BT$1,0),0)</f>
        <v>32.952645130273837</v>
      </c>
      <c r="BK29" s="34">
        <f t="shared" si="1"/>
        <v>173.89379204689959</v>
      </c>
      <c r="BL29" s="34">
        <f t="shared" si="2"/>
        <v>65.801536018608829</v>
      </c>
      <c r="BM29" s="34">
        <f>VLOOKUP($AX29&amp;"_"&amp;$BC$14,データシート1!$A:$BT,MATCH($BC$12&amp;"_"&amp;BM$20,データシート1!$A$1:$BT$1,0),0)</f>
        <v>34.000137851867159</v>
      </c>
      <c r="BN29" s="34">
        <f>VLOOKUP($AX29&amp;"_"&amp;$BC$14,データシート1!$A:$BT,MATCH($BC$12&amp;"_"&amp;BN$20,データシート1!$A$1:$BT$1,0),0)</f>
        <v>31.801398166741663</v>
      </c>
      <c r="BO29" s="34">
        <f>VLOOKUP($AX29&amp;"_"&amp;$BC$14,データシート1!$A:$BT,MATCH($BC$12&amp;"_"&amp;BO$20,データシート1!$A$1:$BT$1,0),0)</f>
        <v>2.1840281393084902</v>
      </c>
      <c r="BP29" s="34">
        <f>VLOOKUP($AX29&amp;"_"&amp;$BC$14,データシート1!$A:$BT,MATCH($BC$12&amp;"_"&amp;BP$20,データシート1!$A$1:$BT$1,0),0)</f>
        <v>105.90822788898228</v>
      </c>
      <c r="BQ29" s="34">
        <f>VLOOKUP($AX29&amp;"_"&amp;$BC$14,データシート1!$A:$BT,MATCH($BC$12&amp;"_"&amp;BQ$20,データシート1!$A$1:$BT$1,0),0)</f>
        <v>0</v>
      </c>
      <c r="BR29" s="35">
        <f t="shared" si="3"/>
        <v>2197.6670303002315</v>
      </c>
      <c r="BT29" s="121" t="str">
        <f t="shared" si="4"/>
        <v>苅田町</v>
      </c>
      <c r="BU29" s="33">
        <f t="shared" si="25"/>
        <v>2197.6670303002315</v>
      </c>
      <c r="BV29" s="59">
        <f t="shared" si="16"/>
        <v>0.88692896484451678</v>
      </c>
      <c r="BW29" s="59">
        <f t="shared" si="5"/>
        <v>0.88573484570402305</v>
      </c>
      <c r="BX29" s="59">
        <f t="shared" si="5"/>
        <v>8.6590160460166233E-4</v>
      </c>
      <c r="BY29" s="59">
        <f t="shared" si="5"/>
        <v>3.2821753589211172E-4</v>
      </c>
      <c r="BZ29" s="59">
        <f t="shared" si="5"/>
        <v>1.8950117689239338E-2</v>
      </c>
      <c r="CA29" s="59">
        <f t="shared" si="5"/>
        <v>1.4994375706574645E-2</v>
      </c>
      <c r="CB29" s="59">
        <f t="shared" si="5"/>
        <v>7.9126541759669253E-2</v>
      </c>
      <c r="CC29" s="59">
        <f t="shared" si="5"/>
        <v>2.9941540329528189E-2</v>
      </c>
      <c r="CD29" s="59">
        <f t="shared" si="5"/>
        <v>1.5471014208745842E-2</v>
      </c>
      <c r="CE29" s="59">
        <f t="shared" si="5"/>
        <v>1.4470526120782343E-2</v>
      </c>
      <c r="CF29" s="59">
        <f t="shared" si="5"/>
        <v>9.9379392291748677E-4</v>
      </c>
      <c r="CG29" s="59">
        <f t="shared" si="5"/>
        <v>4.8191207507223582E-2</v>
      </c>
      <c r="CH29" s="59">
        <f t="shared" si="5"/>
        <v>0</v>
      </c>
      <c r="CI29" s="122">
        <f t="shared" si="6"/>
        <v>1</v>
      </c>
      <c r="CK29" s="123" t="str">
        <f t="shared" si="7"/>
        <v>苅田町</v>
      </c>
      <c r="CL29" s="124">
        <f t="shared" si="17"/>
        <v>1949.1745442571078</v>
      </c>
      <c r="CM29" s="65">
        <f t="shared" si="18"/>
        <v>1</v>
      </c>
      <c r="CN29" s="66">
        <f t="shared" si="19"/>
        <v>1946.550267991794</v>
      </c>
      <c r="CO29" s="65">
        <f t="shared" si="20"/>
        <v>1</v>
      </c>
      <c r="CP29" s="66">
        <f t="shared" si="8"/>
        <v>1.9029634079171405</v>
      </c>
      <c r="CQ29" s="65">
        <f t="shared" si="21"/>
        <v>0</v>
      </c>
      <c r="CR29" s="66">
        <f t="shared" si="9"/>
        <v>0.72131285739647688</v>
      </c>
      <c r="CS29" s="65">
        <f t="shared" si="22"/>
        <v>0</v>
      </c>
      <c r="CT29" s="66">
        <f t="shared" si="10"/>
        <v>41.646048865950505</v>
      </c>
      <c r="CU29" s="67">
        <f t="shared" si="23"/>
        <v>0</v>
      </c>
      <c r="CV29" s="16"/>
      <c r="CW29" s="959">
        <f t="shared" si="24"/>
        <v>7155.1469999999999</v>
      </c>
      <c r="CX29" s="962">
        <f>VLOOKUP($AX29&amp;"_"&amp;$CW$14,データシート1!$A:$BT,MATCH($CW$12&amp;"_"&amp;CX$20,データシート1!$A$1:$BT$1,0),0)</f>
        <v>7155.1469999999999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12.897</v>
      </c>
      <c r="DC29" s="962">
        <f>VLOOKUP($AX29&amp;"_"&amp;$CW$14,データシート1!$A:$BT,MATCH($CW$12&amp;"_"&amp;DC$20,データシート1!$A$1:$BT$1,0),0)</f>
        <v>0</v>
      </c>
      <c r="DD29" s="961">
        <f t="shared" si="11"/>
        <v>7168.0439999999999</v>
      </c>
      <c r="DE29" s="16"/>
      <c r="DF29" s="125">
        <f>VLOOKUP($AX29&amp;"_"&amp;$DF$14,データシート1!$A:$BT,MATCH($DF$12&amp;"_"&amp;DF$20,データシート1!$A$1:$BT$1,0),0)</f>
        <v>14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1</v>
      </c>
      <c r="DK29" s="64">
        <f>VLOOKUP($AX29&amp;"_"&amp;$DF$14,データシート1!$A:$BT,MATCH($DF$12&amp;"_"&amp;DK$20,データシート1!$A$1:$BT$1,0),0)</f>
        <v>0</v>
      </c>
      <c r="DL29" s="68">
        <f t="shared" si="12"/>
        <v>15</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08229</v>
      </c>
      <c r="AY30" s="18" t="str">
        <f>IF(IFERROR(比較地域マスタ!$Z15,"")=0,"",IFERROR(比較地域マスタ!$Z15,""))</f>
        <v>稲敷市</v>
      </c>
      <c r="BB30" s="110" t="str">
        <f t="shared" si="0"/>
        <v>08229</v>
      </c>
      <c r="BC30" s="1031" t="str">
        <f t="shared" si="0"/>
        <v>稲敷市</v>
      </c>
      <c r="BD30" s="34">
        <f t="shared" si="14"/>
        <v>470.97498695189597</v>
      </c>
      <c r="BE30" s="34">
        <f t="shared" si="15"/>
        <v>268.67181075587456</v>
      </c>
      <c r="BF30" s="34">
        <f>VLOOKUP($AX30&amp;"_"&amp;$BC$14,データシート1!$A:$BT,MATCH($BC$12&amp;"_"&amp;BF$20,データシート1!$A$1:$BT$1,0),0)</f>
        <v>241.92362470460264</v>
      </c>
      <c r="BG30" s="34">
        <f>VLOOKUP($AX30&amp;"_"&amp;$BC$14,データシート1!$A:$BT,MATCH($BC$12&amp;"_"&amp;BG$20,データシート1!$A$1:$BT$1,0),0)</f>
        <v>2.665512200937294</v>
      </c>
      <c r="BH30" s="34">
        <f>VLOOKUP($AX30&amp;"_"&amp;$BC$14,データシート1!$A:$BT,MATCH($BC$12&amp;"_"&amp;BH$20,データシート1!$A$1:$BT$1,0),0)</f>
        <v>24.082673850334611</v>
      </c>
      <c r="BI30" s="34">
        <f>VLOOKUP($AX30&amp;"_"&amp;$BC$14,データシート1!$A:$BT,MATCH($BC$12&amp;"_"&amp;BI$20,データシート1!$A$1:$BT$1,0),0)</f>
        <v>43.007710986636582</v>
      </c>
      <c r="BJ30" s="34">
        <f>VLOOKUP($AX30&amp;"_"&amp;$BC$14,データシート1!$A:$BT,MATCH($BC$12&amp;"_"&amp;BJ$20,データシート1!$A$1:$BT$1,0),0)</f>
        <v>52.487406466376257</v>
      </c>
      <c r="BK30" s="34">
        <f t="shared" si="1"/>
        <v>102.21381897364797</v>
      </c>
      <c r="BL30" s="34">
        <f t="shared" si="2"/>
        <v>99.930240816226856</v>
      </c>
      <c r="BM30" s="34">
        <f>VLOOKUP($AX30&amp;"_"&amp;$BC$14,データシート1!$A:$BT,MATCH($BC$12&amp;"_"&amp;BM$20,データシート1!$A$1:$BT$1,0),0)</f>
        <v>44.301027073937078</v>
      </c>
      <c r="BN30" s="34">
        <f>VLOOKUP($AX30&amp;"_"&amp;$BC$14,データシート1!$A:$BT,MATCH($BC$12&amp;"_"&amp;BN$20,データシート1!$A$1:$BT$1,0),0)</f>
        <v>55.629213742289778</v>
      </c>
      <c r="BO30" s="34">
        <f>VLOOKUP($AX30&amp;"_"&amp;$BC$14,データシート1!$A:$BT,MATCH($BC$12&amp;"_"&amp;BO$20,データシート1!$A$1:$BT$1,0),0)</f>
        <v>2.28357815742112</v>
      </c>
      <c r="BP30" s="34">
        <f>VLOOKUP($AX30&amp;"_"&amp;$BC$14,データシート1!$A:$BT,MATCH($BC$12&amp;"_"&amp;BP$20,データシート1!$A$1:$BT$1,0),0)</f>
        <v>0</v>
      </c>
      <c r="BQ30" s="34">
        <f>VLOOKUP($AX30&amp;"_"&amp;$BC$14,データシート1!$A:$BT,MATCH($BC$12&amp;"_"&amp;BQ$20,データシート1!$A$1:$BT$1,0),0)</f>
        <v>4.5942397693606098</v>
      </c>
      <c r="BR30" s="35">
        <f t="shared" si="3"/>
        <v>470.97498695189597</v>
      </c>
      <c r="BT30" s="121" t="str">
        <f t="shared" si="4"/>
        <v>稲敷市</v>
      </c>
      <c r="BU30" s="33">
        <f t="shared" si="25"/>
        <v>470.97498695189597</v>
      </c>
      <c r="BV30" s="59">
        <f t="shared" si="16"/>
        <v>0.57045876787362371</v>
      </c>
      <c r="BW30" s="59">
        <f t="shared" si="5"/>
        <v>0.51366554786764507</v>
      </c>
      <c r="BX30" s="59">
        <f t="shared" si="5"/>
        <v>5.6595621312890273E-3</v>
      </c>
      <c r="BY30" s="59">
        <f t="shared" si="5"/>
        <v>5.1133657874689521E-2</v>
      </c>
      <c r="BZ30" s="59">
        <f t="shared" si="5"/>
        <v>9.1316337763451688E-2</v>
      </c>
      <c r="CA30" s="59">
        <f t="shared" si="5"/>
        <v>0.11144414867139679</v>
      </c>
      <c r="CB30" s="59">
        <f t="shared" si="5"/>
        <v>0.21702600309024012</v>
      </c>
      <c r="CC30" s="59">
        <f t="shared" si="5"/>
        <v>0.21217738432982525</v>
      </c>
      <c r="CD30" s="59">
        <f t="shared" si="5"/>
        <v>9.4062377623595234E-2</v>
      </c>
      <c r="CE30" s="59">
        <f t="shared" si="5"/>
        <v>0.11811500670623</v>
      </c>
      <c r="CF30" s="59">
        <f t="shared" si="5"/>
        <v>4.848618760414888E-3</v>
      </c>
      <c r="CG30" s="59">
        <f t="shared" si="5"/>
        <v>0</v>
      </c>
      <c r="CH30" s="59">
        <f t="shared" si="5"/>
        <v>9.7547426012877664E-3</v>
      </c>
      <c r="CI30" s="122">
        <f t="shared" si="6"/>
        <v>1</v>
      </c>
      <c r="CK30" s="123" t="str">
        <f t="shared" si="7"/>
        <v>稲敷市</v>
      </c>
      <c r="CL30" s="124">
        <f t="shared" si="17"/>
        <v>268.67181075587456</v>
      </c>
      <c r="CM30" s="65">
        <f t="shared" si="18"/>
        <v>0.1444959926788715</v>
      </c>
      <c r="CN30" s="66">
        <f t="shared" si="19"/>
        <v>241.92362470460264</v>
      </c>
      <c r="CO30" s="65">
        <f t="shared" si="20"/>
        <v>0.16047213267163571</v>
      </c>
      <c r="CP30" s="66">
        <f t="shared" si="8"/>
        <v>2.665512200937294</v>
      </c>
      <c r="CQ30" s="65">
        <f t="shared" si="21"/>
        <v>0</v>
      </c>
      <c r="CR30" s="66">
        <f t="shared" si="9"/>
        <v>24.082673850334611</v>
      </c>
      <c r="CS30" s="65">
        <f t="shared" si="22"/>
        <v>0</v>
      </c>
      <c r="CT30" s="66">
        <f t="shared" si="10"/>
        <v>43.007710986636582</v>
      </c>
      <c r="CU30" s="67">
        <f t="shared" si="23"/>
        <v>0</v>
      </c>
      <c r="CV30" s="16"/>
      <c r="CW30" s="959">
        <f t="shared" si="24"/>
        <v>38.822000000000003</v>
      </c>
      <c r="CX30" s="962">
        <f>VLOOKUP($AX30&amp;"_"&amp;$CW$14,データシート1!$A:$BT,MATCH($CW$12&amp;"_"&amp;CX$20,データシート1!$A$1:$BT$1,0),0)</f>
        <v>38.822000000000003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38.822000000000003</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17361</v>
      </c>
      <c r="AY31" s="18" t="str">
        <f>IF(IFERROR(比較地域マスタ!$Z16,"")=0,"",IFERROR(比較地域マスタ!$Z16,""))</f>
        <v>津幡町</v>
      </c>
      <c r="BB31" s="110" t="str">
        <f t="shared" si="0"/>
        <v>17361</v>
      </c>
      <c r="BC31" s="1031" t="str">
        <f t="shared" si="0"/>
        <v>津幡町</v>
      </c>
      <c r="BD31" s="34">
        <f t="shared" si="14"/>
        <v>195.10981631197913</v>
      </c>
      <c r="BE31" s="34">
        <f t="shared" si="15"/>
        <v>53.255350101062206</v>
      </c>
      <c r="BF31" s="34">
        <f>VLOOKUP($AX31&amp;"_"&amp;$BC$14,データシート1!$A:$BT,MATCH($BC$12&amp;"_"&amp;BF$20,データシート1!$A$1:$BT$1,0),0)</f>
        <v>37.283754755890349</v>
      </c>
      <c r="BG31" s="34">
        <f>VLOOKUP($AX31&amp;"_"&amp;$BC$14,データシート1!$A:$BT,MATCH($BC$12&amp;"_"&amp;BG$20,データシート1!$A$1:$BT$1,0),0)</f>
        <v>1.8708951641341065</v>
      </c>
      <c r="BH31" s="34">
        <f>VLOOKUP($AX31&amp;"_"&amp;$BC$14,データシート1!$A:$BT,MATCH($BC$12&amp;"_"&amp;BH$20,データシート1!$A$1:$BT$1,0),0)</f>
        <v>14.100700181037753</v>
      </c>
      <c r="BI31" s="34">
        <f>VLOOKUP($AX31&amp;"_"&amp;$BC$14,データシート1!$A:$BT,MATCH($BC$12&amp;"_"&amp;BI$20,データシート1!$A$1:$BT$1,0),0)</f>
        <v>27.420996874404057</v>
      </c>
      <c r="BJ31" s="34">
        <f>VLOOKUP($AX31&amp;"_"&amp;$BC$14,データシート1!$A:$BT,MATCH($BC$12&amp;"_"&amp;BJ$20,データシート1!$A$1:$BT$1,0),0)</f>
        <v>55.222453867799452</v>
      </c>
      <c r="BK31" s="34">
        <f t="shared" si="1"/>
        <v>56.146284237511999</v>
      </c>
      <c r="BL31" s="34">
        <f t="shared" si="2"/>
        <v>53.952738999697729</v>
      </c>
      <c r="BM31" s="34">
        <f>VLOOKUP($AX31&amp;"_"&amp;$BC$14,データシート1!$A:$BT,MATCH($BC$12&amp;"_"&amp;BM$20,データシート1!$A$1:$BT$1,0),0)</f>
        <v>34.088481670238252</v>
      </c>
      <c r="BN31" s="34">
        <f>VLOOKUP($AX31&amp;"_"&amp;$BC$14,データシート1!$A:$BT,MATCH($BC$12&amp;"_"&amp;BN$20,データシート1!$A$1:$BT$1,0),0)</f>
        <v>19.864257329459473</v>
      </c>
      <c r="BO31" s="34">
        <f>VLOOKUP($AX31&amp;"_"&amp;$BC$14,データシート1!$A:$BT,MATCH($BC$12&amp;"_"&amp;BO$20,データシート1!$A$1:$BT$1,0),0)</f>
        <v>2.1935452378142699</v>
      </c>
      <c r="BP31" s="34">
        <f>VLOOKUP($AX31&amp;"_"&amp;$BC$14,データシート1!$A:$BT,MATCH($BC$12&amp;"_"&amp;BP$20,データシート1!$A$1:$BT$1,0),0)</f>
        <v>0</v>
      </c>
      <c r="BQ31" s="34">
        <f>VLOOKUP($AX31&amp;"_"&amp;$BC$14,データシート1!$A:$BT,MATCH($BC$12&amp;"_"&amp;BQ$20,データシート1!$A$1:$BT$1,0),0)</f>
        <v>3.0647312312014221</v>
      </c>
      <c r="BR31" s="35">
        <f t="shared" si="3"/>
        <v>195.10981631197913</v>
      </c>
      <c r="BT31" s="121" t="str">
        <f t="shared" si="4"/>
        <v>津幡町</v>
      </c>
      <c r="BU31" s="33">
        <f t="shared" si="25"/>
        <v>195.10981631197913</v>
      </c>
      <c r="BV31" s="59">
        <f t="shared" si="16"/>
        <v>0.27295064445095524</v>
      </c>
      <c r="BW31" s="59">
        <f t="shared" si="5"/>
        <v>0.19109112734888697</v>
      </c>
      <c r="BX31" s="59">
        <f t="shared" si="5"/>
        <v>9.5889340654319467E-3</v>
      </c>
      <c r="BY31" s="59">
        <f t="shared" si="5"/>
        <v>7.2270583036636346E-2</v>
      </c>
      <c r="BZ31" s="59">
        <f t="shared" si="5"/>
        <v>0.14054134944475621</v>
      </c>
      <c r="CA31" s="59">
        <f t="shared" si="5"/>
        <v>0.28303267827129291</v>
      </c>
      <c r="CB31" s="59">
        <f t="shared" si="5"/>
        <v>0.28776760338769686</v>
      </c>
      <c r="CC31" s="59">
        <f t="shared" si="5"/>
        <v>0.27652498484969973</v>
      </c>
      <c r="CD31" s="59">
        <f t="shared" si="5"/>
        <v>0.17471433428921396</v>
      </c>
      <c r="CE31" s="59">
        <f t="shared" si="5"/>
        <v>0.10181065056048577</v>
      </c>
      <c r="CF31" s="59">
        <f t="shared" si="5"/>
        <v>1.1242618537997122E-2</v>
      </c>
      <c r="CG31" s="59">
        <f t="shared" si="5"/>
        <v>0</v>
      </c>
      <c r="CH31" s="59">
        <f t="shared" si="5"/>
        <v>1.5707724445298742E-2</v>
      </c>
      <c r="CI31" s="122">
        <f t="shared" si="6"/>
        <v>1</v>
      </c>
      <c r="CK31" s="123" t="str">
        <f t="shared" si="7"/>
        <v>津幡町</v>
      </c>
      <c r="CL31" s="124">
        <f t="shared" si="17"/>
        <v>53.255350101062206</v>
      </c>
      <c r="CM31" s="65">
        <f t="shared" si="18"/>
        <v>0.13808941235095404</v>
      </c>
      <c r="CN31" s="66">
        <f t="shared" si="19"/>
        <v>37.283754755890349</v>
      </c>
      <c r="CO31" s="65">
        <f t="shared" si="20"/>
        <v>0.19724408252734157</v>
      </c>
      <c r="CP31" s="66">
        <f t="shared" si="8"/>
        <v>1.8708951641341065</v>
      </c>
      <c r="CQ31" s="65">
        <f t="shared" si="21"/>
        <v>0</v>
      </c>
      <c r="CR31" s="66">
        <f t="shared" si="9"/>
        <v>14.100700181037753</v>
      </c>
      <c r="CS31" s="65">
        <f t="shared" si="22"/>
        <v>0</v>
      </c>
      <c r="CT31" s="66">
        <f t="shared" si="10"/>
        <v>27.420996874404057</v>
      </c>
      <c r="CU31" s="67">
        <f t="shared" si="23"/>
        <v>0.2365340702129729</v>
      </c>
      <c r="CV31" s="16"/>
      <c r="CW31" s="959">
        <f t="shared" si="24"/>
        <v>7.3540000000000001</v>
      </c>
      <c r="CX31" s="962">
        <f>VLOOKUP($AX31&amp;"_"&amp;$CW$14,データシート1!$A:$BT,MATCH($CW$12&amp;"_"&amp;CX$20,データシート1!$A$1:$BT$1,0),0)</f>
        <v>7.3540000000000001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6.4859999999999998</v>
      </c>
      <c r="DB31" s="962">
        <f>VLOOKUP($AX31&amp;"_"&amp;$CW$14,データシート1!$A:$BT,MATCH($CW$12&amp;"_"&amp;DB$20,データシート1!$A$1:$BT$1,0),0)</f>
        <v>0</v>
      </c>
      <c r="DC31" s="962">
        <f>VLOOKUP($AX31&amp;"_"&amp;$CW$14,データシート1!$A:$BT,MATCH($CW$12&amp;"_"&amp;DC$20,データシート1!$A$1:$BT$1,0),0)</f>
        <v>0</v>
      </c>
      <c r="DD31" s="961">
        <f t="shared" si="11"/>
        <v>13.84</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0.53</v>
      </c>
      <c r="DO31" s="127">
        <f t="shared" si="27"/>
        <v>0</v>
      </c>
      <c r="DP31" s="127">
        <f t="shared" si="13"/>
        <v>0</v>
      </c>
      <c r="DQ31" s="127">
        <f t="shared" si="13"/>
        <v>0.47</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11324</v>
      </c>
      <c r="AY32" s="18" t="str">
        <f>IF(IFERROR(比較地域マスタ!$Z17,"")=0,"",IFERROR(比較地域マスタ!$Z17,""))</f>
        <v>三芳町</v>
      </c>
      <c r="AZ32" s="16"/>
      <c r="BA32" s="16"/>
      <c r="BB32" s="110" t="str">
        <f t="shared" si="0"/>
        <v>11324</v>
      </c>
      <c r="BC32" s="1031" t="str">
        <f t="shared" si="0"/>
        <v>三芳町</v>
      </c>
      <c r="BD32" s="34">
        <f t="shared" si="14"/>
        <v>332.14954557408026</v>
      </c>
      <c r="BE32" s="34">
        <f t="shared" si="15"/>
        <v>155.89199750450609</v>
      </c>
      <c r="BF32" s="34">
        <f>VLOOKUP($AX32&amp;"_"&amp;$BC$14,データシート1!$A:$BT,MATCH($BC$12&amp;"_"&amp;BF$20,データシート1!$A$1:$BT$1,0),0)</f>
        <v>149.737981825742</v>
      </c>
      <c r="BG32" s="34">
        <f>VLOOKUP($AX32&amp;"_"&amp;$BC$14,データシート1!$A:$BT,MATCH($BC$12&amp;"_"&amp;BG$20,データシート1!$A$1:$BT$1,0),0)</f>
        <v>3.2997409121089829</v>
      </c>
      <c r="BH32" s="34">
        <f>VLOOKUP($AX32&amp;"_"&amp;$BC$14,データシート1!$A:$BT,MATCH($BC$12&amp;"_"&amp;BH$20,データシート1!$A$1:$BT$1,0),0)</f>
        <v>2.8542747666551329</v>
      </c>
      <c r="BI32" s="34">
        <f>VLOOKUP($AX32&amp;"_"&amp;$BC$14,データシート1!$A:$BT,MATCH($BC$12&amp;"_"&amp;BI$20,データシート1!$A$1:$BT$1,0),0)</f>
        <v>67.936643594477573</v>
      </c>
      <c r="BJ32" s="34">
        <f>VLOOKUP($AX32&amp;"_"&amp;$BC$14,データシート1!$A:$BT,MATCH($BC$12&amp;"_"&amp;BJ$20,データシート1!$A$1:$BT$1,0),0)</f>
        <v>41.784944402917432</v>
      </c>
      <c r="BK32" s="34">
        <f t="shared" si="1"/>
        <v>66.535960072179208</v>
      </c>
      <c r="BL32" s="34">
        <f t="shared" si="2"/>
        <v>64.320636443305702</v>
      </c>
      <c r="BM32" s="34">
        <f>VLOOKUP($AX32&amp;"_"&amp;$BC$14,データシート1!$A:$BT,MATCH($BC$12&amp;"_"&amp;BM$20,データシート1!$A$1:$BT$1,0),0)</f>
        <v>25.99075136477677</v>
      </c>
      <c r="BN32" s="34">
        <f>VLOOKUP($AX32&amp;"_"&amp;$BC$14,データシート1!$A:$BT,MATCH($BC$12&amp;"_"&amp;BN$20,データシート1!$A$1:$BT$1,0),0)</f>
        <v>38.329885078528932</v>
      </c>
      <c r="BO32" s="34">
        <f>VLOOKUP($AX32&amp;"_"&amp;$BC$14,データシート1!$A:$BT,MATCH($BC$12&amp;"_"&amp;BO$20,データシート1!$A$1:$BT$1,0),0)</f>
        <v>2.2153236288735099</v>
      </c>
      <c r="BP32" s="34">
        <f>VLOOKUP($AX32&amp;"_"&amp;$BC$14,データシート1!$A:$BT,MATCH($BC$12&amp;"_"&amp;BP$20,データシート1!$A$1:$BT$1,0),0)</f>
        <v>0</v>
      </c>
      <c r="BQ32" s="34">
        <f>VLOOKUP($AX32&amp;"_"&amp;$BC$14,データシート1!$A:$BT,MATCH($BC$12&amp;"_"&amp;BQ$20,データシート1!$A$1:$BT$1,0),0)</f>
        <v>0</v>
      </c>
      <c r="BR32" s="35">
        <f t="shared" si="3"/>
        <v>332.14954557408026</v>
      </c>
      <c r="BS32" s="21"/>
      <c r="BT32" s="121" t="str">
        <f t="shared" si="4"/>
        <v>三芳町</v>
      </c>
      <c r="BU32" s="33">
        <f t="shared" si="25"/>
        <v>332.14954557408026</v>
      </c>
      <c r="BV32" s="59">
        <f t="shared" si="16"/>
        <v>0.46934279929561745</v>
      </c>
      <c r="BW32" s="59">
        <f t="shared" si="5"/>
        <v>0.45081495314689662</v>
      </c>
      <c r="BX32" s="59">
        <f t="shared" si="5"/>
        <v>9.9345037681920663E-3</v>
      </c>
      <c r="BY32" s="59">
        <f t="shared" si="5"/>
        <v>8.5933423805288206E-3</v>
      </c>
      <c r="BZ32" s="59">
        <f t="shared" si="5"/>
        <v>0.20453631353629376</v>
      </c>
      <c r="CA32" s="59">
        <f t="shared" si="5"/>
        <v>0.12580160039267016</v>
      </c>
      <c r="CB32" s="59">
        <f t="shared" si="5"/>
        <v>0.20031928677541877</v>
      </c>
      <c r="CC32" s="59">
        <f t="shared" si="5"/>
        <v>0.19364962951292097</v>
      </c>
      <c r="CD32" s="59">
        <f t="shared" si="5"/>
        <v>7.8250148799255181E-2</v>
      </c>
      <c r="CE32" s="59">
        <f t="shared" si="5"/>
        <v>0.11539948071366579</v>
      </c>
      <c r="CF32" s="59">
        <f t="shared" si="5"/>
        <v>6.6696572624978046E-3</v>
      </c>
      <c r="CG32" s="59">
        <f t="shared" si="5"/>
        <v>0</v>
      </c>
      <c r="CH32" s="59">
        <f t="shared" si="5"/>
        <v>0</v>
      </c>
      <c r="CI32" s="122">
        <f t="shared" si="6"/>
        <v>1</v>
      </c>
      <c r="CJ32" s="16"/>
      <c r="CK32" s="123" t="str">
        <f t="shared" si="7"/>
        <v>三芳町</v>
      </c>
      <c r="CL32" s="124">
        <f t="shared" si="17"/>
        <v>155.89199750450609</v>
      </c>
      <c r="CM32" s="65">
        <f t="shared" si="18"/>
        <v>0.46983810055986269</v>
      </c>
      <c r="CN32" s="66">
        <f t="shared" si="19"/>
        <v>149.737981825742</v>
      </c>
      <c r="CO32" s="65">
        <f t="shared" si="20"/>
        <v>0.48914777070548415</v>
      </c>
      <c r="CP32" s="66">
        <f t="shared" si="8"/>
        <v>3.2997409121089829</v>
      </c>
      <c r="CQ32" s="65">
        <f t="shared" si="21"/>
        <v>0</v>
      </c>
      <c r="CR32" s="66">
        <f t="shared" si="9"/>
        <v>2.8542747666551329</v>
      </c>
      <c r="CS32" s="65">
        <f t="shared" si="22"/>
        <v>0</v>
      </c>
      <c r="CT32" s="66">
        <f t="shared" si="10"/>
        <v>67.936643594477573</v>
      </c>
      <c r="CU32" s="67">
        <f t="shared" si="23"/>
        <v>6.2013661215704598E-2</v>
      </c>
      <c r="CV32" s="16"/>
      <c r="CW32" s="959">
        <f t="shared" si="24"/>
        <v>73.244</v>
      </c>
      <c r="CX32" s="962">
        <f>VLOOKUP($AX32&amp;"_"&amp;$CW$14,データシート1!$A:$BT,MATCH($CW$12&amp;"_"&amp;CX$20,データシート1!$A$1:$BT$1,0),0)</f>
        <v>73.244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4.2130000000000001</v>
      </c>
      <c r="DB32" s="962">
        <f>VLOOKUP($AX32&amp;"_"&amp;$CW$14,データシート1!$A:$BT,MATCH($CW$12&amp;"_"&amp;DB$20,データシート1!$A$1:$BT$1,0),0)</f>
        <v>0</v>
      </c>
      <c r="DC32" s="962">
        <f>VLOOKUP($AX32&amp;"_"&amp;$CW$14,データシート1!$A:$BT,MATCH($CW$12&amp;"_"&amp;DC$20,データシート1!$A$1:$BT$1,0),0)</f>
        <v>0</v>
      </c>
      <c r="DD32" s="961">
        <f t="shared" si="11"/>
        <v>77.456999999999994</v>
      </c>
      <c r="DE32" s="16"/>
      <c r="DF32" s="125">
        <f>VLOOKUP($AX32&amp;"_"&amp;$DF$14,データシート1!$A:$BT,MATCH($DF$12&amp;"_"&amp;DF$20,データシート1!$A$1:$BT$1,0),0)</f>
        <v>13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14</v>
      </c>
      <c r="DM32" s="16"/>
      <c r="DN32" s="126">
        <f t="shared" si="26"/>
        <v>0.95</v>
      </c>
      <c r="DO32" s="127">
        <f t="shared" si="27"/>
        <v>0</v>
      </c>
      <c r="DP32" s="127">
        <f t="shared" si="13"/>
        <v>0</v>
      </c>
      <c r="DQ32" s="127">
        <f t="shared" si="13"/>
        <v>0.05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33207</v>
      </c>
      <c r="AY33" s="18" t="str">
        <f>IF(IFERROR(比較地域マスタ!$Z18,"")=0,"",IFERROR(比較地域マスタ!$Z18,""))</f>
        <v>井原市</v>
      </c>
      <c r="BB33" s="110" t="str">
        <f t="shared" si="0"/>
        <v>33207</v>
      </c>
      <c r="BC33" s="1031" t="str">
        <f t="shared" si="0"/>
        <v>井原市</v>
      </c>
      <c r="BD33" s="34">
        <f t="shared" si="14"/>
        <v>650.44725927025195</v>
      </c>
      <c r="BE33" s="34">
        <f t="shared" si="15"/>
        <v>478.51972945019838</v>
      </c>
      <c r="BF33" s="34">
        <f>VLOOKUP($AX33&amp;"_"&amp;$BC$14,データシート1!$A:$BT,MATCH($BC$12&amp;"_"&amp;BF$20,データシート1!$A$1:$BT$1,0),0)</f>
        <v>474.11709440899125</v>
      </c>
      <c r="BG33" s="34">
        <f>VLOOKUP($AX33&amp;"_"&amp;$BC$14,データシート1!$A:$BT,MATCH($BC$12&amp;"_"&amp;BG$20,データシート1!$A$1:$BT$1,0),0)</f>
        <v>2.1614305399911746</v>
      </c>
      <c r="BH33" s="34">
        <f>VLOOKUP($AX33&amp;"_"&amp;$BC$14,データシート1!$A:$BT,MATCH($BC$12&amp;"_"&amp;BH$20,データシート1!$A$1:$BT$1,0),0)</f>
        <v>2.2412045012159827</v>
      </c>
      <c r="BI33" s="34">
        <f>VLOOKUP($AX33&amp;"_"&amp;$BC$14,データシート1!$A:$BT,MATCH($BC$12&amp;"_"&amp;BI$20,データシート1!$A$1:$BT$1,0),0)</f>
        <v>39.417347309583448</v>
      </c>
      <c r="BJ33" s="34">
        <f>VLOOKUP($AX33&amp;"_"&amp;$BC$14,データシート1!$A:$BT,MATCH($BC$12&amp;"_"&amp;BJ$20,データシート1!$A$1:$BT$1,0),0)</f>
        <v>53.094362203443325</v>
      </c>
      <c r="BK33" s="34">
        <f t="shared" si="1"/>
        <v>75.980648969597382</v>
      </c>
      <c r="BL33" s="34">
        <f t="shared" si="2"/>
        <v>73.714178234643711</v>
      </c>
      <c r="BM33" s="34">
        <f>VLOOKUP($AX33&amp;"_"&amp;$BC$14,データシート1!$A:$BT,MATCH($BC$12&amp;"_"&amp;BM$20,データシート1!$A$1:$BT$1,0),0)</f>
        <v>33.948490696511747</v>
      </c>
      <c r="BN33" s="34">
        <f>VLOOKUP($AX33&amp;"_"&amp;$BC$14,データシート1!$A:$BT,MATCH($BC$12&amp;"_"&amp;BN$20,データシート1!$A$1:$BT$1,0),0)</f>
        <v>39.765687538131964</v>
      </c>
      <c r="BO33" s="34">
        <f>VLOOKUP($AX33&amp;"_"&amp;$BC$14,データシート1!$A:$BT,MATCH($BC$12&amp;"_"&amp;BO$20,データシート1!$A$1:$BT$1,0),0)</f>
        <v>2.2664707349536699</v>
      </c>
      <c r="BP33" s="34">
        <f>VLOOKUP($AX33&amp;"_"&amp;$BC$14,データシート1!$A:$BT,MATCH($BC$12&amp;"_"&amp;BP$20,データシート1!$A$1:$BT$1,0),0)</f>
        <v>0</v>
      </c>
      <c r="BQ33" s="34">
        <f>VLOOKUP($AX33&amp;"_"&amp;$BC$14,データシート1!$A:$BT,MATCH($BC$12&amp;"_"&amp;BQ$20,データシート1!$A$1:$BT$1,0),0)</f>
        <v>3.435171337429487</v>
      </c>
      <c r="BR33" s="35">
        <f t="shared" si="3"/>
        <v>650.44725927025195</v>
      </c>
      <c r="BT33" s="121" t="str">
        <f t="shared" si="4"/>
        <v>井原市</v>
      </c>
      <c r="BU33" s="33">
        <f t="shared" si="25"/>
        <v>650.44725927025195</v>
      </c>
      <c r="BV33" s="59">
        <f t="shared" si="16"/>
        <v>0.7356779856172474</v>
      </c>
      <c r="BW33" s="59">
        <f t="shared" si="5"/>
        <v>0.72890935837120974</v>
      </c>
      <c r="BX33" s="59">
        <f t="shared" si="5"/>
        <v>3.3229912328574048E-3</v>
      </c>
      <c r="BY33" s="59">
        <f t="shared" si="5"/>
        <v>3.4456360131802674E-3</v>
      </c>
      <c r="BZ33" s="59">
        <f t="shared" si="5"/>
        <v>6.0600374200679166E-2</v>
      </c>
      <c r="CA33" s="59">
        <f t="shared" si="5"/>
        <v>8.1627467018633937E-2</v>
      </c>
      <c r="CB33" s="59">
        <f t="shared" si="5"/>
        <v>0.11681292816091099</v>
      </c>
      <c r="CC33" s="59">
        <f t="shared" si="5"/>
        <v>0.11332844774739297</v>
      </c>
      <c r="CD33" s="59">
        <f t="shared" si="5"/>
        <v>5.2192534002832372E-2</v>
      </c>
      <c r="CE33" s="59">
        <f t="shared" si="5"/>
        <v>6.1135913744560594E-2</v>
      </c>
      <c r="CF33" s="59">
        <f t="shared" si="5"/>
        <v>3.4844804135180196E-3</v>
      </c>
      <c r="CG33" s="59">
        <f t="shared" si="5"/>
        <v>0</v>
      </c>
      <c r="CH33" s="59">
        <f t="shared" si="5"/>
        <v>5.2812450025286678E-3</v>
      </c>
      <c r="CI33" s="122">
        <f t="shared" si="6"/>
        <v>1</v>
      </c>
      <c r="CK33" s="123" t="str">
        <f t="shared" si="7"/>
        <v>井原市</v>
      </c>
      <c r="CL33" s="124">
        <f t="shared" si="17"/>
        <v>478.51972945019838</v>
      </c>
      <c r="CM33" s="65">
        <f t="shared" si="18"/>
        <v>0.23383779834650581</v>
      </c>
      <c r="CN33" s="66">
        <f t="shared" si="19"/>
        <v>474.11709440899125</v>
      </c>
      <c r="CO33" s="65">
        <f t="shared" si="20"/>
        <v>0.23600920810392528</v>
      </c>
      <c r="CP33" s="66">
        <f t="shared" si="8"/>
        <v>2.1614305399911746</v>
      </c>
      <c r="CQ33" s="65">
        <f t="shared" si="21"/>
        <v>0</v>
      </c>
      <c r="CR33" s="66">
        <f t="shared" si="9"/>
        <v>2.2412045012159827</v>
      </c>
      <c r="CS33" s="65">
        <f t="shared" si="22"/>
        <v>0</v>
      </c>
      <c r="CT33" s="66">
        <f t="shared" si="10"/>
        <v>39.417347309583448</v>
      </c>
      <c r="CU33" s="67">
        <f t="shared" si="23"/>
        <v>0</v>
      </c>
      <c r="CV33" s="16"/>
      <c r="CW33" s="959">
        <f t="shared" si="24"/>
        <v>111.896</v>
      </c>
      <c r="CX33" s="962">
        <f>VLOOKUP($AX33&amp;"_"&amp;$CW$14,データシート1!$A:$BT,MATCH($CW$12&amp;"_"&amp;CX$20,データシート1!$A$1:$BT$1,0),0)</f>
        <v>111.896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111.896</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25214</v>
      </c>
      <c r="AY34" s="18" t="str">
        <f>IF(IFERROR(比較地域マスタ!$Z19,"")=0,"",IFERROR(比較地域マスタ!$Z19,""))</f>
        <v>米原市</v>
      </c>
      <c r="BB34" s="110" t="str">
        <f t="shared" si="0"/>
        <v>25214</v>
      </c>
      <c r="BC34" s="1031" t="str">
        <f t="shared" si="0"/>
        <v>米原市</v>
      </c>
      <c r="BD34" s="34">
        <f t="shared" si="14"/>
        <v>354.21172665609822</v>
      </c>
      <c r="BE34" s="34">
        <f t="shared" si="15"/>
        <v>213.22951437051205</v>
      </c>
      <c r="BF34" s="34">
        <f>VLOOKUP($AX34&amp;"_"&amp;$BC$14,データシート1!$A:$BT,MATCH($BC$12&amp;"_"&amp;BF$20,データシート1!$A$1:$BT$1,0),0)</f>
        <v>202.68430794975984</v>
      </c>
      <c r="BG34" s="34">
        <f>VLOOKUP($AX34&amp;"_"&amp;$BC$14,データシート1!$A:$BT,MATCH($BC$12&amp;"_"&amp;BG$20,データシート1!$A$1:$BT$1,0),0)</f>
        <v>1.8424717812103859</v>
      </c>
      <c r="BH34" s="34">
        <f>VLOOKUP($AX34&amp;"_"&amp;$BC$14,データシート1!$A:$BT,MATCH($BC$12&amp;"_"&amp;BH$20,データシート1!$A$1:$BT$1,0),0)</f>
        <v>8.7027346395418235</v>
      </c>
      <c r="BI34" s="34">
        <f>VLOOKUP($AX34&amp;"_"&amp;$BC$14,データシート1!$A:$BT,MATCH($BC$12&amp;"_"&amp;BI$20,データシート1!$A$1:$BT$1,0),0)</f>
        <v>30.19633387749203</v>
      </c>
      <c r="BJ34" s="34">
        <f>VLOOKUP($AX34&amp;"_"&amp;$BC$14,データシート1!$A:$BT,MATCH($BC$12&amp;"_"&amp;BJ$20,データシート1!$A$1:$BT$1,0),0)</f>
        <v>33.665447555583611</v>
      </c>
      <c r="BK34" s="34">
        <f t="shared" si="1"/>
        <v>71.628974954957059</v>
      </c>
      <c r="BL34" s="34">
        <f t="shared" si="2"/>
        <v>69.402324227248442</v>
      </c>
      <c r="BM34" s="34">
        <f>VLOOKUP($AX34&amp;"_"&amp;$BC$14,データシート1!$A:$BT,MATCH($BC$12&amp;"_"&amp;BM$20,データシート1!$A$1:$BT$1,0),0)</f>
        <v>35.444899066151407</v>
      </c>
      <c r="BN34" s="34">
        <f>VLOOKUP($AX34&amp;"_"&amp;$BC$14,データシート1!$A:$BT,MATCH($BC$12&amp;"_"&amp;BN$20,データシート1!$A$1:$BT$1,0),0)</f>
        <v>33.957425161097028</v>
      </c>
      <c r="BO34" s="34">
        <f>VLOOKUP($AX34&amp;"_"&amp;$BC$14,データシート1!$A:$BT,MATCH($BC$12&amp;"_"&amp;BO$20,データシート1!$A$1:$BT$1,0),0)</f>
        <v>2.2266507277086198</v>
      </c>
      <c r="BP34" s="34">
        <f>VLOOKUP($AX34&amp;"_"&amp;$BC$14,データシート1!$A:$BT,MATCH($BC$12&amp;"_"&amp;BP$20,データシート1!$A$1:$BT$1,0),0)</f>
        <v>0</v>
      </c>
      <c r="BQ34" s="34">
        <f>VLOOKUP($AX34&amp;"_"&amp;$BC$14,データシート1!$A:$BT,MATCH($BC$12&amp;"_"&amp;BQ$20,データシート1!$A$1:$BT$1,0),0)</f>
        <v>5.4914558975534762</v>
      </c>
      <c r="BR34" s="35">
        <f t="shared" si="3"/>
        <v>354.21172665609822</v>
      </c>
      <c r="BT34" s="121" t="str">
        <f t="shared" si="4"/>
        <v>米原市</v>
      </c>
      <c r="BU34" s="33">
        <f t="shared" si="25"/>
        <v>354.21172665609822</v>
      </c>
      <c r="BV34" s="59">
        <f t="shared" si="16"/>
        <v>0.6019832160371561</v>
      </c>
      <c r="BW34" s="59">
        <f t="shared" si="5"/>
        <v>0.57221230325484018</v>
      </c>
      <c r="BX34" s="59">
        <f t="shared" si="5"/>
        <v>5.2016114729008661E-3</v>
      </c>
      <c r="BY34" s="59">
        <f t="shared" si="5"/>
        <v>2.4569301309415002E-2</v>
      </c>
      <c r="BZ34" s="59">
        <f t="shared" si="5"/>
        <v>8.5249390703570488E-2</v>
      </c>
      <c r="CA34" s="59">
        <f t="shared" si="5"/>
        <v>9.5043289146294035E-2</v>
      </c>
      <c r="CB34" s="59">
        <f t="shared" si="5"/>
        <v>0.20222078933174661</v>
      </c>
      <c r="CC34" s="59">
        <f t="shared" si="5"/>
        <v>0.19593457529606492</v>
      </c>
      <c r="CD34" s="59">
        <f t="shared" si="5"/>
        <v>0.10006698366755266</v>
      </c>
      <c r="CE34" s="59">
        <f t="shared" si="5"/>
        <v>9.5867591628512244E-2</v>
      </c>
      <c r="CF34" s="59">
        <f t="shared" si="5"/>
        <v>6.2862140356817154E-3</v>
      </c>
      <c r="CG34" s="59">
        <f t="shared" si="5"/>
        <v>0</v>
      </c>
      <c r="CH34" s="59">
        <f t="shared" si="5"/>
        <v>1.5503314781232789E-2</v>
      </c>
      <c r="CI34" s="122">
        <f t="shared" si="6"/>
        <v>1</v>
      </c>
      <c r="CK34" s="123" t="str">
        <f t="shared" si="7"/>
        <v>米原市</v>
      </c>
      <c r="CL34" s="124">
        <f t="shared" si="17"/>
        <v>213.22951437051205</v>
      </c>
      <c r="CM34" s="65">
        <f t="shared" si="18"/>
        <v>0.9307810909100247</v>
      </c>
      <c r="CN34" s="66">
        <f t="shared" si="19"/>
        <v>202.68430794975984</v>
      </c>
      <c r="CO34" s="65">
        <f t="shared" si="20"/>
        <v>0.9615396572699052</v>
      </c>
      <c r="CP34" s="66">
        <f t="shared" si="8"/>
        <v>1.8424717812103859</v>
      </c>
      <c r="CQ34" s="65">
        <f t="shared" si="21"/>
        <v>1</v>
      </c>
      <c r="CR34" s="66">
        <f t="shared" si="9"/>
        <v>8.7027346395418235</v>
      </c>
      <c r="CS34" s="65">
        <f t="shared" si="22"/>
        <v>0</v>
      </c>
      <c r="CT34" s="66">
        <f t="shared" si="10"/>
        <v>30.19633387749203</v>
      </c>
      <c r="CU34" s="67">
        <f t="shared" si="23"/>
        <v>0.10726467700154521</v>
      </c>
      <c r="CV34" s="16"/>
      <c r="CW34" s="959">
        <f t="shared" si="24"/>
        <v>198.47</v>
      </c>
      <c r="CX34" s="962">
        <f>VLOOKUP($AX34&amp;"_"&amp;$CW$14,データシート1!$A:$BT,MATCH($CW$12&amp;"_"&amp;CX$20,データシート1!$A$1:$BT$1,0),0)</f>
        <v>194.88900000000001</v>
      </c>
      <c r="CY34" s="962">
        <f>VLOOKUP($AX34&amp;"_"&amp;$CW$14,データシート1!$A:$BT,MATCH($CW$12&amp;"_"&amp;CY$20,データシート1!$A$1:$BT$1,0),0)</f>
        <v>3.581</v>
      </c>
      <c r="CZ34" s="962">
        <f>VLOOKUP($AX34&amp;"_"&amp;$CW$14,データシート1!$A:$BT,MATCH($CW$12&amp;"_"&amp;CZ$20,データシート1!$A$1:$BT$1,0),0)</f>
        <v>0</v>
      </c>
      <c r="DA34" s="962">
        <f>VLOOKUP($AX34&amp;"_"&amp;$CW$14,データシート1!$A:$BT,MATCH($CW$12&amp;"_"&amp;DA$20,データシート1!$A$1:$BT$1,0),0)</f>
        <v>3.2389999999999999</v>
      </c>
      <c r="DB34" s="962">
        <f>VLOOKUP($AX34&amp;"_"&amp;$CW$14,データシート1!$A:$BT,MATCH($CW$12&amp;"_"&amp;DB$20,データシート1!$A$1:$BT$1,0),0)</f>
        <v>0</v>
      </c>
      <c r="DC34" s="962">
        <f>VLOOKUP($AX34&amp;"_"&amp;$CW$14,データシート1!$A:$BT,MATCH($CW$12&amp;"_"&amp;DC$20,データシート1!$A$1:$BT$1,0),0)</f>
        <v>0</v>
      </c>
      <c r="DD34" s="961">
        <f t="shared" si="11"/>
        <v>201.709</v>
      </c>
      <c r="DE34" s="16"/>
      <c r="DF34" s="125">
        <f>VLOOKUP($AX34&amp;"_"&amp;$DF$14,データシート1!$A:$BT,MATCH($DF$12&amp;"_"&amp;DF$20,データシート1!$A$1:$BT$1,0),0)</f>
        <v>12</v>
      </c>
      <c r="DG34" s="64">
        <f>VLOOKUP($AX34&amp;"_"&amp;$DF$14,データシート1!$A:$BT,MATCH($DF$12&amp;"_"&amp;DG$20,データシート1!$A$1:$BT$1,0),0)</f>
        <v>1</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14</v>
      </c>
      <c r="DM34" s="16"/>
      <c r="DN34" s="126">
        <f t="shared" si="26"/>
        <v>0.97</v>
      </c>
      <c r="DO34" s="127">
        <f t="shared" si="27"/>
        <v>0.02</v>
      </c>
      <c r="DP34" s="127">
        <f t="shared" si="13"/>
        <v>0</v>
      </c>
      <c r="DQ34" s="127">
        <f t="shared" si="13"/>
        <v>0.02</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01225</v>
      </c>
      <c r="AY35" s="18" t="str">
        <f>IF(IFERROR(比較地域マスタ!$Z20,"")=0,"",IFERROR(比較地域マスタ!$Z20,""))</f>
        <v>滝川市</v>
      </c>
      <c r="BB35" s="110" t="str">
        <f t="shared" si="0"/>
        <v>01225</v>
      </c>
      <c r="BC35" s="1031" t="str">
        <f t="shared" si="0"/>
        <v>滝川市</v>
      </c>
      <c r="BD35" s="34">
        <f t="shared" si="14"/>
        <v>251.21488926501621</v>
      </c>
      <c r="BE35" s="34">
        <f t="shared" si="15"/>
        <v>29.986805942414666</v>
      </c>
      <c r="BF35" s="34">
        <f>VLOOKUP($AX35&amp;"_"&amp;$BC$14,データシート1!$A:$BT,MATCH($BC$12&amp;"_"&amp;BF$20,データシート1!$A$1:$BT$1,0),0)</f>
        <v>20.592845613068061</v>
      </c>
      <c r="BG35" s="34">
        <f>VLOOKUP($AX35&amp;"_"&amp;$BC$14,データシート1!$A:$BT,MATCH($BC$12&amp;"_"&amp;BG$20,データシート1!$A$1:$BT$1,0),0)</f>
        <v>4.3391205956483185</v>
      </c>
      <c r="BH35" s="34">
        <f>VLOOKUP($AX35&amp;"_"&amp;$BC$14,データシート1!$A:$BT,MATCH($BC$12&amp;"_"&amp;BH$20,データシート1!$A$1:$BT$1,0),0)</f>
        <v>5.0548397336982873</v>
      </c>
      <c r="BI35" s="34">
        <f>VLOOKUP($AX35&amp;"_"&amp;$BC$14,データシート1!$A:$BT,MATCH($BC$12&amp;"_"&amp;BI$20,データシート1!$A$1:$BT$1,0),0)</f>
        <v>64.283118608830094</v>
      </c>
      <c r="BJ35" s="34">
        <f>VLOOKUP($AX35&amp;"_"&amp;$BC$14,データシート1!$A:$BT,MATCH($BC$12&amp;"_"&amp;BJ$20,データシート1!$A$1:$BT$1,0),0)</f>
        <v>92.958860994033216</v>
      </c>
      <c r="BK35" s="34">
        <f t="shared" si="1"/>
        <v>58.956814380659154</v>
      </c>
      <c r="BL35" s="34">
        <f t="shared" si="2"/>
        <v>56.692562355786585</v>
      </c>
      <c r="BM35" s="34">
        <f>VLOOKUP($AX35&amp;"_"&amp;$BC$14,データシート1!$A:$BT,MATCH($BC$12&amp;"_"&amp;BM$20,データシート1!$A$1:$BT$1,0),0)</f>
        <v>31.870372261290097</v>
      </c>
      <c r="BN35" s="34">
        <f>VLOOKUP($AX35&amp;"_"&amp;$BC$14,データシート1!$A:$BT,MATCH($BC$12&amp;"_"&amp;BN$20,データシート1!$A$1:$BT$1,0),0)</f>
        <v>24.822190094496488</v>
      </c>
      <c r="BO35" s="34">
        <f>VLOOKUP($AX35&amp;"_"&amp;$BC$14,データシート1!$A:$BT,MATCH($BC$12&amp;"_"&amp;BO$20,データシート1!$A$1:$BT$1,0),0)</f>
        <v>2.2642520248725702</v>
      </c>
      <c r="BP35" s="34">
        <f>VLOOKUP($AX35&amp;"_"&amp;$BC$14,データシート1!$A:$BT,MATCH($BC$12&amp;"_"&amp;BP$20,データシート1!$A$1:$BT$1,0),0)</f>
        <v>0</v>
      </c>
      <c r="BQ35" s="34">
        <f>VLOOKUP($AX35&amp;"_"&amp;$BC$14,データシート1!$A:$BT,MATCH($BC$12&amp;"_"&amp;BQ$20,データシート1!$A$1:$BT$1,0),0)</f>
        <v>5.0292893390791082</v>
      </c>
      <c r="BR35" s="35">
        <f t="shared" si="3"/>
        <v>251.21488926501621</v>
      </c>
      <c r="BT35" s="121" t="str">
        <f t="shared" si="4"/>
        <v>滝川市</v>
      </c>
      <c r="BU35" s="33">
        <f t="shared" si="25"/>
        <v>251.21488926501621</v>
      </c>
      <c r="BV35" s="59">
        <f t="shared" si="16"/>
        <v>0.11936715228204661</v>
      </c>
      <c r="BW35" s="59">
        <f t="shared" si="5"/>
        <v>8.1973029836395886E-2</v>
      </c>
      <c r="BX35" s="59">
        <f t="shared" si="5"/>
        <v>1.7272545462346439E-2</v>
      </c>
      <c r="BY35" s="59">
        <f t="shared" si="5"/>
        <v>2.0121576983304294E-2</v>
      </c>
      <c r="BZ35" s="59">
        <f t="shared" si="5"/>
        <v>0.25588896739721256</v>
      </c>
      <c r="CA35" s="59">
        <f t="shared" si="5"/>
        <v>0.37003722695738528</v>
      </c>
      <c r="CB35" s="59">
        <f t="shared" si="5"/>
        <v>0.23468678370597434</v>
      </c>
      <c r="CC35" s="59">
        <f t="shared" si="5"/>
        <v>0.22567357580457514</v>
      </c>
      <c r="CD35" s="59">
        <f t="shared" si="5"/>
        <v>0.12686498142898217</v>
      </c>
      <c r="CE35" s="59">
        <f t="shared" si="5"/>
        <v>9.8808594375592959E-2</v>
      </c>
      <c r="CF35" s="59">
        <f t="shared" si="5"/>
        <v>9.0132079013992041E-3</v>
      </c>
      <c r="CG35" s="59">
        <f t="shared" si="5"/>
        <v>0</v>
      </c>
      <c r="CH35" s="59">
        <f t="shared" si="5"/>
        <v>2.0019869657381329E-2</v>
      </c>
      <c r="CI35" s="122">
        <f t="shared" si="6"/>
        <v>1</v>
      </c>
      <c r="CK35" s="123" t="str">
        <f t="shared" si="7"/>
        <v>滝川市</v>
      </c>
      <c r="CL35" s="124">
        <f t="shared" si="17"/>
        <v>29.986805942414666</v>
      </c>
      <c r="CM35" s="65">
        <f t="shared" si="18"/>
        <v>0</v>
      </c>
      <c r="CN35" s="66">
        <f t="shared" si="19"/>
        <v>20.592845613068061</v>
      </c>
      <c r="CO35" s="65">
        <f t="shared" si="20"/>
        <v>0</v>
      </c>
      <c r="CP35" s="66">
        <f t="shared" si="8"/>
        <v>4.3391205956483185</v>
      </c>
      <c r="CQ35" s="65">
        <f t="shared" si="21"/>
        <v>0</v>
      </c>
      <c r="CR35" s="66">
        <f t="shared" si="9"/>
        <v>5.0548397336982873</v>
      </c>
      <c r="CS35" s="65">
        <f t="shared" si="22"/>
        <v>0</v>
      </c>
      <c r="CT35" s="66">
        <f t="shared" si="10"/>
        <v>64.283118608830094</v>
      </c>
      <c r="CU35" s="67">
        <f t="shared" si="23"/>
        <v>4.799082662390055E-2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3.085</v>
      </c>
      <c r="DB35" s="962">
        <f>VLOOKUP($AX35&amp;"_"&amp;$CW$14,データシート1!$A:$BT,MATCH($CW$12&amp;"_"&amp;DB$20,データシート1!$A$1:$BT$1,0),0)</f>
        <v>0</v>
      </c>
      <c r="DC35" s="962">
        <f>VLOOKUP($AX35&amp;"_"&amp;$CW$14,データシート1!$A:$BT,MATCH($CW$12&amp;"_"&amp;DC$20,データシート1!$A$1:$BT$1,0),0)</f>
        <v>0</v>
      </c>
      <c r="DD35" s="961">
        <f t="shared" si="11"/>
        <v>3.085</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23425</v>
      </c>
      <c r="AY36" s="18" t="str">
        <f>IF(IFERROR(比較地域マスタ!$Z21,"")=0,"",IFERROR(比較地域マスタ!$Z21,""))</f>
        <v>蟹江町</v>
      </c>
      <c r="BB36" s="110" t="str">
        <f t="shared" si="0"/>
        <v>23425</v>
      </c>
      <c r="BC36" s="1031" t="str">
        <f t="shared" si="0"/>
        <v>蟹江町</v>
      </c>
      <c r="BD36" s="34">
        <f t="shared" si="14"/>
        <v>191.49916241377952</v>
      </c>
      <c r="BE36" s="34">
        <f t="shared" si="15"/>
        <v>54.784093046377436</v>
      </c>
      <c r="BF36" s="34">
        <f>VLOOKUP($AX36&amp;"_"&amp;$BC$14,データシート1!$A:$BT,MATCH($BC$12&amp;"_"&amp;BF$20,データシート1!$A$1:$BT$1,0),0)</f>
        <v>51.687174454122655</v>
      </c>
      <c r="BG36" s="34">
        <f>VLOOKUP($AX36&amp;"_"&amp;$BC$14,データシート1!$A:$BT,MATCH($BC$12&amp;"_"&amp;BG$20,データシート1!$A$1:$BT$1,0),0)</f>
        <v>2.4292479119979666</v>
      </c>
      <c r="BH36" s="34">
        <f>VLOOKUP($AX36&amp;"_"&amp;$BC$14,データシート1!$A:$BT,MATCH($BC$12&amp;"_"&amp;BH$20,データシート1!$A$1:$BT$1,0),0)</f>
        <v>0.66767068025680998</v>
      </c>
      <c r="BI36" s="34">
        <f>VLOOKUP($AX36&amp;"_"&amp;$BC$14,データシート1!$A:$BT,MATCH($BC$12&amp;"_"&amp;BI$20,データシート1!$A$1:$BT$1,0),0)</f>
        <v>39.451436697204954</v>
      </c>
      <c r="BJ36" s="34">
        <f>VLOOKUP($AX36&amp;"_"&amp;$BC$14,データシート1!$A:$BT,MATCH($BC$12&amp;"_"&amp;BJ$20,データシート1!$A$1:$BT$1,0),0)</f>
        <v>42.817963666365927</v>
      </c>
      <c r="BK36" s="34">
        <f t="shared" si="1"/>
        <v>50.28200605615681</v>
      </c>
      <c r="BL36" s="34">
        <f t="shared" si="2"/>
        <v>48.10918824146863</v>
      </c>
      <c r="BM36" s="34">
        <f>VLOOKUP($AX36&amp;"_"&amp;$BC$14,データシート1!$A:$BT,MATCH($BC$12&amp;"_"&amp;BM$20,データシート1!$A$1:$BT$1,0),0)</f>
        <v>28.704945292270324</v>
      </c>
      <c r="BN36" s="34">
        <f>VLOOKUP($AX36&amp;"_"&amp;$BC$14,データシート1!$A:$BT,MATCH($BC$12&amp;"_"&amp;BN$20,データシート1!$A$1:$BT$1,0),0)</f>
        <v>19.404242949198306</v>
      </c>
      <c r="BO36" s="34">
        <f>VLOOKUP($AX36&amp;"_"&amp;$BC$14,データシート1!$A:$BT,MATCH($BC$12&amp;"_"&amp;BO$20,データシート1!$A$1:$BT$1,0),0)</f>
        <v>2.1728178146881798</v>
      </c>
      <c r="BP36" s="34">
        <f>VLOOKUP($AX36&amp;"_"&amp;$BC$14,データシート1!$A:$BT,MATCH($BC$12&amp;"_"&amp;BP$20,データシート1!$A$1:$BT$1,0),0)</f>
        <v>0</v>
      </c>
      <c r="BQ36" s="34">
        <f>VLOOKUP($AX36&amp;"_"&amp;$BC$14,データシート1!$A:$BT,MATCH($BC$12&amp;"_"&amp;BQ$20,データシート1!$A$1:$BT$1,0),0)</f>
        <v>4.1636629476743856</v>
      </c>
      <c r="BR36" s="35">
        <f t="shared" si="3"/>
        <v>191.49916241377952</v>
      </c>
      <c r="BT36" s="121" t="str">
        <f t="shared" si="4"/>
        <v>蟹江町</v>
      </c>
      <c r="BU36" s="33">
        <f t="shared" si="25"/>
        <v>191.49916241377952</v>
      </c>
      <c r="BV36" s="59">
        <f t="shared" si="16"/>
        <v>0.28608006612584219</v>
      </c>
      <c r="BW36" s="59">
        <f t="shared" si="5"/>
        <v>0.26990809673851324</v>
      </c>
      <c r="BX36" s="59">
        <f t="shared" si="5"/>
        <v>1.2685423170410524E-2</v>
      </c>
      <c r="BY36" s="59">
        <f t="shared" si="5"/>
        <v>3.4865462169184247E-3</v>
      </c>
      <c r="BZ36" s="59">
        <f t="shared" si="5"/>
        <v>0.20601362533357057</v>
      </c>
      <c r="CA36" s="59">
        <f t="shared" si="5"/>
        <v>0.22359347752053102</v>
      </c>
      <c r="CB36" s="59">
        <f t="shared" si="5"/>
        <v>0.26257037066047617</v>
      </c>
      <c r="CC36" s="59">
        <f t="shared" si="5"/>
        <v>0.25122401390726334</v>
      </c>
      <c r="CD36" s="59">
        <f t="shared" si="5"/>
        <v>0.14989593129523177</v>
      </c>
      <c r="CE36" s="59">
        <f t="shared" si="5"/>
        <v>0.10132808261203159</v>
      </c>
      <c r="CF36" s="59">
        <f t="shared" si="5"/>
        <v>1.1346356753212789E-2</v>
      </c>
      <c r="CG36" s="59">
        <f t="shared" si="5"/>
        <v>0</v>
      </c>
      <c r="CH36" s="59">
        <f t="shared" si="5"/>
        <v>2.1742460359580065E-2</v>
      </c>
      <c r="CI36" s="122">
        <f t="shared" si="6"/>
        <v>1</v>
      </c>
      <c r="CK36" s="123" t="str">
        <f t="shared" si="7"/>
        <v>蟹江町</v>
      </c>
      <c r="CL36" s="124">
        <f t="shared" si="17"/>
        <v>54.784093046377436</v>
      </c>
      <c r="CM36" s="65">
        <f t="shared" si="18"/>
        <v>0.10619870981663922</v>
      </c>
      <c r="CN36" s="66">
        <f t="shared" si="19"/>
        <v>51.687174454122655</v>
      </c>
      <c r="CO36" s="65">
        <f t="shared" si="20"/>
        <v>0.11256177304031265</v>
      </c>
      <c r="CP36" s="66">
        <f t="shared" si="8"/>
        <v>2.4292479119979666</v>
      </c>
      <c r="CQ36" s="65">
        <f t="shared" si="21"/>
        <v>0</v>
      </c>
      <c r="CR36" s="66">
        <f t="shared" si="9"/>
        <v>0.66767068025680998</v>
      </c>
      <c r="CS36" s="65">
        <f t="shared" si="22"/>
        <v>0</v>
      </c>
      <c r="CT36" s="66">
        <f t="shared" si="10"/>
        <v>39.451436697204954</v>
      </c>
      <c r="CU36" s="67">
        <f t="shared" si="23"/>
        <v>0</v>
      </c>
      <c r="CV36" s="16"/>
      <c r="CW36" s="959">
        <f t="shared" si="24"/>
        <v>5.8179999999999996</v>
      </c>
      <c r="CX36" s="962">
        <f>VLOOKUP($AX36&amp;"_"&amp;$CW$14,データシート1!$A:$BT,MATCH($CW$12&amp;"_"&amp;CX$20,データシート1!$A$1:$BT$1,0),0)</f>
        <v>5.8179999999999996</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5.8179999999999996</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40341</v>
      </c>
      <c r="AY37" s="18" t="str">
        <f>IF(IFERROR(比較地域マスタ!$Z22,"")=0,"",IFERROR(比較地域マスタ!$Z22,""))</f>
        <v>宇美町</v>
      </c>
      <c r="BB37" s="110" t="str">
        <f t="shared" si="0"/>
        <v>40341</v>
      </c>
      <c r="BC37" s="1031" t="str">
        <f t="shared" si="0"/>
        <v>宇美町</v>
      </c>
      <c r="BD37" s="34">
        <f t="shared" si="14"/>
        <v>212.95961466294142</v>
      </c>
      <c r="BE37" s="34">
        <f t="shared" si="15"/>
        <v>87.901656025757092</v>
      </c>
      <c r="BF37" s="34">
        <f>VLOOKUP($AX37&amp;"_"&amp;$BC$14,データシート1!$A:$BT,MATCH($BC$12&amp;"_"&amp;BF$20,データシート1!$A$1:$BT$1,0),0)</f>
        <v>85.542061863508877</v>
      </c>
      <c r="BG37" s="34">
        <f>VLOOKUP($AX37&amp;"_"&amp;$BC$14,データシート1!$A:$BT,MATCH($BC$12&amp;"_"&amp;BG$20,データシート1!$A$1:$BT$1,0),0)</f>
        <v>2.3595941622482095</v>
      </c>
      <c r="BH37" s="34">
        <f>VLOOKUP($AX37&amp;"_"&amp;$BC$14,データシート1!$A:$BT,MATCH($BC$12&amp;"_"&amp;BH$20,データシート1!$A$1:$BT$1,0),0)</f>
        <v>0</v>
      </c>
      <c r="BI37" s="34">
        <f>VLOOKUP($AX37&amp;"_"&amp;$BC$14,データシート1!$A:$BT,MATCH($BC$12&amp;"_"&amp;BI$20,データシート1!$A$1:$BT$1,0),0)</f>
        <v>33.607450934202944</v>
      </c>
      <c r="BJ37" s="34">
        <f>VLOOKUP($AX37&amp;"_"&amp;$BC$14,データシート1!$A:$BT,MATCH($BC$12&amp;"_"&amp;BJ$20,データシート1!$A$1:$BT$1,0),0)</f>
        <v>29.456021449289182</v>
      </c>
      <c r="BK37" s="34">
        <f t="shared" si="1"/>
        <v>61.994486253692195</v>
      </c>
      <c r="BL37" s="34">
        <f t="shared" si="2"/>
        <v>59.819566503137708</v>
      </c>
      <c r="BM37" s="34">
        <f>VLOOKUP($AX37&amp;"_"&amp;$BC$14,データシート1!$A:$BT,MATCH($BC$12&amp;"_"&amp;BM$20,データシート1!$A$1:$BT$1,0),0)</f>
        <v>30.861893596192342</v>
      </c>
      <c r="BN37" s="34">
        <f>VLOOKUP($AX37&amp;"_"&amp;$BC$14,データシート1!$A:$BT,MATCH($BC$12&amp;"_"&amp;BN$20,データシート1!$A$1:$BT$1,0),0)</f>
        <v>28.957672906945362</v>
      </c>
      <c r="BO37" s="34">
        <f>VLOOKUP($AX37&amp;"_"&amp;$BC$14,データシート1!$A:$BT,MATCH($BC$12&amp;"_"&amp;BO$20,データシート1!$A$1:$BT$1,0),0)</f>
        <v>2.1749197505544902</v>
      </c>
      <c r="BP37" s="34">
        <f>VLOOKUP($AX37&amp;"_"&amp;$BC$14,データシート1!$A:$BT,MATCH($BC$12&amp;"_"&amp;BP$20,データシート1!$A$1:$BT$1,0),0)</f>
        <v>0</v>
      </c>
      <c r="BQ37" s="34">
        <f>VLOOKUP($AX37&amp;"_"&amp;$BC$14,データシート1!$A:$BT,MATCH($BC$12&amp;"_"&amp;BQ$20,データシート1!$A$1:$BT$1,0),0)</f>
        <v>0</v>
      </c>
      <c r="BR37" s="35">
        <f t="shared" si="3"/>
        <v>212.95961466294142</v>
      </c>
      <c r="BT37" s="121" t="str">
        <f t="shared" si="4"/>
        <v>宇美町</v>
      </c>
      <c r="BU37" s="33">
        <f t="shared" si="25"/>
        <v>212.95961466294142</v>
      </c>
      <c r="BV37" s="59">
        <f t="shared" si="16"/>
        <v>0.4127620918401928</v>
      </c>
      <c r="BW37" s="59">
        <f t="shared" si="5"/>
        <v>0.40168208417778772</v>
      </c>
      <c r="BX37" s="59">
        <f t="shared" si="5"/>
        <v>1.108000766240501E-2</v>
      </c>
      <c r="BY37" s="59">
        <f t="shared" si="5"/>
        <v>0</v>
      </c>
      <c r="BZ37" s="59">
        <f t="shared" si="5"/>
        <v>0.1578113812207757</v>
      </c>
      <c r="CA37" s="59">
        <f t="shared" si="5"/>
        <v>0.13831740584199614</v>
      </c>
      <c r="CB37" s="59">
        <f t="shared" si="5"/>
        <v>0.29110912109703535</v>
      </c>
      <c r="CC37" s="59">
        <f t="shared" si="5"/>
        <v>0.28089629387156911</v>
      </c>
      <c r="CD37" s="59">
        <f t="shared" si="5"/>
        <v>0.1449189962380357</v>
      </c>
      <c r="CE37" s="59">
        <f t="shared" si="5"/>
        <v>0.13597729763353336</v>
      </c>
      <c r="CF37" s="59">
        <f t="shared" si="5"/>
        <v>1.0212827225466252E-2</v>
      </c>
      <c r="CG37" s="59">
        <f t="shared" si="5"/>
        <v>0</v>
      </c>
      <c r="CH37" s="59">
        <f t="shared" si="5"/>
        <v>0</v>
      </c>
      <c r="CI37" s="122">
        <f t="shared" si="6"/>
        <v>1</v>
      </c>
      <c r="CK37" s="123" t="str">
        <f t="shared" si="7"/>
        <v>宇美町</v>
      </c>
      <c r="CL37" s="124">
        <f t="shared" si="17"/>
        <v>87.901656025757092</v>
      </c>
      <c r="CM37" s="65">
        <f t="shared" si="18"/>
        <v>0</v>
      </c>
      <c r="CN37" s="66">
        <f t="shared" si="19"/>
        <v>85.542061863508877</v>
      </c>
      <c r="CO37" s="65">
        <f t="shared" si="20"/>
        <v>0</v>
      </c>
      <c r="CP37" s="66">
        <f t="shared" si="8"/>
        <v>2.3595941622482095</v>
      </c>
      <c r="CQ37" s="65">
        <f t="shared" si="21"/>
        <v>0</v>
      </c>
      <c r="CR37" s="66">
        <f t="shared" si="9"/>
        <v>0</v>
      </c>
      <c r="CS37" s="65">
        <f t="shared" si="22"/>
        <v>0</v>
      </c>
      <c r="CT37" s="66">
        <f t="shared" si="10"/>
        <v>33.607450934202944</v>
      </c>
      <c r="CU37" s="67">
        <f t="shared" si="23"/>
        <v>0.10842833653567673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3.6440000000000001</v>
      </c>
      <c r="DB37" s="962">
        <f>VLOOKUP($AX37&amp;"_"&amp;$CW$14,データシート1!$A:$BT,MATCH($CW$12&amp;"_"&amp;DB$20,データシート1!$A$1:$BT$1,0),0)</f>
        <v>0</v>
      </c>
      <c r="DC37" s="962">
        <f>VLOOKUP($AX37&amp;"_"&amp;$CW$14,データシート1!$A:$BT,MATCH($CW$12&amp;"_"&amp;DC$20,データシート1!$A$1:$BT$1,0),0)</f>
        <v>0</v>
      </c>
      <c r="DD37" s="961">
        <f t="shared" si="11"/>
        <v>3.6440000000000001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04323</v>
      </c>
      <c r="AY38" s="18" t="str">
        <f>IF(IFERROR(比較地域マスタ!$Z23,"")=0,"",IFERROR(比較地域マスタ!$Z23,""))</f>
        <v>柴田町</v>
      </c>
      <c r="BB38" s="110" t="str">
        <f t="shared" si="0"/>
        <v>04323</v>
      </c>
      <c r="BC38" s="1031" t="str">
        <f t="shared" si="0"/>
        <v>柴田町</v>
      </c>
      <c r="BD38" s="34">
        <f t="shared" si="14"/>
        <v>287.05513939629998</v>
      </c>
      <c r="BE38" s="34">
        <f t="shared" si="15"/>
        <v>149.29192020098495</v>
      </c>
      <c r="BF38" s="34">
        <f>VLOOKUP($AX38&amp;"_"&amp;$BC$14,データシート1!$A:$BT,MATCH($BC$12&amp;"_"&amp;BF$20,データシート1!$A$1:$BT$1,0),0)</f>
        <v>143.5452276560317</v>
      </c>
      <c r="BG38" s="34">
        <f>VLOOKUP($AX38&amp;"_"&amp;$BC$14,データシート1!$A:$BT,MATCH($BC$12&amp;"_"&amp;BG$20,データシート1!$A$1:$BT$1,0),0)</f>
        <v>1.8128598115221795</v>
      </c>
      <c r="BH38" s="34">
        <f>VLOOKUP($AX38&amp;"_"&amp;$BC$14,データシート1!$A:$BT,MATCH($BC$12&amp;"_"&amp;BH$20,データシート1!$A$1:$BT$1,0),0)</f>
        <v>3.9338327334310672</v>
      </c>
      <c r="BI38" s="34">
        <f>VLOOKUP($AX38&amp;"_"&amp;$BC$14,データシート1!$A:$BT,MATCH($BC$12&amp;"_"&amp;BI$20,データシート1!$A$1:$BT$1,0),0)</f>
        <v>35.428837406352862</v>
      </c>
      <c r="BJ38" s="34">
        <f>VLOOKUP($AX38&amp;"_"&amp;$BC$14,データシート1!$A:$BT,MATCH($BC$12&amp;"_"&amp;BJ$20,データシート1!$A$1:$BT$1,0),0)</f>
        <v>46.538144592348722</v>
      </c>
      <c r="BK38" s="34">
        <f t="shared" si="1"/>
        <v>52.770240196810825</v>
      </c>
      <c r="BL38" s="34">
        <f t="shared" si="2"/>
        <v>50.594327865430571</v>
      </c>
      <c r="BM38" s="34">
        <f>VLOOKUP($AX38&amp;"_"&amp;$BC$14,データシート1!$A:$BT,MATCH($BC$12&amp;"_"&amp;BM$20,データシート1!$A$1:$BT$1,0),0)</f>
        <v>31.617573027182036</v>
      </c>
      <c r="BN38" s="34">
        <f>VLOOKUP($AX38&amp;"_"&amp;$BC$14,データシート1!$A:$BT,MATCH($BC$12&amp;"_"&amp;BN$20,データシート1!$A$1:$BT$1,0),0)</f>
        <v>18.976754838248532</v>
      </c>
      <c r="BO38" s="34">
        <f>VLOOKUP($AX38&amp;"_"&amp;$BC$14,データシート1!$A:$BT,MATCH($BC$12&amp;"_"&amp;BO$20,データシート1!$A$1:$BT$1,0),0)</f>
        <v>2.1759123313802502</v>
      </c>
      <c r="BP38" s="34">
        <f>VLOOKUP($AX38&amp;"_"&amp;$BC$14,データシート1!$A:$BT,MATCH($BC$12&amp;"_"&amp;BP$20,データシート1!$A$1:$BT$1,0),0)</f>
        <v>0</v>
      </c>
      <c r="BQ38" s="34">
        <f>VLOOKUP($AX38&amp;"_"&amp;$BC$14,データシート1!$A:$BT,MATCH($BC$12&amp;"_"&amp;BQ$20,データシート1!$A$1:$BT$1,0),0)</f>
        <v>3.0259969998025822</v>
      </c>
      <c r="BR38" s="35">
        <f t="shared" si="3"/>
        <v>287.05513939629998</v>
      </c>
      <c r="BT38" s="121" t="str">
        <f t="shared" si="4"/>
        <v>柴田町</v>
      </c>
      <c r="BU38" s="33">
        <f t="shared" si="25"/>
        <v>287.05513939629998</v>
      </c>
      <c r="BV38" s="59">
        <f t="shared" si="16"/>
        <v>0.52008098693149285</v>
      </c>
      <c r="BW38" s="59">
        <f t="shared" si="5"/>
        <v>0.50006151416734379</v>
      </c>
      <c r="BX38" s="59">
        <f t="shared" si="5"/>
        <v>6.3153713789440222E-3</v>
      </c>
      <c r="BY38" s="59">
        <f t="shared" si="5"/>
        <v>1.3704101385205064E-2</v>
      </c>
      <c r="BZ38" s="59">
        <f t="shared" si="5"/>
        <v>0.12342171431197001</v>
      </c>
      <c r="CA38" s="59">
        <f t="shared" si="5"/>
        <v>0.16212266636375916</v>
      </c>
      <c r="CB38" s="59">
        <f t="shared" si="5"/>
        <v>0.18383311411107595</v>
      </c>
      <c r="CC38" s="59">
        <f t="shared" si="5"/>
        <v>0.17625299436141262</v>
      </c>
      <c r="CD38" s="59">
        <f t="shared" si="5"/>
        <v>0.11014459832935349</v>
      </c>
      <c r="CE38" s="59">
        <f t="shared" si="5"/>
        <v>6.6108396032059105E-2</v>
      </c>
      <c r="CF38" s="59">
        <f t="shared" si="5"/>
        <v>7.5801197496633181E-3</v>
      </c>
      <c r="CG38" s="59">
        <f t="shared" si="5"/>
        <v>0</v>
      </c>
      <c r="CH38" s="59">
        <f t="shared" si="5"/>
        <v>1.0541518281701896E-2</v>
      </c>
      <c r="CI38" s="122">
        <f t="shared" si="6"/>
        <v>1</v>
      </c>
      <c r="CK38" s="123" t="str">
        <f t="shared" si="7"/>
        <v>柴田町</v>
      </c>
      <c r="CL38" s="124">
        <f t="shared" si="17"/>
        <v>149.29192020098495</v>
      </c>
      <c r="CM38" s="65">
        <f t="shared" si="18"/>
        <v>0.32979681642325853</v>
      </c>
      <c r="CN38" s="66">
        <f t="shared" si="19"/>
        <v>143.5452276560317</v>
      </c>
      <c r="CO38" s="65">
        <f t="shared" si="20"/>
        <v>0.34299990883696319</v>
      </c>
      <c r="CP38" s="66">
        <f t="shared" si="8"/>
        <v>1.8128598115221795</v>
      </c>
      <c r="CQ38" s="65">
        <f t="shared" si="21"/>
        <v>0</v>
      </c>
      <c r="CR38" s="66">
        <f t="shared" si="9"/>
        <v>3.9338327334310672</v>
      </c>
      <c r="CS38" s="65">
        <f t="shared" si="22"/>
        <v>0</v>
      </c>
      <c r="CT38" s="66">
        <f t="shared" si="10"/>
        <v>35.428837406352862</v>
      </c>
      <c r="CU38" s="67">
        <f t="shared" si="23"/>
        <v>6.2265661576702901E-2</v>
      </c>
      <c r="CV38" s="16"/>
      <c r="CW38" s="959">
        <f t="shared" si="24"/>
        <v>49.235999999999997</v>
      </c>
      <c r="CX38" s="962">
        <f>VLOOKUP($AX38&amp;"_"&amp;$CW$14,データシート1!$A:$BT,MATCH($CW$12&amp;"_"&amp;CX$20,データシート1!$A$1:$BT$1,0),0)</f>
        <v>49.235999999999997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2.206</v>
      </c>
      <c r="DB38" s="962">
        <f>VLOOKUP($AX38&amp;"_"&amp;$CW$14,データシート1!$A:$BT,MATCH($CW$12&amp;"_"&amp;DB$20,データシート1!$A$1:$BT$1,0),0)</f>
        <v>0</v>
      </c>
      <c r="DC38" s="962">
        <f>VLOOKUP($AX38&amp;"_"&amp;$CW$14,データシート1!$A:$BT,MATCH($CW$12&amp;"_"&amp;DC$20,データシート1!$A$1:$BT$1,0),0)</f>
        <v>0</v>
      </c>
      <c r="DD38" s="961">
        <f t="shared" si="11"/>
        <v>51.442</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22325</v>
      </c>
      <c r="AY39" s="18" t="str">
        <f>IF(IFERROR(比較地域マスタ!$Z24,"")=0,"",IFERROR(比較地域マスタ!$Z24,""))</f>
        <v>函南町</v>
      </c>
      <c r="BB39" s="110" t="str">
        <f t="shared" si="0"/>
        <v>22325</v>
      </c>
      <c r="BC39" s="1031" t="str">
        <f t="shared" si="0"/>
        <v>函南町</v>
      </c>
      <c r="BD39" s="34">
        <f t="shared" si="14"/>
        <v>152.24038449320162</v>
      </c>
      <c r="BE39" s="34">
        <f t="shared" si="15"/>
        <v>17.130608280599194</v>
      </c>
      <c r="BF39" s="34">
        <f>VLOOKUP($AX39&amp;"_"&amp;$BC$14,データシート1!$A:$BT,MATCH($BC$12&amp;"_"&amp;BF$20,データシート1!$A$1:$BT$1,0),0)</f>
        <v>13.606859796037238</v>
      </c>
      <c r="BG39" s="34">
        <f>VLOOKUP($AX39&amp;"_"&amp;$BC$14,データシート1!$A:$BT,MATCH($BC$12&amp;"_"&amp;BG$20,データシート1!$A$1:$BT$1,0),0)</f>
        <v>2.1005655160172574</v>
      </c>
      <c r="BH39" s="34">
        <f>VLOOKUP($AX39&amp;"_"&amp;$BC$14,データシート1!$A:$BT,MATCH($BC$12&amp;"_"&amp;BH$20,データシート1!$A$1:$BT$1,0),0)</f>
        <v>1.4231829685446977</v>
      </c>
      <c r="BI39" s="34">
        <f>VLOOKUP($AX39&amp;"_"&amp;$BC$14,データシート1!$A:$BT,MATCH($BC$12&amp;"_"&amp;BI$20,データシート1!$A$1:$BT$1,0),0)</f>
        <v>30.978052424886002</v>
      </c>
      <c r="BJ39" s="34">
        <f>VLOOKUP($AX39&amp;"_"&amp;$BC$14,データシート1!$A:$BT,MATCH($BC$12&amp;"_"&amp;BJ$20,データシート1!$A$1:$BT$1,0),0)</f>
        <v>45.066906995459433</v>
      </c>
      <c r="BK39" s="34">
        <f t="shared" si="1"/>
        <v>56.346936132706986</v>
      </c>
      <c r="BL39" s="34">
        <f t="shared" si="2"/>
        <v>54.170264768930579</v>
      </c>
      <c r="BM39" s="34">
        <f>VLOOKUP($AX39&amp;"_"&amp;$BC$14,データシート1!$A:$BT,MATCH($BC$12&amp;"_"&amp;BM$20,データシート1!$A$1:$BT$1,0),0)</f>
        <v>30.93256865088922</v>
      </c>
      <c r="BN39" s="34">
        <f>VLOOKUP($AX39&amp;"_"&amp;$BC$14,データシート1!$A:$BT,MATCH($BC$12&amp;"_"&amp;BN$20,データシート1!$A$1:$BT$1,0),0)</f>
        <v>23.237696118041359</v>
      </c>
      <c r="BO39" s="34">
        <f>VLOOKUP($AX39&amp;"_"&amp;$BC$14,データシート1!$A:$BT,MATCH($BC$12&amp;"_"&amp;BO$20,データシート1!$A$1:$BT$1,0),0)</f>
        <v>2.1766713637764101</v>
      </c>
      <c r="BP39" s="34">
        <f>VLOOKUP($AX39&amp;"_"&amp;$BC$14,データシート1!$A:$BT,MATCH($BC$12&amp;"_"&amp;BP$20,データシート1!$A$1:$BT$1,0),0)</f>
        <v>0</v>
      </c>
      <c r="BQ39" s="34">
        <f>VLOOKUP($AX39&amp;"_"&amp;$BC$14,データシート1!$A:$BT,MATCH($BC$12&amp;"_"&amp;BQ$20,データシート1!$A$1:$BT$1,0),0)</f>
        <v>2.7178806595499991</v>
      </c>
      <c r="BR39" s="35">
        <f t="shared" si="3"/>
        <v>152.24038449320162</v>
      </c>
      <c r="BT39" s="121" t="str">
        <f t="shared" si="4"/>
        <v>函南町</v>
      </c>
      <c r="BU39" s="33">
        <f t="shared" si="25"/>
        <v>152.24038449320162</v>
      </c>
      <c r="BV39" s="59">
        <f t="shared" si="16"/>
        <v>0.11252341707902197</v>
      </c>
      <c r="BW39" s="59">
        <f t="shared" si="5"/>
        <v>8.9377466047091209E-2</v>
      </c>
      <c r="BX39" s="59">
        <f t="shared" si="5"/>
        <v>1.3797689246581346E-2</v>
      </c>
      <c r="BY39" s="59">
        <f t="shared" si="5"/>
        <v>9.3482617853494106E-3</v>
      </c>
      <c r="BZ39" s="59">
        <f t="shared" si="5"/>
        <v>0.2034811756946748</v>
      </c>
      <c r="CA39" s="59">
        <f t="shared" si="5"/>
        <v>0.29602465302149789</v>
      </c>
      <c r="CB39" s="59">
        <f t="shared" si="5"/>
        <v>0.37011819380437255</v>
      </c>
      <c r="CC39" s="59">
        <f t="shared" si="5"/>
        <v>0.35582059878040828</v>
      </c>
      <c r="CD39" s="59">
        <f t="shared" si="5"/>
        <v>0.20318241282601682</v>
      </c>
      <c r="CE39" s="59">
        <f t="shared" si="5"/>
        <v>0.15263818595439144</v>
      </c>
      <c r="CF39" s="59">
        <f t="shared" si="5"/>
        <v>1.4297595023964292E-2</v>
      </c>
      <c r="CG39" s="59">
        <f t="shared" si="5"/>
        <v>0</v>
      </c>
      <c r="CH39" s="59">
        <f t="shared" si="5"/>
        <v>1.7852560400432829E-2</v>
      </c>
      <c r="CI39" s="122">
        <f t="shared" si="6"/>
        <v>1</v>
      </c>
      <c r="CK39" s="123" t="str">
        <f t="shared" si="7"/>
        <v>函南町</v>
      </c>
      <c r="CL39" s="124">
        <f t="shared" si="17"/>
        <v>17.130608280599194</v>
      </c>
      <c r="CM39" s="65">
        <f t="shared" si="18"/>
        <v>0.38142253287058725</v>
      </c>
      <c r="CN39" s="66">
        <f t="shared" si="19"/>
        <v>13.606859796037238</v>
      </c>
      <c r="CO39" s="65">
        <f t="shared" si="20"/>
        <v>0.48019896566457709</v>
      </c>
      <c r="CP39" s="66">
        <f t="shared" si="8"/>
        <v>2.1005655160172574</v>
      </c>
      <c r="CQ39" s="65">
        <f t="shared" si="21"/>
        <v>0</v>
      </c>
      <c r="CR39" s="66">
        <f t="shared" si="9"/>
        <v>1.4231829685446977</v>
      </c>
      <c r="CS39" s="65">
        <f t="shared" si="22"/>
        <v>0</v>
      </c>
      <c r="CT39" s="66">
        <f t="shared" si="10"/>
        <v>30.978052424886002</v>
      </c>
      <c r="CU39" s="67">
        <f t="shared" si="23"/>
        <v>0</v>
      </c>
      <c r="CV39" s="16"/>
      <c r="CW39" s="959">
        <f t="shared" si="24"/>
        <v>6.5339999999999998</v>
      </c>
      <c r="CX39" s="962">
        <f>VLOOKUP($AX39&amp;"_"&amp;$CW$14,データシート1!$A:$BT,MATCH($CW$12&amp;"_"&amp;CX$20,データシート1!$A$1:$BT$1,0),0)</f>
        <v>6.5339999999999998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6.5339999999999998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26366</v>
      </c>
      <c r="AY40" s="18" t="str">
        <f>IF(IFERROR(比較地域マスタ!$Z25,"")=0,"",IFERROR(比較地域マスタ!$Z25,""))</f>
        <v>精華町</v>
      </c>
      <c r="BB40" s="110" t="str">
        <f t="shared" si="0"/>
        <v>26366</v>
      </c>
      <c r="BC40" s="1031" t="str">
        <f t="shared" si="0"/>
        <v>精華町</v>
      </c>
      <c r="BD40" s="34">
        <f t="shared" si="14"/>
        <v>124.42688695940161</v>
      </c>
      <c r="BE40" s="34">
        <f t="shared" si="15"/>
        <v>16.545342452131514</v>
      </c>
      <c r="BF40" s="34">
        <f>VLOOKUP($AX40&amp;"_"&amp;$BC$14,データシート1!$A:$BT,MATCH($BC$12&amp;"_"&amp;BF$20,データシート1!$A$1:$BT$1,0),0)</f>
        <v>15.049826230102614</v>
      </c>
      <c r="BG40" s="34">
        <f>VLOOKUP($AX40&amp;"_"&amp;$BC$14,データシート1!$A:$BT,MATCH($BC$12&amp;"_"&amp;BG$20,データシート1!$A$1:$BT$1,0),0)</f>
        <v>0.94963839462279886</v>
      </c>
      <c r="BH40" s="34">
        <f>VLOOKUP($AX40&amp;"_"&amp;$BC$14,データシート1!$A:$BT,MATCH($BC$12&amp;"_"&amp;BH$20,データシート1!$A$1:$BT$1,0),0)</f>
        <v>0.54587782740610358</v>
      </c>
      <c r="BI40" s="34">
        <f>VLOOKUP($AX40&amp;"_"&amp;$BC$14,データシート1!$A:$BT,MATCH($BC$12&amp;"_"&amp;BI$20,データシート1!$A$1:$BT$1,0),0)</f>
        <v>31.331158081937179</v>
      </c>
      <c r="BJ40" s="34">
        <f>VLOOKUP($AX40&amp;"_"&amp;$BC$14,データシート1!$A:$BT,MATCH($BC$12&amp;"_"&amp;BJ$20,データシート1!$A$1:$BT$1,0),0)</f>
        <v>33.300348136425484</v>
      </c>
      <c r="BK40" s="34">
        <f t="shared" si="1"/>
        <v>39.396718994971053</v>
      </c>
      <c r="BL40" s="34">
        <f t="shared" si="2"/>
        <v>37.238030860273049</v>
      </c>
      <c r="BM40" s="34">
        <f>VLOOKUP($AX40&amp;"_"&amp;$BC$14,データシート1!$A:$BT,MATCH($BC$12&amp;"_"&amp;BM$20,データシート1!$A$1:$BT$1,0),0)</f>
        <v>24.552785828828757</v>
      </c>
      <c r="BN40" s="34">
        <f>VLOOKUP($AX40&amp;"_"&amp;$BC$14,データシート1!$A:$BT,MATCH($BC$12&amp;"_"&amp;BN$20,データシート1!$A$1:$BT$1,0),0)</f>
        <v>12.685245031444293</v>
      </c>
      <c r="BO40" s="34">
        <f>VLOOKUP($AX40&amp;"_"&amp;$BC$14,データシート1!$A:$BT,MATCH($BC$12&amp;"_"&amp;BO$20,データシート1!$A$1:$BT$1,0),0)</f>
        <v>2.158688134698</v>
      </c>
      <c r="BP40" s="34">
        <f>VLOOKUP($AX40&amp;"_"&amp;$BC$14,データシート1!$A:$BT,MATCH($BC$12&amp;"_"&amp;BP$20,データシート1!$A$1:$BT$1,0),0)</f>
        <v>0</v>
      </c>
      <c r="BQ40" s="34">
        <f>VLOOKUP($AX40&amp;"_"&amp;$BC$14,データシート1!$A:$BT,MATCH($BC$12&amp;"_"&amp;BQ$20,データシート1!$A$1:$BT$1,0),0)</f>
        <v>3.853319293936381</v>
      </c>
      <c r="BR40" s="35">
        <f t="shared" si="3"/>
        <v>124.42688695940161</v>
      </c>
      <c r="BT40" s="121" t="str">
        <f t="shared" si="4"/>
        <v>精華町</v>
      </c>
      <c r="BU40" s="33">
        <f t="shared" si="25"/>
        <v>124.42688695940161</v>
      </c>
      <c r="BV40" s="59">
        <f t="shared" si="16"/>
        <v>0.13297240537352653</v>
      </c>
      <c r="BW40" s="59">
        <f t="shared" si="5"/>
        <v>0.12095316854638594</v>
      </c>
      <c r="BX40" s="59">
        <f t="shared" si="5"/>
        <v>7.6320996034615072E-3</v>
      </c>
      <c r="BY40" s="59">
        <f t="shared" si="5"/>
        <v>4.3871372236791092E-3</v>
      </c>
      <c r="BZ40" s="59">
        <f t="shared" si="5"/>
        <v>0.25180376080742101</v>
      </c>
      <c r="CA40" s="59">
        <f t="shared" si="5"/>
        <v>0.26762984231286624</v>
      </c>
      <c r="CB40" s="59">
        <f t="shared" si="5"/>
        <v>0.31662544935183934</v>
      </c>
      <c r="CC40" s="59">
        <f t="shared" si="5"/>
        <v>0.29927640054535148</v>
      </c>
      <c r="CD40" s="59">
        <f t="shared" si="5"/>
        <v>0.19732701210181297</v>
      </c>
      <c r="CE40" s="59">
        <f t="shared" si="5"/>
        <v>0.10194938844353851</v>
      </c>
      <c r="CF40" s="59">
        <f t="shared" si="5"/>
        <v>1.7349048806487809E-2</v>
      </c>
      <c r="CG40" s="59">
        <f t="shared" si="5"/>
        <v>0</v>
      </c>
      <c r="CH40" s="59">
        <f t="shared" si="5"/>
        <v>3.0968542154346863E-2</v>
      </c>
      <c r="CI40" s="122">
        <f t="shared" si="6"/>
        <v>1</v>
      </c>
      <c r="CK40" s="123" t="str">
        <f t="shared" si="7"/>
        <v>精華町</v>
      </c>
      <c r="CL40" s="124">
        <f t="shared" si="17"/>
        <v>16.545342452131514</v>
      </c>
      <c r="CM40" s="65">
        <f t="shared" si="18"/>
        <v>0.39400816386004545</v>
      </c>
      <c r="CN40" s="66">
        <f t="shared" si="19"/>
        <v>15.049826230102614</v>
      </c>
      <c r="CO40" s="65">
        <f t="shared" si="20"/>
        <v>0.43316114753276802</v>
      </c>
      <c r="CP40" s="66">
        <f t="shared" si="8"/>
        <v>0.94963839462279886</v>
      </c>
      <c r="CQ40" s="65">
        <f t="shared" si="21"/>
        <v>0</v>
      </c>
      <c r="CR40" s="66">
        <f t="shared" si="9"/>
        <v>0.54587782740610358</v>
      </c>
      <c r="CS40" s="65">
        <f t="shared" si="22"/>
        <v>0</v>
      </c>
      <c r="CT40" s="66">
        <f t="shared" si="10"/>
        <v>31.331158081937179</v>
      </c>
      <c r="CU40" s="67">
        <f t="shared" si="23"/>
        <v>0.57026299357573251</v>
      </c>
      <c r="CV40" s="16"/>
      <c r="CW40" s="959">
        <f t="shared" si="24"/>
        <v>6.5190000000000001</v>
      </c>
      <c r="CX40" s="962">
        <f>VLOOKUP($AX40&amp;"_"&amp;$CW$14,データシート1!$A:$BT,MATCH($CW$12&amp;"_"&amp;CX$20,データシート1!$A$1:$BT$1,0),0)</f>
        <v>6.5190000000000001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17.867000000000001</v>
      </c>
      <c r="DB40" s="962">
        <f>VLOOKUP($AX40&amp;"_"&amp;$CW$14,データシート1!$A:$BT,MATCH($CW$12&amp;"_"&amp;DB$20,データシート1!$A$1:$BT$1,0),0)</f>
        <v>0</v>
      </c>
      <c r="DC40" s="962">
        <f>VLOOKUP($AX40&amp;"_"&amp;$CW$14,データシート1!$A:$BT,MATCH($CW$12&amp;"_"&amp;DC$20,データシート1!$A$1:$BT$1,0),0)</f>
        <v>0</v>
      </c>
      <c r="DD40" s="961">
        <f t="shared" si="11"/>
        <v>24.386000000000003</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0.27</v>
      </c>
      <c r="DO40" s="127">
        <f t="shared" si="27"/>
        <v>0</v>
      </c>
      <c r="DP40" s="127">
        <f t="shared" si="29"/>
        <v>0</v>
      </c>
      <c r="DQ40" s="127">
        <f t="shared" si="30"/>
        <v>0.73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33212</v>
      </c>
      <c r="AY41" s="18" t="str">
        <f>IF(IFERROR(比較地域マスタ!$Z26,"")=0,"",IFERROR(比較地域マスタ!$Z26,""))</f>
        <v>瀬戸内市</v>
      </c>
      <c r="BB41" s="110" t="str">
        <f t="shared" si="0"/>
        <v>33212</v>
      </c>
      <c r="BC41" s="1031" t="str">
        <f t="shared" si="0"/>
        <v>瀬戸内市</v>
      </c>
      <c r="BD41" s="34">
        <f t="shared" si="14"/>
        <v>816.96381638795242</v>
      </c>
      <c r="BE41" s="34">
        <f t="shared" si="15"/>
        <v>648.04168199777575</v>
      </c>
      <c r="BF41" s="34">
        <f>VLOOKUP($AX41&amp;"_"&amp;$BC$14,データシート1!$A:$BT,MATCH($BC$12&amp;"_"&amp;BF$20,データシート1!$A$1:$BT$1,0),0)</f>
        <v>630.85979554057326</v>
      </c>
      <c r="BG41" s="34">
        <f>VLOOKUP($AX41&amp;"_"&amp;$BC$14,データシート1!$A:$BT,MATCH($BC$12&amp;"_"&amp;BG$20,データシート1!$A$1:$BT$1,0),0)</f>
        <v>1.4367155942294276</v>
      </c>
      <c r="BH41" s="34">
        <f>VLOOKUP($AX41&amp;"_"&amp;$BC$14,データシート1!$A:$BT,MATCH($BC$12&amp;"_"&amp;BH$20,データシート1!$A$1:$BT$1,0),0)</f>
        <v>15.745170862973044</v>
      </c>
      <c r="BI41" s="34">
        <f>VLOOKUP($AX41&amp;"_"&amp;$BC$14,データシート1!$A:$BT,MATCH($BC$12&amp;"_"&amp;BI$20,データシート1!$A$1:$BT$1,0),0)</f>
        <v>46.695110855919957</v>
      </c>
      <c r="BJ41" s="34">
        <f>VLOOKUP($AX41&amp;"_"&amp;$BC$14,データシート1!$A:$BT,MATCH($BC$12&amp;"_"&amp;BJ$20,データシート1!$A$1:$BT$1,0),0)</f>
        <v>49.901598394840228</v>
      </c>
      <c r="BK41" s="34">
        <f t="shared" si="1"/>
        <v>67.919045085816506</v>
      </c>
      <c r="BL41" s="34">
        <f t="shared" si="2"/>
        <v>65.647359194714994</v>
      </c>
      <c r="BM41" s="34">
        <f>VLOOKUP($AX41&amp;"_"&amp;$BC$14,データシート1!$A:$BT,MATCH($BC$12&amp;"_"&amp;BM$20,データシート1!$A$1:$BT$1,0),0)</f>
        <v>32.619256013943556</v>
      </c>
      <c r="BN41" s="34">
        <f>VLOOKUP($AX41&amp;"_"&amp;$BC$14,データシート1!$A:$BT,MATCH($BC$12&amp;"_"&amp;BN$20,データシート1!$A$1:$BT$1,0),0)</f>
        <v>33.028103180771438</v>
      </c>
      <c r="BO41" s="34">
        <f>VLOOKUP($AX41&amp;"_"&amp;$BC$14,データシート1!$A:$BT,MATCH($BC$12&amp;"_"&amp;BO$20,データシート1!$A$1:$BT$1,0),0)</f>
        <v>2.1408800669417798</v>
      </c>
      <c r="BP41" s="34">
        <f>VLOOKUP($AX41&amp;"_"&amp;$BC$14,データシート1!$A:$BT,MATCH($BC$12&amp;"_"&amp;BP$20,データシート1!$A$1:$BT$1,0),0)</f>
        <v>0.13080582415973385</v>
      </c>
      <c r="BQ41" s="34">
        <f>VLOOKUP($AX41&amp;"_"&amp;$BC$14,データシート1!$A:$BT,MATCH($BC$12&amp;"_"&amp;BQ$20,データシート1!$A$1:$BT$1,0),0)</f>
        <v>4.4063800536000004</v>
      </c>
      <c r="BR41" s="35">
        <f t="shared" si="3"/>
        <v>816.96381638795242</v>
      </c>
      <c r="BT41" s="121" t="str">
        <f t="shared" si="4"/>
        <v>瀬戸内市</v>
      </c>
      <c r="BU41" s="33">
        <f t="shared" si="25"/>
        <v>816.96381638795242</v>
      </c>
      <c r="BV41" s="59">
        <f t="shared" si="16"/>
        <v>0.79323180414888728</v>
      </c>
      <c r="BW41" s="59">
        <f t="shared" si="5"/>
        <v>0.77220041192252298</v>
      </c>
      <c r="BX41" s="59">
        <f t="shared" si="5"/>
        <v>1.7586037048514436E-3</v>
      </c>
      <c r="BY41" s="59">
        <f t="shared" si="5"/>
        <v>1.9272788521512828E-2</v>
      </c>
      <c r="BZ41" s="59">
        <f t="shared" si="5"/>
        <v>5.7156889839226128E-2</v>
      </c>
      <c r="CA41" s="59">
        <f t="shared" si="5"/>
        <v>6.108177301593417E-2</v>
      </c>
      <c r="CB41" s="59">
        <f t="shared" si="5"/>
        <v>8.3135928083213573E-2</v>
      </c>
      <c r="CC41" s="59">
        <f t="shared" si="5"/>
        <v>8.0355283646419126E-2</v>
      </c>
      <c r="CD41" s="59">
        <f t="shared" si="5"/>
        <v>3.9927418276813398E-2</v>
      </c>
      <c r="CE41" s="59">
        <f t="shared" si="5"/>
        <v>4.0427865369605735E-2</v>
      </c>
      <c r="CF41" s="59">
        <f t="shared" si="5"/>
        <v>2.620532297754957E-3</v>
      </c>
      <c r="CG41" s="59">
        <f t="shared" si="5"/>
        <v>1.601121390394822E-4</v>
      </c>
      <c r="CH41" s="59">
        <f t="shared" si="5"/>
        <v>5.3936049127389241E-3</v>
      </c>
      <c r="CI41" s="122">
        <f t="shared" si="6"/>
        <v>1</v>
      </c>
      <c r="CK41" s="123" t="str">
        <f t="shared" si="7"/>
        <v>瀬戸内市</v>
      </c>
      <c r="CL41" s="124">
        <f t="shared" si="17"/>
        <v>648.04168199777575</v>
      </c>
      <c r="CM41" s="65">
        <f t="shared" si="18"/>
        <v>0.17849777755560642</v>
      </c>
      <c r="CN41" s="66">
        <f t="shared" si="19"/>
        <v>630.85979554057326</v>
      </c>
      <c r="CO41" s="65">
        <f t="shared" si="20"/>
        <v>0.18335928334263382</v>
      </c>
      <c r="CP41" s="66">
        <f t="shared" si="8"/>
        <v>1.4367155942294276</v>
      </c>
      <c r="CQ41" s="65">
        <f t="shared" si="21"/>
        <v>0</v>
      </c>
      <c r="CR41" s="66">
        <f t="shared" si="9"/>
        <v>15.745170862973044</v>
      </c>
      <c r="CS41" s="65">
        <f t="shared" si="22"/>
        <v>0</v>
      </c>
      <c r="CT41" s="66">
        <f t="shared" si="10"/>
        <v>46.695110855919957</v>
      </c>
      <c r="CU41" s="67">
        <f t="shared" si="23"/>
        <v>0.21327714652458971</v>
      </c>
      <c r="CV41" s="16"/>
      <c r="CW41" s="959">
        <f t="shared" si="24"/>
        <v>115.67400000000001</v>
      </c>
      <c r="CX41" s="962">
        <f>VLOOKUP($AX41&amp;"_"&amp;$CW$14,データシート1!$A:$BT,MATCH($CW$12&amp;"_"&amp;CX$20,データシート1!$A$1:$BT$1,0),0)</f>
        <v>115.67400000000001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9.9589999999999996</v>
      </c>
      <c r="DB41" s="962">
        <f>VLOOKUP($AX41&amp;"_"&amp;$CW$14,データシート1!$A:$BT,MATCH($CW$12&amp;"_"&amp;DB$20,データシート1!$A$1:$BT$1,0),0)</f>
        <v>0</v>
      </c>
      <c r="DC41" s="962">
        <f>VLOOKUP($AX41&amp;"_"&amp;$CW$14,データシート1!$A:$BT,MATCH($CW$12&amp;"_"&amp;DC$20,データシート1!$A$1:$BT$1,0),0)</f>
        <v>0</v>
      </c>
      <c r="DD41" s="961">
        <f t="shared" si="11"/>
        <v>125.63300000000001</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10</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43211</v>
      </c>
      <c r="AY42" s="18" t="str">
        <f>IF(IFERROR(比較地域マスタ!$Z27,"")=0,"",IFERROR(比較地域マスタ!$Z27,""))</f>
        <v>宇土市</v>
      </c>
      <c r="BB42" s="110" t="str">
        <f t="shared" si="0"/>
        <v>43211</v>
      </c>
      <c r="BC42" s="1031" t="str">
        <f t="shared" si="0"/>
        <v>宇土市</v>
      </c>
      <c r="BD42" s="34">
        <f t="shared" si="14"/>
        <v>216.49199030990181</v>
      </c>
      <c r="BE42" s="34">
        <f t="shared" si="15"/>
        <v>89.642874578978336</v>
      </c>
      <c r="BF42" s="34">
        <f>VLOOKUP($AX42&amp;"_"&amp;$BC$14,データシート1!$A:$BT,MATCH($BC$12&amp;"_"&amp;BF$20,データシート1!$A$1:$BT$1,0),0)</f>
        <v>84.810605071012048</v>
      </c>
      <c r="BG42" s="34">
        <f>VLOOKUP($AX42&amp;"_"&amp;$BC$14,データシート1!$A:$BT,MATCH($BC$12&amp;"_"&amp;BG$20,データシート1!$A$1:$BT$1,0),0)</f>
        <v>1.9762835992815138</v>
      </c>
      <c r="BH42" s="34">
        <f>VLOOKUP($AX42&amp;"_"&amp;$BC$14,データシート1!$A:$BT,MATCH($BC$12&amp;"_"&amp;BH$20,データシート1!$A$1:$BT$1,0),0)</f>
        <v>2.855985908684771</v>
      </c>
      <c r="BI42" s="34">
        <f>VLOOKUP($AX42&amp;"_"&amp;$BC$14,データシート1!$A:$BT,MATCH($BC$12&amp;"_"&amp;BI$20,データシート1!$A$1:$BT$1,0),0)</f>
        <v>28.955307228907088</v>
      </c>
      <c r="BJ42" s="34">
        <f>VLOOKUP($AX42&amp;"_"&amp;$BC$14,データシート1!$A:$BT,MATCH($BC$12&amp;"_"&amp;BJ$20,データシート1!$A$1:$BT$1,0),0)</f>
        <v>28.475814277672196</v>
      </c>
      <c r="BK42" s="34">
        <f t="shared" si="1"/>
        <v>66.793248145147459</v>
      </c>
      <c r="BL42" s="34">
        <f t="shared" si="2"/>
        <v>64.657214208119655</v>
      </c>
      <c r="BM42" s="34">
        <f>VLOOKUP($AX42&amp;"_"&amp;$BC$14,データシート1!$A:$BT,MATCH($BC$12&amp;"_"&amp;BM$20,データシート1!$A$1:$BT$1,0),0)</f>
        <v>33.287950762229386</v>
      </c>
      <c r="BN42" s="34">
        <f>VLOOKUP($AX42&amp;"_"&amp;$BC$14,データシート1!$A:$BT,MATCH($BC$12&amp;"_"&amp;BN$20,データシート1!$A$1:$BT$1,0),0)</f>
        <v>31.369263445890262</v>
      </c>
      <c r="BO42" s="34">
        <f>VLOOKUP($AX42&amp;"_"&amp;$BC$14,データシート1!$A:$BT,MATCH($BC$12&amp;"_"&amp;BO$20,データシート1!$A$1:$BT$1,0),0)</f>
        <v>2.1360339370278001</v>
      </c>
      <c r="BP42" s="34">
        <f>VLOOKUP($AX42&amp;"_"&amp;$BC$14,データシート1!$A:$BT,MATCH($BC$12&amp;"_"&amp;BP$20,データシート1!$A$1:$BT$1,0),0)</f>
        <v>0</v>
      </c>
      <c r="BQ42" s="34">
        <f>VLOOKUP($AX42&amp;"_"&amp;$BC$14,データシート1!$A:$BT,MATCH($BC$12&amp;"_"&amp;BQ$20,データシート1!$A$1:$BT$1,0),0)</f>
        <v>2.624746079196731</v>
      </c>
      <c r="BR42" s="35">
        <f t="shared" si="3"/>
        <v>216.49199030990181</v>
      </c>
      <c r="BT42" s="121" t="str">
        <f t="shared" si="4"/>
        <v>宇土市</v>
      </c>
      <c r="BU42" s="33">
        <f t="shared" si="25"/>
        <v>216.49199030990181</v>
      </c>
      <c r="BV42" s="59">
        <f t="shared" si="16"/>
        <v>0.41407016698704302</v>
      </c>
      <c r="BW42" s="59">
        <f t="shared" si="5"/>
        <v>0.39174938966383099</v>
      </c>
      <c r="BX42" s="59">
        <f t="shared" si="5"/>
        <v>9.1286684391996345E-3</v>
      </c>
      <c r="BY42" s="59">
        <f t="shared" si="5"/>
        <v>1.3192108884012349E-2</v>
      </c>
      <c r="BZ42" s="59">
        <f t="shared" si="5"/>
        <v>0.13374770672789527</v>
      </c>
      <c r="CA42" s="59">
        <f t="shared" ref="CA42:CH68" si="32">BJ42/$BR42</f>
        <v>0.13153287674481592</v>
      </c>
      <c r="CB42" s="59">
        <f t="shared" si="32"/>
        <v>0.30852526252604046</v>
      </c>
      <c r="CC42" s="59">
        <f t="shared" si="32"/>
        <v>0.29865868993843508</v>
      </c>
      <c r="CD42" s="59">
        <f t="shared" si="32"/>
        <v>0.15376065744778217</v>
      </c>
      <c r="CE42" s="59">
        <f t="shared" si="32"/>
        <v>0.14489803249065289</v>
      </c>
      <c r="CF42" s="59">
        <f t="shared" si="32"/>
        <v>9.8665725876053486E-3</v>
      </c>
      <c r="CG42" s="59">
        <f t="shared" si="32"/>
        <v>0</v>
      </c>
      <c r="CH42" s="59">
        <f t="shared" si="32"/>
        <v>1.21239870142054E-2</v>
      </c>
      <c r="CI42" s="122">
        <f t="shared" si="6"/>
        <v>1</v>
      </c>
      <c r="CK42" s="123" t="str">
        <f t="shared" si="7"/>
        <v>宇土市</v>
      </c>
      <c r="CL42" s="124">
        <f t="shared" si="17"/>
        <v>89.642874578978336</v>
      </c>
      <c r="CM42" s="65">
        <f t="shared" si="18"/>
        <v>1</v>
      </c>
      <c r="CN42" s="66">
        <f t="shared" si="19"/>
        <v>84.810605071012048</v>
      </c>
      <c r="CO42" s="65">
        <f t="shared" si="20"/>
        <v>1</v>
      </c>
      <c r="CP42" s="66">
        <f t="shared" si="8"/>
        <v>1.9762835992815138</v>
      </c>
      <c r="CQ42" s="65">
        <f t="shared" si="21"/>
        <v>0</v>
      </c>
      <c r="CR42" s="66">
        <f t="shared" si="9"/>
        <v>2.855985908684771</v>
      </c>
      <c r="CS42" s="65">
        <f t="shared" si="22"/>
        <v>0</v>
      </c>
      <c r="CT42" s="66">
        <f t="shared" si="10"/>
        <v>28.955307228907088</v>
      </c>
      <c r="CU42" s="67">
        <f t="shared" si="23"/>
        <v>0.17931082405565521</v>
      </c>
      <c r="CV42" s="16"/>
      <c r="CW42" s="959">
        <f t="shared" si="24"/>
        <v>161.167</v>
      </c>
      <c r="CX42" s="962">
        <f>VLOOKUP($AX42&amp;"_"&amp;$CW$14,データシート1!$A:$BT,MATCH($CW$12&amp;"_"&amp;CX$20,データシート1!$A$1:$BT$1,0),0)</f>
        <v>161.167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5.1920000000000002</v>
      </c>
      <c r="DB42" s="962">
        <f>VLOOKUP($AX42&amp;"_"&amp;$CW$14,データシート1!$A:$BT,MATCH($CW$12&amp;"_"&amp;DB$20,データシート1!$A$1:$BT$1,0),0)</f>
        <v>0</v>
      </c>
      <c r="DC42" s="962">
        <f>VLOOKUP($AX42&amp;"_"&amp;$CW$14,データシート1!$A:$BT,MATCH($CW$12&amp;"_"&amp;DC$20,データシート1!$A$1:$BT$1,0),0)</f>
        <v>0</v>
      </c>
      <c r="DD42" s="961">
        <f t="shared" si="11"/>
        <v>166.35900000000001</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8</v>
      </c>
      <c r="DM42" s="16"/>
      <c r="DN42" s="126">
        <f t="shared" si="26"/>
        <v>0.97</v>
      </c>
      <c r="DO42" s="127">
        <f t="shared" si="27"/>
        <v>0</v>
      </c>
      <c r="DP42" s="127">
        <f t="shared" si="29"/>
        <v>0</v>
      </c>
      <c r="DQ42" s="127">
        <f t="shared" si="30"/>
        <v>0.03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17209</v>
      </c>
      <c r="AY43" s="18" t="str">
        <f>IF(IFERROR(比較地域マスタ!$Z28,"")=0,"",IFERROR(比較地域マスタ!$Z28,""))</f>
        <v>かほく市</v>
      </c>
      <c r="AZ43" s="23"/>
      <c r="BB43" s="110" t="str">
        <f t="shared" si="0"/>
        <v>17209</v>
      </c>
      <c r="BC43" s="1031" t="str">
        <f t="shared" si="0"/>
        <v>かほく市</v>
      </c>
      <c r="BD43" s="34">
        <f t="shared" si="14"/>
        <v>226.9214200133047</v>
      </c>
      <c r="BE43" s="34">
        <f t="shared" si="15"/>
        <v>80.182974442516908</v>
      </c>
      <c r="BF43" s="34">
        <f>VLOOKUP($AX43&amp;"_"&amp;$BC$14,データシート1!$A:$BT,MATCH($BC$12&amp;"_"&amp;BF$20,データシート1!$A$1:$BT$1,0),0)</f>
        <v>69.882355063363306</v>
      </c>
      <c r="BG43" s="34">
        <f>VLOOKUP($AX43&amp;"_"&amp;$BC$14,データシート1!$A:$BT,MATCH($BC$12&amp;"_"&amp;BG$20,データシート1!$A$1:$BT$1,0),0)</f>
        <v>1.7826453922409882</v>
      </c>
      <c r="BH43" s="34">
        <f>VLOOKUP($AX43&amp;"_"&amp;$BC$14,データシート1!$A:$BT,MATCH($BC$12&amp;"_"&amp;BH$20,データシート1!$A$1:$BT$1,0),0)</f>
        <v>8.5179739869126028</v>
      </c>
      <c r="BI43" s="34">
        <f>VLOOKUP($AX43&amp;"_"&amp;$BC$14,データシート1!$A:$BT,MATCH($BC$12&amp;"_"&amp;BI$20,データシート1!$A$1:$BT$1,0),0)</f>
        <v>37.845474284225979</v>
      </c>
      <c r="BJ43" s="34">
        <f>VLOOKUP($AX43&amp;"_"&amp;$BC$14,データシート1!$A:$BT,MATCH($BC$12&amp;"_"&amp;BJ$20,データシート1!$A$1:$BT$1,0),0)</f>
        <v>52.216095528766338</v>
      </c>
      <c r="BK43" s="34">
        <f t="shared" si="1"/>
        <v>53.630861998239176</v>
      </c>
      <c r="BL43" s="34">
        <f t="shared" si="2"/>
        <v>51.537450649611507</v>
      </c>
      <c r="BM43" s="34">
        <f>VLOOKUP($AX43&amp;"_"&amp;$BC$14,データシート1!$A:$BT,MATCH($BC$12&amp;"_"&amp;BM$20,データシート1!$A$1:$BT$1,0),0)</f>
        <v>31.840471276610643</v>
      </c>
      <c r="BN43" s="34">
        <f>VLOOKUP($AX43&amp;"_"&amp;$BC$14,データシート1!$A:$BT,MATCH($BC$12&amp;"_"&amp;BN$20,データシート1!$A$1:$BT$1,0),0)</f>
        <v>19.696979373000865</v>
      </c>
      <c r="BO43" s="34">
        <f>VLOOKUP($AX43&amp;"_"&amp;$BC$14,データシート1!$A:$BT,MATCH($BC$12&amp;"_"&amp;BO$20,データシート1!$A$1:$BT$1,0),0)</f>
        <v>2.09341134862767</v>
      </c>
      <c r="BP43" s="34">
        <f>VLOOKUP($AX43&amp;"_"&amp;$BC$14,データシート1!$A:$BT,MATCH($BC$12&amp;"_"&amp;BP$20,データシート1!$A$1:$BT$1,0),0)</f>
        <v>0</v>
      </c>
      <c r="BQ43" s="34">
        <f>VLOOKUP($AX43&amp;"_"&amp;$BC$14,データシート1!$A:$BT,MATCH($BC$12&amp;"_"&amp;BQ$20,データシート1!$A$1:$BT$1,0),0)</f>
        <v>3.0460137595562919</v>
      </c>
      <c r="BR43" s="35">
        <f t="shared" si="3"/>
        <v>226.9214200133047</v>
      </c>
      <c r="BT43" s="121" t="str">
        <f t="shared" si="4"/>
        <v>かほく市</v>
      </c>
      <c r="BU43" s="33">
        <f t="shared" si="25"/>
        <v>226.9214200133047</v>
      </c>
      <c r="BV43" s="59">
        <f t="shared" si="16"/>
        <v>0.35335128097565965</v>
      </c>
      <c r="BW43" s="59">
        <f t="shared" si="16"/>
        <v>0.3079583895573455</v>
      </c>
      <c r="BX43" s="59">
        <f t="shared" si="16"/>
        <v>7.8557828174020301E-3</v>
      </c>
      <c r="BY43" s="59">
        <f t="shared" si="16"/>
        <v>3.7537108600912084E-2</v>
      </c>
      <c r="BZ43" s="59">
        <f t="shared" si="16"/>
        <v>0.16677788408871691</v>
      </c>
      <c r="CA43" s="59">
        <f t="shared" si="32"/>
        <v>0.23010650790791298</v>
      </c>
      <c r="CB43" s="59">
        <f t="shared" si="32"/>
        <v>0.23634111753352649</v>
      </c>
      <c r="CC43" s="59">
        <f t="shared" si="32"/>
        <v>0.22711584762068648</v>
      </c>
      <c r="CD43" s="59">
        <f t="shared" si="32"/>
        <v>0.1403149657478073</v>
      </c>
      <c r="CE43" s="59">
        <f t="shared" si="32"/>
        <v>8.6800881872879196E-2</v>
      </c>
      <c r="CF43" s="59">
        <f t="shared" si="32"/>
        <v>9.2252699128400062E-3</v>
      </c>
      <c r="CG43" s="59">
        <f t="shared" si="32"/>
        <v>0</v>
      </c>
      <c r="CH43" s="59">
        <f t="shared" si="32"/>
        <v>1.3423209494183935E-2</v>
      </c>
      <c r="CI43" s="122">
        <f t="shared" si="6"/>
        <v>1</v>
      </c>
      <c r="CJ43" s="23"/>
      <c r="CK43" s="123" t="str">
        <f t="shared" si="7"/>
        <v>かほく市</v>
      </c>
      <c r="CL43" s="124">
        <f t="shared" si="17"/>
        <v>80.182974442516908</v>
      </c>
      <c r="CM43" s="65">
        <f t="shared" si="18"/>
        <v>0.33397364198802376</v>
      </c>
      <c r="CN43" s="66">
        <f t="shared" si="19"/>
        <v>69.882355063363306</v>
      </c>
      <c r="CO43" s="65">
        <f t="shared" si="20"/>
        <v>0.38320116681412791</v>
      </c>
      <c r="CP43" s="66">
        <f t="shared" si="8"/>
        <v>1.7826453922409882</v>
      </c>
      <c r="CQ43" s="65">
        <f t="shared" si="21"/>
        <v>0</v>
      </c>
      <c r="CR43" s="66">
        <f t="shared" si="9"/>
        <v>8.5179739869126028</v>
      </c>
      <c r="CS43" s="65">
        <f t="shared" si="22"/>
        <v>0</v>
      </c>
      <c r="CT43" s="66">
        <f t="shared" si="10"/>
        <v>37.845474284225979</v>
      </c>
      <c r="CU43" s="67">
        <f t="shared" si="23"/>
        <v>9.1609368506316971E-2</v>
      </c>
      <c r="CV43" s="16"/>
      <c r="CW43" s="959">
        <f t="shared" si="24"/>
        <v>26.779</v>
      </c>
      <c r="CX43" s="962">
        <f>VLOOKUP($AX43&amp;"_"&amp;$CW$14,データシート1!$A:$BT,MATCH($CW$12&amp;"_"&amp;CX$20,データシート1!$A$1:$BT$1,0),0)</f>
        <v>26.779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3.4670000000000001</v>
      </c>
      <c r="DB43" s="962">
        <f>VLOOKUP($AX43&amp;"_"&amp;$CW$14,データシート1!$A:$BT,MATCH($CW$12&amp;"_"&amp;DB$20,データシート1!$A$1:$BT$1,0),0)</f>
        <v>0</v>
      </c>
      <c r="DC43" s="962">
        <f>VLOOKUP($AX43&amp;"_"&amp;$CW$14,データシート1!$A:$BT,MATCH($CW$12&amp;"_"&amp;DC$20,データシート1!$A$1:$BT$1,0),0)</f>
        <v>0</v>
      </c>
      <c r="DD43" s="961">
        <f t="shared" si="11"/>
        <v>30.245999999999999</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0.89</v>
      </c>
      <c r="DO43" s="127">
        <f t="shared" si="27"/>
        <v>0</v>
      </c>
      <c r="DP43" s="127">
        <f t="shared" si="29"/>
        <v>0</v>
      </c>
      <c r="DQ43" s="127">
        <f t="shared" si="30"/>
        <v>0.11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43403</v>
      </c>
      <c r="AY44" s="18" t="str">
        <f>IF(IFERROR(比較地域マスタ!$Z29,"")=0,"",IFERROR(比較地域マスタ!$Z29,""))</f>
        <v>大津町</v>
      </c>
      <c r="BB44" s="110" t="str">
        <f t="shared" si="0"/>
        <v>43403</v>
      </c>
      <c r="BC44" s="1031" t="str">
        <f t="shared" si="0"/>
        <v>大津町</v>
      </c>
      <c r="BD44" s="34">
        <f t="shared" si="14"/>
        <v>300.31852002784103</v>
      </c>
      <c r="BE44" s="34">
        <f t="shared" si="15"/>
        <v>170.22925048225088</v>
      </c>
      <c r="BF44" s="34">
        <f>VLOOKUP($AX44&amp;"_"&amp;$BC$14,データシート1!$A:$BT,MATCH($BC$12&amp;"_"&amp;BF$20,データシート1!$A$1:$BT$1,0),0)</f>
        <v>158.84202601127129</v>
      </c>
      <c r="BG44" s="34">
        <f>VLOOKUP($AX44&amp;"_"&amp;$BC$14,データシート1!$A:$BT,MATCH($BC$12&amp;"_"&amp;BG$20,データシート1!$A$1:$BT$1,0),0)</f>
        <v>1.3774097813174186</v>
      </c>
      <c r="BH44" s="34">
        <f>VLOOKUP($AX44&amp;"_"&amp;$BC$14,データシート1!$A:$BT,MATCH($BC$12&amp;"_"&amp;BH$20,データシート1!$A$1:$BT$1,0),0)</f>
        <v>10.009814689662159</v>
      </c>
      <c r="BI44" s="34">
        <f>VLOOKUP($AX44&amp;"_"&amp;$BC$14,データシート1!$A:$BT,MATCH($BC$12&amp;"_"&amp;BI$20,データシート1!$A$1:$BT$1,0),0)</f>
        <v>33.227303927010837</v>
      </c>
      <c r="BJ44" s="34">
        <f>VLOOKUP($AX44&amp;"_"&amp;$BC$14,データシート1!$A:$BT,MATCH($BC$12&amp;"_"&amp;BJ$20,データシート1!$A$1:$BT$1,0),0)</f>
        <v>28.122702471222006</v>
      </c>
      <c r="BK44" s="34">
        <f t="shared" si="1"/>
        <v>65.133577571450431</v>
      </c>
      <c r="BL44" s="34">
        <f t="shared" si="2"/>
        <v>63.042910416870441</v>
      </c>
      <c r="BM44" s="34">
        <f>VLOOKUP($AX44&amp;"_"&amp;$BC$14,データシート1!$A:$BT,MATCH($BC$12&amp;"_"&amp;BM$20,データシート1!$A$1:$BT$1,0),0)</f>
        <v>32.203360499765765</v>
      </c>
      <c r="BN44" s="34">
        <f>VLOOKUP($AX44&amp;"_"&amp;$BC$14,データシート1!$A:$BT,MATCH($BC$12&amp;"_"&amp;BN$20,データシート1!$A$1:$BT$1,0),0)</f>
        <v>30.83954991710468</v>
      </c>
      <c r="BO44" s="34">
        <f>VLOOKUP($AX44&amp;"_"&amp;$BC$14,データシート1!$A:$BT,MATCH($BC$12&amp;"_"&amp;BO$20,データシート1!$A$1:$BT$1,0),0)</f>
        <v>2.09066715457999</v>
      </c>
      <c r="BP44" s="34">
        <f>VLOOKUP($AX44&amp;"_"&amp;$BC$14,データシート1!$A:$BT,MATCH($BC$12&amp;"_"&amp;BP$20,データシート1!$A$1:$BT$1,0),0)</f>
        <v>0</v>
      </c>
      <c r="BQ44" s="34">
        <f>VLOOKUP($AX44&amp;"_"&amp;$BC$14,データシート1!$A:$BT,MATCH($BC$12&amp;"_"&amp;BQ$20,データシート1!$A$1:$BT$1,0),0)</f>
        <v>3.6056855759068891</v>
      </c>
      <c r="BR44" s="35">
        <f t="shared" si="3"/>
        <v>300.31852002784103</v>
      </c>
      <c r="BT44" s="121" t="str">
        <f t="shared" si="4"/>
        <v>大津町</v>
      </c>
      <c r="BU44" s="33">
        <f t="shared" si="25"/>
        <v>300.31852002784103</v>
      </c>
      <c r="BV44" s="59">
        <f t="shared" si="16"/>
        <v>0.56682901363016103</v>
      </c>
      <c r="BW44" s="59">
        <f t="shared" si="16"/>
        <v>0.52891185663989637</v>
      </c>
      <c r="BX44" s="59">
        <f t="shared" si="16"/>
        <v>4.5864963012927935E-3</v>
      </c>
      <c r="BY44" s="59">
        <f t="shared" si="16"/>
        <v>3.3330660688971822E-2</v>
      </c>
      <c r="BZ44" s="59">
        <f t="shared" si="16"/>
        <v>0.11064020934816307</v>
      </c>
      <c r="CA44" s="59">
        <f t="shared" si="32"/>
        <v>9.3642917754838725E-2</v>
      </c>
      <c r="CB44" s="59">
        <f t="shared" si="32"/>
        <v>0.21688165473581922</v>
      </c>
      <c r="CC44" s="59">
        <f t="shared" si="32"/>
        <v>0.20992015547701171</v>
      </c>
      <c r="CD44" s="59">
        <f t="shared" si="32"/>
        <v>0.10723068459707497</v>
      </c>
      <c r="CE44" s="59">
        <f t="shared" si="32"/>
        <v>0.10268947087993674</v>
      </c>
      <c r="CF44" s="59">
        <f t="shared" si="32"/>
        <v>6.9614992588075313E-3</v>
      </c>
      <c r="CG44" s="59">
        <f t="shared" si="32"/>
        <v>0</v>
      </c>
      <c r="CH44" s="59">
        <f t="shared" si="32"/>
        <v>1.2006204531018014E-2</v>
      </c>
      <c r="CI44" s="122">
        <f t="shared" si="6"/>
        <v>1</v>
      </c>
      <c r="CK44" s="123" t="str">
        <f t="shared" si="7"/>
        <v>大津町</v>
      </c>
      <c r="CL44" s="124">
        <f t="shared" si="17"/>
        <v>170.22925048225088</v>
      </c>
      <c r="CM44" s="65">
        <f t="shared" si="18"/>
        <v>0.64526513327656865</v>
      </c>
      <c r="CN44" s="66">
        <f t="shared" si="19"/>
        <v>158.84202601127129</v>
      </c>
      <c r="CO44" s="65">
        <f t="shared" si="20"/>
        <v>0.69152353919362397</v>
      </c>
      <c r="CP44" s="66">
        <f t="shared" si="8"/>
        <v>1.3774097813174186</v>
      </c>
      <c r="CQ44" s="65">
        <f t="shared" si="21"/>
        <v>0</v>
      </c>
      <c r="CR44" s="66">
        <f t="shared" si="9"/>
        <v>10.009814689662159</v>
      </c>
      <c r="CS44" s="65">
        <f t="shared" si="22"/>
        <v>0</v>
      </c>
      <c r="CT44" s="66">
        <f t="shared" si="10"/>
        <v>33.227303927010837</v>
      </c>
      <c r="CU44" s="67">
        <f t="shared" si="23"/>
        <v>0</v>
      </c>
      <c r="CV44" s="16"/>
      <c r="CW44" s="959">
        <f t="shared" si="24"/>
        <v>109.843</v>
      </c>
      <c r="CX44" s="962">
        <f>VLOOKUP($AX44&amp;"_"&amp;$CW$14,データシート1!$A:$BT,MATCH($CW$12&amp;"_"&amp;CX$20,データシート1!$A$1:$BT$1,0),0)</f>
        <v>109.843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109.843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8</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04406</v>
      </c>
      <c r="AY45" s="18" t="str">
        <f>IF(IFERROR(比較地域マスタ!$Z30,"")=0,"",IFERROR(比較地域マスタ!$Z30,""))</f>
        <v>利府町</v>
      </c>
      <c r="BB45" s="110" t="str">
        <f t="shared" si="0"/>
        <v>04406</v>
      </c>
      <c r="BC45" s="1031" t="str">
        <f t="shared" si="0"/>
        <v>利府町</v>
      </c>
      <c r="BD45" s="34">
        <f t="shared" si="14"/>
        <v>175.12090744724287</v>
      </c>
      <c r="BE45" s="34">
        <f t="shared" si="15"/>
        <v>38.230742645686519</v>
      </c>
      <c r="BF45" s="34">
        <f>VLOOKUP($AX45&amp;"_"&amp;$BC$14,データシート1!$A:$BT,MATCH($BC$12&amp;"_"&amp;BF$20,データシート1!$A$1:$BT$1,0),0)</f>
        <v>35.255853894924925</v>
      </c>
      <c r="BG45" s="34">
        <f>VLOOKUP($AX45&amp;"_"&amp;$BC$14,データシート1!$A:$BT,MATCH($BC$12&amp;"_"&amp;BG$20,データシート1!$A$1:$BT$1,0),0)</f>
        <v>2.9748887507615924</v>
      </c>
      <c r="BH45" s="34">
        <f>VLOOKUP($AX45&amp;"_"&amp;$BC$14,データシート1!$A:$BT,MATCH($BC$12&amp;"_"&amp;BH$20,データシート1!$A$1:$BT$1,0),0)</f>
        <v>0</v>
      </c>
      <c r="BI45" s="34">
        <f>VLOOKUP($AX45&amp;"_"&amp;$BC$14,データシート1!$A:$BT,MATCH($BC$12&amp;"_"&amp;BI$20,データシート1!$A$1:$BT$1,0),0)</f>
        <v>42.690278503661219</v>
      </c>
      <c r="BJ45" s="34">
        <f>VLOOKUP($AX45&amp;"_"&amp;$BC$14,データシート1!$A:$BT,MATCH($BC$12&amp;"_"&amp;BJ$20,データシート1!$A$1:$BT$1,0),0)</f>
        <v>40.036725646318992</v>
      </c>
      <c r="BK45" s="34">
        <f t="shared" si="1"/>
        <v>49.718784291636794</v>
      </c>
      <c r="BL45" s="34">
        <f t="shared" si="2"/>
        <v>47.612527779381693</v>
      </c>
      <c r="BM45" s="34">
        <f>VLOOKUP($AX45&amp;"_"&amp;$BC$14,データシート1!$A:$BT,MATCH($BC$12&amp;"_"&amp;BM$20,データシート1!$A$1:$BT$1,0),0)</f>
        <v>31.131002458307371</v>
      </c>
      <c r="BN45" s="34">
        <f>VLOOKUP($AX45&amp;"_"&amp;$BC$14,データシート1!$A:$BT,MATCH($BC$12&amp;"_"&amp;BN$20,データシート1!$A$1:$BT$1,0),0)</f>
        <v>16.481525321074326</v>
      </c>
      <c r="BO45" s="34">
        <f>VLOOKUP($AX45&amp;"_"&amp;$BC$14,データシート1!$A:$BT,MATCH($BC$12&amp;"_"&amp;BO$20,データシート1!$A$1:$BT$1,0),0)</f>
        <v>2.1062565122550998</v>
      </c>
      <c r="BP45" s="34">
        <f>VLOOKUP($AX45&amp;"_"&amp;$BC$14,データシート1!$A:$BT,MATCH($BC$12&amp;"_"&amp;BP$20,データシート1!$A$1:$BT$1,0),0)</f>
        <v>0</v>
      </c>
      <c r="BQ45" s="34">
        <f>VLOOKUP($AX45&amp;"_"&amp;$BC$14,データシート1!$A:$BT,MATCH($BC$12&amp;"_"&amp;BQ$20,データシート1!$A$1:$BT$1,0),0)</f>
        <v>4.4443763599393256</v>
      </c>
      <c r="BR45" s="35">
        <f t="shared" si="3"/>
        <v>175.12090744724287</v>
      </c>
      <c r="BT45" s="121" t="str">
        <f t="shared" si="4"/>
        <v>利府町</v>
      </c>
      <c r="BU45" s="33">
        <f t="shared" si="25"/>
        <v>175.12090744724287</v>
      </c>
      <c r="BV45" s="59">
        <f t="shared" si="16"/>
        <v>0.21831055584955758</v>
      </c>
      <c r="BW45" s="59">
        <f t="shared" si="16"/>
        <v>0.20132292830623977</v>
      </c>
      <c r="BX45" s="59">
        <f t="shared" si="16"/>
        <v>1.6987627543317813E-2</v>
      </c>
      <c r="BY45" s="59">
        <f t="shared" si="16"/>
        <v>0</v>
      </c>
      <c r="BZ45" s="59">
        <f t="shared" si="16"/>
        <v>0.24377602381098978</v>
      </c>
      <c r="CA45" s="59">
        <f t="shared" si="32"/>
        <v>0.22862333361526524</v>
      </c>
      <c r="CB45" s="59">
        <f t="shared" si="32"/>
        <v>0.28391118465746379</v>
      </c>
      <c r="CC45" s="59">
        <f t="shared" si="32"/>
        <v>0.27188374291473733</v>
      </c>
      <c r="CD45" s="59">
        <f t="shared" si="32"/>
        <v>0.17776862233132235</v>
      </c>
      <c r="CE45" s="59">
        <f t="shared" si="32"/>
        <v>9.4115120583415035E-2</v>
      </c>
      <c r="CF45" s="59">
        <f t="shared" si="32"/>
        <v>1.2027441742726425E-2</v>
      </c>
      <c r="CG45" s="59">
        <f t="shared" si="32"/>
        <v>0</v>
      </c>
      <c r="CH45" s="59">
        <f t="shared" si="32"/>
        <v>2.5378902066723493E-2</v>
      </c>
      <c r="CI45" s="122">
        <f t="shared" si="6"/>
        <v>1</v>
      </c>
      <c r="CK45" s="123" t="str">
        <f t="shared" si="7"/>
        <v>利府町</v>
      </c>
      <c r="CL45" s="124">
        <f t="shared" si="17"/>
        <v>38.230742645686519</v>
      </c>
      <c r="CM45" s="65">
        <f t="shared" si="18"/>
        <v>0.14629587637976593</v>
      </c>
      <c r="CN45" s="66">
        <f t="shared" si="19"/>
        <v>35.255853894924925</v>
      </c>
      <c r="CO45" s="65">
        <f t="shared" si="20"/>
        <v>0.15864032159507876</v>
      </c>
      <c r="CP45" s="66">
        <f t="shared" si="8"/>
        <v>2.9748887507615924</v>
      </c>
      <c r="CQ45" s="65">
        <f t="shared" si="21"/>
        <v>0</v>
      </c>
      <c r="CR45" s="66">
        <f t="shared" si="9"/>
        <v>0</v>
      </c>
      <c r="CS45" s="65">
        <f t="shared" si="22"/>
        <v>0</v>
      </c>
      <c r="CT45" s="66">
        <f t="shared" si="10"/>
        <v>42.690278503661219</v>
      </c>
      <c r="CU45" s="67">
        <f t="shared" si="23"/>
        <v>0.48036697624826385</v>
      </c>
      <c r="CV45" s="16"/>
      <c r="CW45" s="959">
        <f t="shared" si="24"/>
        <v>5.593</v>
      </c>
      <c r="CX45" s="962">
        <f>VLOOKUP($AX45&amp;"_"&amp;$CW$14,データシート1!$A:$BT,MATCH($CW$12&amp;"_"&amp;CX$20,データシート1!$A$1:$BT$1,0),0)</f>
        <v>5.593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20.506999999999998</v>
      </c>
      <c r="DB45" s="962">
        <f>VLOOKUP($AX45&amp;"_"&amp;$CW$14,データシート1!$A:$BT,MATCH($CW$12&amp;"_"&amp;DB$20,データシート1!$A$1:$BT$1,0),0)</f>
        <v>0</v>
      </c>
      <c r="DC45" s="962">
        <f>VLOOKUP($AX45&amp;"_"&amp;$CW$14,データシート1!$A:$BT,MATCH($CW$12&amp;"_"&amp;DC$20,データシート1!$A$1:$BT$1,0),0)</f>
        <v>0</v>
      </c>
      <c r="DD45" s="961">
        <f t="shared" si="11"/>
        <v>26.099999999999998</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32206</v>
      </c>
      <c r="AY46" s="18" t="str">
        <f>IF(IFERROR(比較地域マスタ!$Z31,"")=0,"",IFERROR(比較地域マスタ!$Z31,""))</f>
        <v>安来市</v>
      </c>
      <c r="BB46" s="110" t="str">
        <f t="shared" si="0"/>
        <v>32206</v>
      </c>
      <c r="BC46" s="1031" t="str">
        <f t="shared" si="0"/>
        <v>安来市</v>
      </c>
      <c r="BD46" s="34">
        <f t="shared" si="14"/>
        <v>384.69885587822432</v>
      </c>
      <c r="BE46" s="34">
        <f t="shared" si="15"/>
        <v>211.44607479423439</v>
      </c>
      <c r="BF46" s="34">
        <f>VLOOKUP($AX46&amp;"_"&amp;$BC$14,データシート1!$A:$BT,MATCH($BC$12&amp;"_"&amp;BF$20,データシート1!$A$1:$BT$1,0),0)</f>
        <v>185.44315953845242</v>
      </c>
      <c r="BG46" s="34">
        <f>VLOOKUP($AX46&amp;"_"&amp;$BC$14,データシート1!$A:$BT,MATCH($BC$12&amp;"_"&amp;BG$20,データシート1!$A$1:$BT$1,0),0)</f>
        <v>2.9660330111159281</v>
      </c>
      <c r="BH46" s="34">
        <f>VLOOKUP($AX46&amp;"_"&amp;$BC$14,データシート1!$A:$BT,MATCH($BC$12&amp;"_"&amp;BH$20,データシート1!$A$1:$BT$1,0),0)</f>
        <v>23.036882244666018</v>
      </c>
      <c r="BI46" s="34">
        <f>VLOOKUP($AX46&amp;"_"&amp;$BC$14,データシート1!$A:$BT,MATCH($BC$12&amp;"_"&amp;BI$20,データシート1!$A$1:$BT$1,0),0)</f>
        <v>47.697558738898074</v>
      </c>
      <c r="BJ46" s="34">
        <f>VLOOKUP($AX46&amp;"_"&amp;$BC$14,データシート1!$A:$BT,MATCH($BC$12&amp;"_"&amp;BJ$20,データシート1!$A$1:$BT$1,0),0)</f>
        <v>52.461289483293328</v>
      </c>
      <c r="BK46" s="34">
        <f t="shared" si="1"/>
        <v>73.093932861798521</v>
      </c>
      <c r="BL46" s="34">
        <f t="shared" si="2"/>
        <v>70.569837971923235</v>
      </c>
      <c r="BM46" s="34">
        <f>VLOOKUP($AX46&amp;"_"&amp;$BC$14,データシート1!$A:$BT,MATCH($BC$12&amp;"_"&amp;BM$20,データシート1!$A$1:$BT$1,0),0)</f>
        <v>32.407230849852915</v>
      </c>
      <c r="BN46" s="34">
        <f>VLOOKUP($AX46&amp;"_"&amp;$BC$14,データシート1!$A:$BT,MATCH($BC$12&amp;"_"&amp;BN$20,データシート1!$A$1:$BT$1,0),0)</f>
        <v>38.16260712207032</v>
      </c>
      <c r="BO46" s="34">
        <f>VLOOKUP($AX46&amp;"_"&amp;$BC$14,データシート1!$A:$BT,MATCH($BC$12&amp;"_"&amp;BO$20,データシート1!$A$1:$BT$1,0),0)</f>
        <v>2.1670958781632299</v>
      </c>
      <c r="BP46" s="34">
        <f>VLOOKUP($AX46&amp;"_"&amp;$BC$14,データシート1!$A:$BT,MATCH($BC$12&amp;"_"&amp;BP$20,データシート1!$A$1:$BT$1,0),0)</f>
        <v>0.35699901171205606</v>
      </c>
      <c r="BQ46" s="34">
        <f>VLOOKUP($AX46&amp;"_"&amp;$BC$14,データシート1!$A:$BT,MATCH($BC$12&amp;"_"&amp;BQ$20,データシート1!$A$1:$BT$1,0),0)</f>
        <v>0</v>
      </c>
      <c r="BR46" s="35">
        <f t="shared" si="3"/>
        <v>384.69885587822432</v>
      </c>
      <c r="BT46" s="121" t="str">
        <f t="shared" si="4"/>
        <v>安来市</v>
      </c>
      <c r="BU46" s="33">
        <f t="shared" si="25"/>
        <v>384.69885587822432</v>
      </c>
      <c r="BV46" s="59">
        <f t="shared" si="16"/>
        <v>0.54964050857787639</v>
      </c>
      <c r="BW46" s="59">
        <f t="shared" si="16"/>
        <v>0.48204759828335464</v>
      </c>
      <c r="BX46" s="59">
        <f t="shared" si="16"/>
        <v>7.7100125612404218E-3</v>
      </c>
      <c r="BY46" s="59">
        <f t="shared" si="16"/>
        <v>5.9882897733281273E-2</v>
      </c>
      <c r="BZ46" s="59">
        <f t="shared" si="16"/>
        <v>0.1239867444627822</v>
      </c>
      <c r="CA46" s="59">
        <f t="shared" si="32"/>
        <v>0.13636975697141102</v>
      </c>
      <c r="CB46" s="59">
        <f t="shared" si="32"/>
        <v>0.19000298998793036</v>
      </c>
      <c r="CC46" s="59">
        <f t="shared" si="32"/>
        <v>0.18344176722548397</v>
      </c>
      <c r="CD46" s="59">
        <f t="shared" si="32"/>
        <v>8.4240517887350722E-2</v>
      </c>
      <c r="CE46" s="59">
        <f t="shared" si="32"/>
        <v>9.9201249338133249E-2</v>
      </c>
      <c r="CF46" s="59">
        <f t="shared" si="32"/>
        <v>5.6332267305968277E-3</v>
      </c>
      <c r="CG46" s="59">
        <f t="shared" si="32"/>
        <v>9.2799603184955505E-4</v>
      </c>
      <c r="CH46" s="59">
        <f t="shared" si="32"/>
        <v>0</v>
      </c>
      <c r="CI46" s="122">
        <f t="shared" si="6"/>
        <v>1</v>
      </c>
      <c r="CK46" s="123" t="str">
        <f t="shared" si="7"/>
        <v>安来市</v>
      </c>
      <c r="CL46" s="124">
        <f t="shared" si="17"/>
        <v>211.44607479423439</v>
      </c>
      <c r="CM46" s="65">
        <f t="shared" si="18"/>
        <v>1</v>
      </c>
      <c r="CN46" s="66">
        <f t="shared" si="19"/>
        <v>185.44315953845242</v>
      </c>
      <c r="CO46" s="65">
        <f t="shared" si="20"/>
        <v>1</v>
      </c>
      <c r="CP46" s="66">
        <f t="shared" si="8"/>
        <v>2.9660330111159281</v>
      </c>
      <c r="CQ46" s="65">
        <f t="shared" si="21"/>
        <v>0</v>
      </c>
      <c r="CR46" s="66">
        <f t="shared" si="9"/>
        <v>23.036882244666018</v>
      </c>
      <c r="CS46" s="65">
        <f t="shared" si="22"/>
        <v>0</v>
      </c>
      <c r="CT46" s="66">
        <f t="shared" si="10"/>
        <v>47.697558738898074</v>
      </c>
      <c r="CU46" s="67">
        <f t="shared" si="23"/>
        <v>0</v>
      </c>
      <c r="CV46" s="16"/>
      <c r="CW46" s="959">
        <f t="shared" si="24"/>
        <v>413.733</v>
      </c>
      <c r="CX46" s="962">
        <f>VLOOKUP($AX46&amp;"_"&amp;$CW$14,データシート1!$A:$BT,MATCH($CW$12&amp;"_"&amp;CX$20,データシート1!$A$1:$BT$1,0),0)</f>
        <v>413.733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413.733</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34208</v>
      </c>
      <c r="AY47" s="18" t="str">
        <f>IF(IFERROR(比較地域マスタ!$Z32,"")=0,"",IFERROR(比較地域マスタ!$Z32,""))</f>
        <v>府中市</v>
      </c>
      <c r="BB47" s="110" t="str">
        <f t="shared" si="0"/>
        <v>34208</v>
      </c>
      <c r="BC47" s="1031" t="str">
        <f t="shared" si="0"/>
        <v>府中市</v>
      </c>
      <c r="BD47" s="34">
        <f t="shared" si="14"/>
        <v>690.08743534197902</v>
      </c>
      <c r="BE47" s="34">
        <f t="shared" si="15"/>
        <v>520.49690659914143</v>
      </c>
      <c r="BF47" s="34">
        <f>VLOOKUP($AX47&amp;"_"&amp;$BC$14,データシート1!$A:$BT,MATCH($BC$12&amp;"_"&amp;BF$20,データシート1!$A$1:$BT$1,0),0)</f>
        <v>512.86139727868363</v>
      </c>
      <c r="BG47" s="34">
        <f>VLOOKUP($AX47&amp;"_"&amp;$BC$14,データシート1!$A:$BT,MATCH($BC$12&amp;"_"&amp;BG$20,データシート1!$A$1:$BT$1,0),0)</f>
        <v>1.6415144745007784</v>
      </c>
      <c r="BH47" s="34">
        <f>VLOOKUP($AX47&amp;"_"&amp;$BC$14,データシート1!$A:$BT,MATCH($BC$12&amp;"_"&amp;BH$20,データシート1!$A$1:$BT$1,0),0)</f>
        <v>5.9939948459570118</v>
      </c>
      <c r="BI47" s="34">
        <f>VLOOKUP($AX47&amp;"_"&amp;$BC$14,データシート1!$A:$BT,MATCH($BC$12&amp;"_"&amp;BI$20,データシート1!$A$1:$BT$1,0),0)</f>
        <v>52.265633897351748</v>
      </c>
      <c r="BJ47" s="34">
        <f>VLOOKUP($AX47&amp;"_"&amp;$BC$14,データシート1!$A:$BT,MATCH($BC$12&amp;"_"&amp;BJ$20,データシート1!$A$1:$BT$1,0),0)</f>
        <v>49.73254833057252</v>
      </c>
      <c r="BK47" s="34">
        <f t="shared" si="1"/>
        <v>67.592346514913231</v>
      </c>
      <c r="BL47" s="34">
        <f t="shared" si="2"/>
        <v>65.418828054936284</v>
      </c>
      <c r="BM47" s="34">
        <f>VLOOKUP($AX47&amp;"_"&amp;$BC$14,データシート1!$A:$BT,MATCH($BC$12&amp;"_"&amp;BM$20,データシート1!$A$1:$BT$1,0),0)</f>
        <v>33.069129919802521</v>
      </c>
      <c r="BN47" s="34">
        <f>VLOOKUP($AX47&amp;"_"&amp;$BC$14,データシート1!$A:$BT,MATCH($BC$12&amp;"_"&amp;BN$20,データシート1!$A$1:$BT$1,0),0)</f>
        <v>32.349698135133757</v>
      </c>
      <c r="BO47" s="34">
        <f>VLOOKUP($AX47&amp;"_"&amp;$BC$14,データシート1!$A:$BT,MATCH($BC$12&amp;"_"&amp;BO$20,データシート1!$A$1:$BT$1,0),0)</f>
        <v>2.1735184599769499</v>
      </c>
      <c r="BP47" s="34">
        <f>VLOOKUP($AX47&amp;"_"&amp;$BC$14,データシート1!$A:$BT,MATCH($BC$12&amp;"_"&amp;BP$20,データシート1!$A$1:$BT$1,0),0)</f>
        <v>0</v>
      </c>
      <c r="BQ47" s="34">
        <f>VLOOKUP($AX47&amp;"_"&amp;$BC$14,データシート1!$A:$BT,MATCH($BC$12&amp;"_"&amp;BQ$20,データシート1!$A$1:$BT$1,0),0)</f>
        <v>0</v>
      </c>
      <c r="BR47" s="35">
        <f t="shared" si="3"/>
        <v>690.08743534197902</v>
      </c>
      <c r="BT47" s="121" t="str">
        <f t="shared" si="4"/>
        <v>府中市</v>
      </c>
      <c r="BU47" s="33">
        <f t="shared" si="25"/>
        <v>690.08743534197902</v>
      </c>
      <c r="BV47" s="59">
        <f t="shared" si="16"/>
        <v>0.75424776621415301</v>
      </c>
      <c r="BW47" s="59">
        <f t="shared" si="16"/>
        <v>0.74318321275409194</v>
      </c>
      <c r="BX47" s="59">
        <f t="shared" si="16"/>
        <v>2.3787050603048744E-3</v>
      </c>
      <c r="BY47" s="59">
        <f t="shared" si="16"/>
        <v>8.6858483997562328E-3</v>
      </c>
      <c r="BZ47" s="59">
        <f t="shared" si="16"/>
        <v>7.5737698182334015E-2</v>
      </c>
      <c r="CA47" s="59">
        <f t="shared" si="32"/>
        <v>7.2067024819727529E-2</v>
      </c>
      <c r="CB47" s="59">
        <f t="shared" si="32"/>
        <v>9.7947510783785302E-2</v>
      </c>
      <c r="CC47" s="59">
        <f t="shared" si="32"/>
        <v>9.4797883144354597E-2</v>
      </c>
      <c r="CD47" s="59">
        <f t="shared" si="32"/>
        <v>4.7920202899238144E-2</v>
      </c>
      <c r="CE47" s="59">
        <f t="shared" si="32"/>
        <v>4.6877680245116439E-2</v>
      </c>
      <c r="CF47" s="59">
        <f t="shared" si="32"/>
        <v>3.1496276394307097E-3</v>
      </c>
      <c r="CG47" s="59">
        <f t="shared" si="32"/>
        <v>0</v>
      </c>
      <c r="CH47" s="59">
        <f t="shared" si="32"/>
        <v>0</v>
      </c>
      <c r="CI47" s="122">
        <f t="shared" si="6"/>
        <v>1</v>
      </c>
      <c r="CK47" s="123" t="str">
        <f t="shared" si="7"/>
        <v>府中市</v>
      </c>
      <c r="CL47" s="124">
        <f t="shared" si="17"/>
        <v>520.49690659914143</v>
      </c>
      <c r="CM47" s="65">
        <f t="shared" si="18"/>
        <v>0.1078603912688318</v>
      </c>
      <c r="CN47" s="66">
        <f t="shared" si="19"/>
        <v>512.86139727868363</v>
      </c>
      <c r="CO47" s="65">
        <f t="shared" si="20"/>
        <v>0.10946622283894289</v>
      </c>
      <c r="CP47" s="66">
        <f t="shared" si="8"/>
        <v>1.6415144745007784</v>
      </c>
      <c r="CQ47" s="65">
        <f t="shared" si="21"/>
        <v>0</v>
      </c>
      <c r="CR47" s="66">
        <f t="shared" si="9"/>
        <v>5.9939948459570118</v>
      </c>
      <c r="CS47" s="65">
        <f t="shared" si="22"/>
        <v>0</v>
      </c>
      <c r="CT47" s="66">
        <f t="shared" si="10"/>
        <v>52.265633897351748</v>
      </c>
      <c r="CU47" s="67">
        <f t="shared" si="23"/>
        <v>0.31603940808296505</v>
      </c>
      <c r="CV47" s="16"/>
      <c r="CW47" s="959">
        <f t="shared" si="24"/>
        <v>56.140999999999998</v>
      </c>
      <c r="CX47" s="962">
        <f>VLOOKUP($AX47&amp;"_"&amp;$CW$14,データシート1!$A:$BT,MATCH($CW$12&amp;"_"&amp;CX$20,データシート1!$A$1:$BT$1,0),0)</f>
        <v>56.140999999999998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16.518000000000001</v>
      </c>
      <c r="DB47" s="962">
        <f>VLOOKUP($AX47&amp;"_"&amp;$CW$14,データシート1!$A:$BT,MATCH($CW$12&amp;"_"&amp;DB$20,データシート1!$A$1:$BT$1,0),0)</f>
        <v>0</v>
      </c>
      <c r="DC47" s="962">
        <f>VLOOKUP($AX47&amp;"_"&amp;$CW$14,データシート1!$A:$BT,MATCH($CW$12&amp;"_"&amp;DC$20,データシート1!$A$1:$BT$1,0),0)</f>
        <v>0</v>
      </c>
      <c r="DD47" s="961">
        <f t="shared" si="11"/>
        <v>72.658999999999992</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0.77</v>
      </c>
      <c r="DO47" s="127">
        <f t="shared" si="27"/>
        <v>0</v>
      </c>
      <c r="DP47" s="127">
        <f t="shared" si="29"/>
        <v>0</v>
      </c>
      <c r="DQ47" s="127">
        <f t="shared" si="30"/>
        <v>0.23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10464</v>
      </c>
      <c r="AY48" s="18" t="str">
        <f>IF(IFERROR(比較地域マスタ!$Z33,"")=0,"",IFERROR(比較地域マスタ!$Z33,""))</f>
        <v>玉村町</v>
      </c>
      <c r="BB48" s="110" t="str">
        <f t="shared" si="0"/>
        <v>10464</v>
      </c>
      <c r="BC48" s="1031" t="str">
        <f t="shared" si="0"/>
        <v>玉村町</v>
      </c>
      <c r="BD48" s="34">
        <f t="shared" si="14"/>
        <v>234.73550053725447</v>
      </c>
      <c r="BE48" s="34">
        <f t="shared" si="15"/>
        <v>78.93214963503938</v>
      </c>
      <c r="BF48" s="34">
        <f>VLOOKUP($AX48&amp;"_"&amp;$BC$14,データシート1!$A:$BT,MATCH($BC$12&amp;"_"&amp;BF$20,データシート1!$A$1:$BT$1,0),0)</f>
        <v>75.617451473209812</v>
      </c>
      <c r="BG48" s="34">
        <f>VLOOKUP($AX48&amp;"_"&amp;$BC$14,データシート1!$A:$BT,MATCH($BC$12&amp;"_"&amp;BG$20,データシート1!$A$1:$BT$1,0),0)</f>
        <v>1.7049646817609787</v>
      </c>
      <c r="BH48" s="34">
        <f>VLOOKUP($AX48&amp;"_"&amp;$BC$14,データシート1!$A:$BT,MATCH($BC$12&amp;"_"&amp;BH$20,データシート1!$A$1:$BT$1,0),0)</f>
        <v>1.6097334800685823</v>
      </c>
      <c r="BI48" s="34">
        <f>VLOOKUP($AX48&amp;"_"&amp;$BC$14,データシート1!$A:$BT,MATCH($BC$12&amp;"_"&amp;BI$20,データシート1!$A$1:$BT$1,0),0)</f>
        <v>37.072126609016834</v>
      </c>
      <c r="BJ48" s="34">
        <f>VLOOKUP($AX48&amp;"_"&amp;$BC$14,データシート1!$A:$BT,MATCH($BC$12&amp;"_"&amp;BJ$20,データシート1!$A$1:$BT$1,0),0)</f>
        <v>45.27560932750616</v>
      </c>
      <c r="BK48" s="34">
        <f t="shared" si="1"/>
        <v>70.122542133692079</v>
      </c>
      <c r="BL48" s="34">
        <f t="shared" si="2"/>
        <v>68.014825943752044</v>
      </c>
      <c r="BM48" s="34">
        <f>VLOOKUP($AX48&amp;"_"&amp;$BC$14,データシート1!$A:$BT,MATCH($BC$12&amp;"_"&amp;BM$20,データシート1!$A$1:$BT$1,0),0)</f>
        <v>37.040524339500145</v>
      </c>
      <c r="BN48" s="34">
        <f>VLOOKUP($AX48&amp;"_"&amp;$BC$14,データシート1!$A:$BT,MATCH($BC$12&amp;"_"&amp;BN$20,データシート1!$A$1:$BT$1,0),0)</f>
        <v>30.974301604251892</v>
      </c>
      <c r="BO48" s="34">
        <f>VLOOKUP($AX48&amp;"_"&amp;$BC$14,データシート1!$A:$BT,MATCH($BC$12&amp;"_"&amp;BO$20,データシート1!$A$1:$BT$1,0),0)</f>
        <v>2.1077161899400401</v>
      </c>
      <c r="BP48" s="34">
        <f>VLOOKUP($AX48&amp;"_"&amp;$BC$14,データシート1!$A:$BT,MATCH($BC$12&amp;"_"&amp;BP$20,データシート1!$A$1:$BT$1,0),0)</f>
        <v>0</v>
      </c>
      <c r="BQ48" s="34">
        <f>VLOOKUP($AX48&amp;"_"&amp;$BC$14,データシート1!$A:$BT,MATCH($BC$12&amp;"_"&amp;BQ$20,データシート1!$A$1:$BT$1,0),0)</f>
        <v>3.333072832</v>
      </c>
      <c r="BR48" s="35">
        <f t="shared" si="3"/>
        <v>234.73550053725447</v>
      </c>
      <c r="BT48" s="121" t="str">
        <f t="shared" si="4"/>
        <v>玉村町</v>
      </c>
      <c r="BU48" s="33">
        <f t="shared" si="25"/>
        <v>234.73550053725447</v>
      </c>
      <c r="BV48" s="59">
        <f t="shared" si="16"/>
        <v>0.33625995835475342</v>
      </c>
      <c r="BW48" s="59">
        <f t="shared" si="16"/>
        <v>0.32213896619871818</v>
      </c>
      <c r="BX48" s="59">
        <f t="shared" si="16"/>
        <v>7.2633439673961322E-3</v>
      </c>
      <c r="BY48" s="59">
        <f t="shared" si="16"/>
        <v>6.8576481886390437E-3</v>
      </c>
      <c r="BZ48" s="59">
        <f t="shared" si="16"/>
        <v>0.15793148681885544</v>
      </c>
      <c r="CA48" s="59">
        <f t="shared" si="32"/>
        <v>0.19287925867148734</v>
      </c>
      <c r="CB48" s="59">
        <f t="shared" si="32"/>
        <v>0.29873002580861452</v>
      </c>
      <c r="CC48" s="59">
        <f t="shared" si="32"/>
        <v>0.28975091448921048</v>
      </c>
      <c r="CD48" s="59">
        <f t="shared" si="32"/>
        <v>0.15779685754699685</v>
      </c>
      <c r="CE48" s="59">
        <f t="shared" si="32"/>
        <v>0.13195405694221363</v>
      </c>
      <c r="CF48" s="59">
        <f t="shared" si="32"/>
        <v>8.9791113194040637E-3</v>
      </c>
      <c r="CG48" s="59">
        <f t="shared" si="32"/>
        <v>0</v>
      </c>
      <c r="CH48" s="59">
        <f t="shared" si="32"/>
        <v>1.4199270346289244E-2</v>
      </c>
      <c r="CI48" s="122">
        <f t="shared" si="6"/>
        <v>1</v>
      </c>
      <c r="CK48" s="123" t="str">
        <f t="shared" si="7"/>
        <v>玉村町</v>
      </c>
      <c r="CL48" s="124">
        <f t="shared" si="17"/>
        <v>78.93214963503938</v>
      </c>
      <c r="CM48" s="65">
        <f t="shared" si="18"/>
        <v>0.81863981025185928</v>
      </c>
      <c r="CN48" s="66">
        <f t="shared" si="19"/>
        <v>75.617451473209812</v>
      </c>
      <c r="CO48" s="65">
        <f t="shared" si="20"/>
        <v>0.85452496402755507</v>
      </c>
      <c r="CP48" s="66">
        <f t="shared" si="8"/>
        <v>1.7049646817609787</v>
      </c>
      <c r="CQ48" s="65">
        <f t="shared" si="21"/>
        <v>0</v>
      </c>
      <c r="CR48" s="66">
        <f t="shared" si="9"/>
        <v>1.6097334800685823</v>
      </c>
      <c r="CS48" s="65">
        <f t="shared" si="22"/>
        <v>0</v>
      </c>
      <c r="CT48" s="66">
        <f t="shared" si="10"/>
        <v>37.072126609016834</v>
      </c>
      <c r="CU48" s="67">
        <f t="shared" si="23"/>
        <v>0.48108920721214032</v>
      </c>
      <c r="CV48" s="16"/>
      <c r="CW48" s="959">
        <f t="shared" si="24"/>
        <v>64.617000000000004</v>
      </c>
      <c r="CX48" s="962">
        <f>VLOOKUP($AX48&amp;"_"&amp;$CW$14,データシート1!$A:$BT,MATCH($CW$12&amp;"_"&amp;CX$20,データシート1!$A$1:$BT$1,0),0)</f>
        <v>64.617000000000004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17.835000000000001</v>
      </c>
      <c r="DB48" s="962">
        <f>VLOOKUP($AX48&amp;"_"&amp;$CW$14,データシート1!$A:$BT,MATCH($CW$12&amp;"_"&amp;DB$20,データシート1!$A$1:$BT$1,0),0)</f>
        <v>0</v>
      </c>
      <c r="DC48" s="962">
        <f>VLOOKUP($AX48&amp;"_"&amp;$CW$14,データシート1!$A:$BT,MATCH($CW$12&amp;"_"&amp;DC$20,データシート1!$A$1:$BT$1,0),0)</f>
        <v>0</v>
      </c>
      <c r="DD48" s="961">
        <f t="shared" si="11"/>
        <v>82.451999999999998</v>
      </c>
      <c r="DE48" s="16"/>
      <c r="DF48" s="125">
        <f>VLOOKUP($AX48&amp;"_"&amp;$DF$14,データシート1!$A:$BT,MATCH($DF$12&amp;"_"&amp;DF$20,データシート1!$A$1:$BT$1,0),0)</f>
        <v>5</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0.78</v>
      </c>
      <c r="DO48" s="127">
        <f t="shared" si="27"/>
        <v>0</v>
      </c>
      <c r="DP48" s="127">
        <f t="shared" si="29"/>
        <v>0</v>
      </c>
      <c r="DQ48" s="127">
        <f t="shared" si="30"/>
        <v>0.22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21208</v>
      </c>
      <c r="AY49" s="18" t="str">
        <f>IF(IFERROR(比較地域マスタ!$Z34,"")=0,"",IFERROR(比較地域マスタ!$Z34,""))</f>
        <v>瑞浪市</v>
      </c>
      <c r="BB49" s="110" t="str">
        <f t="shared" si="0"/>
        <v>21208</v>
      </c>
      <c r="BC49" s="1031" t="str">
        <f t="shared" si="0"/>
        <v>瑞浪市</v>
      </c>
      <c r="BD49" s="34">
        <f t="shared" si="14"/>
        <v>290.87956192437559</v>
      </c>
      <c r="BE49" s="34">
        <f t="shared" si="15"/>
        <v>131.0806019964671</v>
      </c>
      <c r="BF49" s="34">
        <f>VLOOKUP($AX49&amp;"_"&amp;$BC$14,データシート1!$A:$BT,MATCH($BC$12&amp;"_"&amp;BF$20,データシート1!$A$1:$BT$1,0),0)</f>
        <v>118.90064823471467</v>
      </c>
      <c r="BG49" s="34">
        <f>VLOOKUP($AX49&amp;"_"&amp;$BC$14,データシート1!$A:$BT,MATCH($BC$12&amp;"_"&amp;BG$20,データシート1!$A$1:$BT$1,0),0)</f>
        <v>2.234106290906626</v>
      </c>
      <c r="BH49" s="34">
        <f>VLOOKUP($AX49&amp;"_"&amp;$BC$14,データシート1!$A:$BT,MATCH($BC$12&amp;"_"&amp;BH$20,データシート1!$A$1:$BT$1,0),0)</f>
        <v>9.9458474708458038</v>
      </c>
      <c r="BI49" s="34">
        <f>VLOOKUP($AX49&amp;"_"&amp;$BC$14,データシート1!$A:$BT,MATCH($BC$12&amp;"_"&amp;BI$20,データシート1!$A$1:$BT$1,0),0)</f>
        <v>43.319636322438491</v>
      </c>
      <c r="BJ49" s="34">
        <f>VLOOKUP($AX49&amp;"_"&amp;$BC$14,データシート1!$A:$BT,MATCH($BC$12&amp;"_"&amp;BJ$20,データシート1!$A$1:$BT$1,0),0)</f>
        <v>47.960291079460745</v>
      </c>
      <c r="BK49" s="34">
        <f t="shared" si="1"/>
        <v>63.079286676009218</v>
      </c>
      <c r="BL49" s="34">
        <f t="shared" si="2"/>
        <v>60.949208223935962</v>
      </c>
      <c r="BM49" s="34">
        <f>VLOOKUP($AX49&amp;"_"&amp;$BC$14,データシート1!$A:$BT,MATCH($BC$12&amp;"_"&amp;BM$20,データシート1!$A$1:$BT$1,0),0)</f>
        <v>33.487743705314799</v>
      </c>
      <c r="BN49" s="34">
        <f>VLOOKUP($AX49&amp;"_"&amp;$BC$14,データシート1!$A:$BT,MATCH($BC$12&amp;"_"&amp;BN$20,データシート1!$A$1:$BT$1,0),0)</f>
        <v>27.461464518621163</v>
      </c>
      <c r="BO49" s="34">
        <f>VLOOKUP($AX49&amp;"_"&amp;$BC$14,データシート1!$A:$BT,MATCH($BC$12&amp;"_"&amp;BO$20,データシート1!$A$1:$BT$1,0),0)</f>
        <v>2.1300784520732599</v>
      </c>
      <c r="BP49" s="34">
        <f>VLOOKUP($AX49&amp;"_"&amp;$BC$14,データシート1!$A:$BT,MATCH($BC$12&amp;"_"&amp;BP$20,データシート1!$A$1:$BT$1,0),0)</f>
        <v>0</v>
      </c>
      <c r="BQ49" s="34">
        <f>VLOOKUP($AX49&amp;"_"&amp;$BC$14,データシート1!$A:$BT,MATCH($BC$12&amp;"_"&amp;BQ$20,データシート1!$A$1:$BT$1,0),0)</f>
        <v>5.4397458500000004</v>
      </c>
      <c r="BR49" s="35">
        <f t="shared" si="3"/>
        <v>290.87956192437559</v>
      </c>
      <c r="BT49" s="121" t="str">
        <f t="shared" si="4"/>
        <v>瑞浪市</v>
      </c>
      <c r="BU49" s="33">
        <f t="shared" si="25"/>
        <v>290.87956192437559</v>
      </c>
      <c r="BV49" s="59">
        <f t="shared" si="16"/>
        <v>0.45063531149894309</v>
      </c>
      <c r="BW49" s="59">
        <f t="shared" si="16"/>
        <v>0.40876247010309746</v>
      </c>
      <c r="BX49" s="59">
        <f t="shared" si="16"/>
        <v>7.6805199929703581E-3</v>
      </c>
      <c r="BY49" s="59">
        <f t="shared" si="16"/>
        <v>3.4192321402875252E-2</v>
      </c>
      <c r="BZ49" s="59">
        <f t="shared" si="16"/>
        <v>0.1489263667610341</v>
      </c>
      <c r="CA49" s="59">
        <f t="shared" si="32"/>
        <v>0.16488023690000508</v>
      </c>
      <c r="CB49" s="59">
        <f t="shared" si="32"/>
        <v>0.21685706021658854</v>
      </c>
      <c r="CC49" s="59">
        <f t="shared" si="32"/>
        <v>0.20953417222136034</v>
      </c>
      <c r="CD49" s="59">
        <f t="shared" si="32"/>
        <v>0.11512580493373102</v>
      </c>
      <c r="CE49" s="59">
        <f t="shared" si="32"/>
        <v>9.4408367287629302E-2</v>
      </c>
      <c r="CF49" s="59">
        <f t="shared" si="32"/>
        <v>7.3228879952282411E-3</v>
      </c>
      <c r="CG49" s="59">
        <f t="shared" si="32"/>
        <v>0</v>
      </c>
      <c r="CH49" s="59">
        <f t="shared" si="32"/>
        <v>1.8701024623429041E-2</v>
      </c>
      <c r="CI49" s="122">
        <f t="shared" si="6"/>
        <v>1</v>
      </c>
      <c r="CK49" s="123" t="str">
        <f t="shared" si="7"/>
        <v>瑞浪市</v>
      </c>
      <c r="CL49" s="124">
        <f t="shared" si="17"/>
        <v>131.0806019964671</v>
      </c>
      <c r="CM49" s="65">
        <f t="shared" si="18"/>
        <v>0.19682546163997147</v>
      </c>
      <c r="CN49" s="66">
        <f t="shared" si="19"/>
        <v>118.90064823471467</v>
      </c>
      <c r="CO49" s="65">
        <f t="shared" si="20"/>
        <v>0.21698788343920347</v>
      </c>
      <c r="CP49" s="66">
        <f t="shared" si="8"/>
        <v>2.234106290906626</v>
      </c>
      <c r="CQ49" s="65">
        <f t="shared" si="21"/>
        <v>0</v>
      </c>
      <c r="CR49" s="66">
        <f t="shared" si="9"/>
        <v>9.9458474708458038</v>
      </c>
      <c r="CS49" s="65">
        <f t="shared" si="22"/>
        <v>0</v>
      </c>
      <c r="CT49" s="66">
        <f t="shared" si="10"/>
        <v>43.319636322438491</v>
      </c>
      <c r="CU49" s="67">
        <f t="shared" si="23"/>
        <v>0.2538802477042798</v>
      </c>
      <c r="CV49" s="16"/>
      <c r="CW49" s="959">
        <f t="shared" si="24"/>
        <v>25.8</v>
      </c>
      <c r="CX49" s="962">
        <f>VLOOKUP($AX49&amp;"_"&amp;$CW$14,データシート1!$A:$BT,MATCH($CW$12&amp;"_"&amp;CX$20,データシート1!$A$1:$BT$1,0),0)</f>
        <v>25.8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10.998000000000001</v>
      </c>
      <c r="DB49" s="962">
        <f>VLOOKUP($AX49&amp;"_"&amp;$CW$14,データシート1!$A:$BT,MATCH($CW$12&amp;"_"&amp;DB$20,データシート1!$A$1:$BT$1,0),0)</f>
        <v>0</v>
      </c>
      <c r="DC49" s="962">
        <f>VLOOKUP($AX49&amp;"_"&amp;$CW$14,データシート1!$A:$BT,MATCH($CW$12&amp;"_"&amp;DC$20,データシート1!$A$1:$BT$1,0),0)</f>
        <v>0</v>
      </c>
      <c r="DD49" s="961">
        <f t="shared" si="11"/>
        <v>36.798000000000002</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0.7</v>
      </c>
      <c r="DO49" s="127">
        <f t="shared" si="27"/>
        <v>0</v>
      </c>
      <c r="DP49" s="127">
        <f t="shared" si="29"/>
        <v>0</v>
      </c>
      <c r="DQ49" s="127">
        <f t="shared" si="30"/>
        <v>0.3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東海村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茨城県</v>
      </c>
      <c r="AY4" s="1038" t="str">
        <f>年度マスタ!$J4</f>
        <v>東海村</v>
      </c>
      <c r="AZ4" s="1038" t="str">
        <f>年度マスタ!$K4</f>
        <v>08341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04214</v>
      </c>
      <c r="AY13" s="18" t="str">
        <f>IF(IFERROR(比較地域マスタ!$Z6,"")=0,"",IFERROR(比較地域マスタ!$Z6,""))</f>
        <v>東松島市</v>
      </c>
      <c r="BC13" s="844" t="str">
        <f t="shared" ref="BC13:BC59" si="0">AX13</f>
        <v>04214</v>
      </c>
      <c r="BD13" s="1031" t="str">
        <f>AY13</f>
        <v>東松島市</v>
      </c>
      <c r="BE13" s="34">
        <f>VLOOKUP($BC13&amp;"_"&amp;$AZ$7,データシート1!$A:$BT,MATCH("cb_"&amp;BE$12,データシート1!$A$1:$BT$1,0),0)</f>
        <v>9216.3999999999887</v>
      </c>
      <c r="BF13" s="34">
        <f>VLOOKUP($BC13&amp;"_"&amp;$AZ$7,データシート1!$A:$BT,MATCH("cb_"&amp;BF$12,データシート1!$A$1:$BT$1,0),0)</f>
        <v>62441.599999999969</v>
      </c>
      <c r="BG13" s="34">
        <f>VLOOKUP($BC13&amp;"_"&amp;$AZ$7,データシート1!$A:$BT,MATCH("cb_"&amp;BG$12,データシート1!$A$1:$BT$1,0),0)</f>
        <v>19.8</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71677.799999999959</v>
      </c>
      <c r="BL13" s="36"/>
      <c r="BM13" s="844" t="str">
        <f>AX13</f>
        <v>04214</v>
      </c>
      <c r="BN13" s="1031" t="str">
        <f>AY13</f>
        <v>東松島市</v>
      </c>
      <c r="BO13" s="34">
        <f>BE13*VLOOKUP(BO$12,別紙!$B$4:$E$10,MATCH("設備利用率",別紙!$B$4:$E$4,0),0)/100*8760/10^3</f>
        <v>11060.785967999986</v>
      </c>
      <c r="BP13" s="34">
        <f>BF13*VLOOKUP(BP$12,別紙!$B$4:$E$10,MATCH("設備利用率",別紙!$B$4:$E$4,0),0)/100*8760/10^3</f>
        <v>82595.250815999971</v>
      </c>
      <c r="BQ13" s="34">
        <f>BG13*VLOOKUP(BQ$12,別紙!$B$4:$E$10,MATCH("設備利用率",別紙!$B$4:$E$4,0),0)/100*8760/10^3</f>
        <v>43.015104000000001</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93699.051887999958</v>
      </c>
      <c r="BV13" s="36"/>
      <c r="BW13" s="33" t="str">
        <f>AX13</f>
        <v>04214</v>
      </c>
      <c r="BX13" s="33" t="str">
        <f>AY13</f>
        <v>東松島市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145397.82800708135</v>
      </c>
      <c r="BZ13" s="36"/>
      <c r="CA13" s="33" t="str">
        <f>AX13</f>
        <v>04214</v>
      </c>
      <c r="CB13" s="33" t="str">
        <f>AY13</f>
        <v>東松島市</v>
      </c>
      <c r="CC13" s="223">
        <f>BO13/$BY13</f>
        <v>7.6072566692408153E-2</v>
      </c>
      <c r="CD13" s="223">
        <f t="shared" ref="CD13:CH28" si="1">BP13/$BY13</f>
        <v>0.56806385589183161</v>
      </c>
      <c r="CE13" s="223">
        <f t="shared" si="1"/>
        <v>2.9584419925382261E-4</v>
      </c>
      <c r="CF13" s="223">
        <f t="shared" si="1"/>
        <v>0</v>
      </c>
      <c r="CG13" s="223">
        <f t="shared" si="1"/>
        <v>0</v>
      </c>
      <c r="CH13" s="223">
        <f t="shared" si="1"/>
        <v>0</v>
      </c>
      <c r="CI13" s="223">
        <f>BU13/BY13</f>
        <v>0.64443226678349352</v>
      </c>
      <c r="CK13" s="18" t="str">
        <f>AX13</f>
        <v>04214</v>
      </c>
      <c r="CL13" s="18" t="str">
        <f>AY13</f>
        <v>東松島市</v>
      </c>
      <c r="CM13" s="18">
        <f>VLOOKUP($CK13&amp;"_"&amp;$AZ$7,データシート1!$A:$BT,MATCH("ca_太陽光発電（10kW未満）",データシート1!$A$1:$BT$1,0),0)</f>
        <v>2032</v>
      </c>
      <c r="CN13" s="18">
        <f>VLOOKUP($CK13&amp;"_"&amp;$AZ$5,データシート1!$A:$BT,MATCH("ab_家庭",データシート1!$A$1:$BT$1,0),0)</f>
        <v>16541</v>
      </c>
      <c r="CO13" s="223">
        <f>CM13/CN13</f>
        <v>0.12284626080648087</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08341</v>
      </c>
      <c r="AY14" s="18" t="str">
        <f>IF(IFERROR(比較地域マスタ!$Z7,"")=0,"",IFERROR(比較地域マスタ!$Z7,""))</f>
        <v>東海村</v>
      </c>
      <c r="BC14" s="844" t="str">
        <f t="shared" si="0"/>
        <v>08341</v>
      </c>
      <c r="BD14" s="1031" t="str">
        <f t="shared" ref="BD14:BD60" si="2">AY14</f>
        <v>東海村</v>
      </c>
      <c r="BE14" s="34">
        <f>VLOOKUP($BC14&amp;"_"&amp;$AZ$7,データシート1!$A:$BT,MATCH("cb_"&amp;BE$12,データシート1!$A$1:$BT$1,0),0)</f>
        <v>8057.5999999999685</v>
      </c>
      <c r="BF14" s="34">
        <f>VLOOKUP($BC14&amp;"_"&amp;$AZ$7,データシート1!$A:$BT,MATCH("cb_"&amp;BF$12,データシート1!$A$1:$BT$1,0),0)</f>
        <v>20267.499999999996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28325.099999999966</v>
      </c>
      <c r="BL14" s="36"/>
      <c r="BM14" s="844" t="str">
        <f t="shared" ref="BM14:BM60" si="4">AX14</f>
        <v>08341</v>
      </c>
      <c r="BN14" s="1031" t="str">
        <f t="shared" ref="BN14:BN60" si="5">AY14</f>
        <v>東海村</v>
      </c>
      <c r="BO14" s="34">
        <f>BE14*VLOOKUP(BO$12,別紙!$B$4:$E$10,MATCH("設備利用率",別紙!$B$4:$E$4,0),0)/100*8760/10^3</f>
        <v>9670.0869119999588</v>
      </c>
      <c r="BP14" s="34">
        <f>BF14*VLOOKUP(BP$12,別紙!$B$4:$E$10,MATCH("設備利用率",別紙!$B$4:$E$4,0),0)/100*8760/10^3</f>
        <v>26809.038299999997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36479.125211999955</v>
      </c>
      <c r="BV14" s="36"/>
      <c r="BW14" s="33" t="str">
        <f t="shared" ref="BW14:BW60" si="7">AX14</f>
        <v>08341</v>
      </c>
      <c r="BX14" s="33" t="str">
        <f t="shared" ref="BX14:BX60" si="8">AY14</f>
        <v>東海村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218342.94860251903</v>
      </c>
      <c r="BZ14" s="36"/>
      <c r="CA14" s="33" t="str">
        <f t="shared" ref="CA14:CA60" si="9">AX14</f>
        <v>08341</v>
      </c>
      <c r="CB14" s="33" t="str">
        <f t="shared" ref="CB14:CB60" si="10">AY14</f>
        <v>東海村</v>
      </c>
      <c r="CC14" s="223">
        <f t="shared" ref="CC14:CC60" si="11">BO14/$BY14</f>
        <v>4.4288523966046663E-2</v>
      </c>
      <c r="CD14" s="223">
        <f t="shared" si="1"/>
        <v>0.1227840810595827</v>
      </c>
      <c r="CE14" s="223">
        <f t="shared" si="1"/>
        <v>0</v>
      </c>
      <c r="CF14" s="223">
        <f t="shared" si="1"/>
        <v>0</v>
      </c>
      <c r="CG14" s="223">
        <f t="shared" si="1"/>
        <v>0</v>
      </c>
      <c r="CH14" s="223">
        <f t="shared" si="1"/>
        <v>0</v>
      </c>
      <c r="CI14" s="223">
        <f t="shared" ref="CI14:CI60" si="12">BU14/BY14</f>
        <v>0.16707260502562937</v>
      </c>
      <c r="CK14" s="18" t="str">
        <f t="shared" ref="CK14:CK60" si="13">AX14</f>
        <v>08341</v>
      </c>
      <c r="CL14" s="18" t="str">
        <f t="shared" ref="CL14:CL60" si="14">AY14</f>
        <v>東海村</v>
      </c>
      <c r="CM14" s="18">
        <f>VLOOKUP($CK14&amp;"_"&amp;$AZ$7,データシート1!$A:$BT,MATCH("ca_太陽光発電（10kW未満）",データシート1!$A$1:$BT$1,0),0)</f>
        <v>1652</v>
      </c>
      <c r="CN14" s="18">
        <f>VLOOKUP($CK14&amp;"_"&amp;$AZ$5,データシート1!$A:$BT,MATCH("ab_家庭",データシート1!$A$1:$BT$1,0),0)</f>
        <v>16808</v>
      </c>
      <c r="CO14" s="223">
        <f t="shared" ref="CO14:CO60" si="15">CM14/CN14</f>
        <v>9.8286530223702998E-2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36205</v>
      </c>
      <c r="AY15" s="18" t="str">
        <f>IF(IFERROR(比較地域マスタ!$Z8,"")=0,"",IFERROR(比較地域マスタ!$Z8,""))</f>
        <v>吉野川市</v>
      </c>
      <c r="BC15" s="844" t="str">
        <f t="shared" si="0"/>
        <v>36205</v>
      </c>
      <c r="BD15" s="1031" t="str">
        <f t="shared" si="2"/>
        <v>吉野川市</v>
      </c>
      <c r="BE15" s="34">
        <f>VLOOKUP($BC15&amp;"_"&amp;$AZ$7,データシート1!$A:$BT,MATCH("cb_"&amp;BE$12,データシート1!$A$1:$BT$1,0),0)</f>
        <v>6303.219000000011</v>
      </c>
      <c r="BF15" s="34">
        <f>VLOOKUP($BC15&amp;"_"&amp;$AZ$7,データシート1!$A:$BT,MATCH("cb_"&amp;BF$12,データシート1!$A$1:$BT$1,0),0)</f>
        <v>64905.499999999978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71208.718999999983</v>
      </c>
      <c r="BL15" s="36"/>
      <c r="BM15" s="844" t="str">
        <f t="shared" si="4"/>
        <v>36205</v>
      </c>
      <c r="BN15" s="1031" t="str">
        <f t="shared" si="5"/>
        <v>吉野川市</v>
      </c>
      <c r="BO15" s="34">
        <f>BE15*VLOOKUP(BO$12,別紙!$B$4:$E$10,MATCH("設備利用率",別紙!$B$4:$E$4,0),0)/100*8760/10^3</f>
        <v>7564.6191862800133</v>
      </c>
      <c r="BP15" s="34">
        <f>BF15*VLOOKUP(BP$12,別紙!$B$4:$E$10,MATCH("設備利用率",別紙!$B$4:$E$4,0),0)/100*8760/10^3</f>
        <v>85854.399179999979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93419.018366279997</v>
      </c>
      <c r="BV15" s="36"/>
      <c r="BW15" s="33" t="str">
        <f t="shared" si="7"/>
        <v>36205</v>
      </c>
      <c r="BX15" s="33" t="str">
        <f t="shared" si="8"/>
        <v>吉野川市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233229.1511059624</v>
      </c>
      <c r="BZ15" s="36"/>
      <c r="CA15" s="33" t="str">
        <f t="shared" si="9"/>
        <v>36205</v>
      </c>
      <c r="CB15" s="33" t="str">
        <f t="shared" si="10"/>
        <v>吉野川市</v>
      </c>
      <c r="CC15" s="223">
        <f t="shared" si="11"/>
        <v>3.2434278264140318E-2</v>
      </c>
      <c r="CD15" s="223">
        <f t="shared" si="1"/>
        <v>0.36811178522445492</v>
      </c>
      <c r="CE15" s="223">
        <f t="shared" si="1"/>
        <v>0</v>
      </c>
      <c r="CF15" s="223">
        <f t="shared" si="1"/>
        <v>0</v>
      </c>
      <c r="CG15" s="223">
        <f t="shared" si="1"/>
        <v>0</v>
      </c>
      <c r="CH15" s="223">
        <f t="shared" si="1"/>
        <v>0</v>
      </c>
      <c r="CI15" s="223">
        <f t="shared" si="12"/>
        <v>0.40054606348859528</v>
      </c>
      <c r="CK15" s="18" t="str">
        <f t="shared" si="13"/>
        <v>36205</v>
      </c>
      <c r="CL15" s="18" t="str">
        <f t="shared" si="14"/>
        <v>吉野川市</v>
      </c>
      <c r="CM15" s="18">
        <f>VLOOKUP($CK15&amp;"_"&amp;$AZ$7,データシート1!$A:$BT,MATCH("ca_太陽光発電（10kW未満）",データシート1!$A$1:$BT$1,0),0)</f>
        <v>1212</v>
      </c>
      <c r="CN15" s="18">
        <f>VLOOKUP($CK15&amp;"_"&amp;$AZ$5,データシート1!$A:$BT,MATCH("ab_家庭",データシート1!$A$1:$BT$1,0),0)</f>
        <v>17953</v>
      </c>
      <c r="CO15" s="223">
        <f t="shared" si="15"/>
        <v>6.7509608421990761E-2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08231</v>
      </c>
      <c r="AY16" s="18" t="str">
        <f>IF(IFERROR(比較地域マスタ!$Z9,"")=0,"",IFERROR(比較地域マスタ!$Z9,""))</f>
        <v>桜川市</v>
      </c>
      <c r="BC16" s="844" t="str">
        <f t="shared" si="0"/>
        <v>08231</v>
      </c>
      <c r="BD16" s="1031" t="str">
        <f t="shared" si="2"/>
        <v>桜川市</v>
      </c>
      <c r="BE16" s="34">
        <f>VLOOKUP($BC16&amp;"_"&amp;$AZ$7,データシート1!$A:$BT,MATCH("cb_"&amp;BE$12,データシート1!$A$1:$BT$1,0),0)</f>
        <v>7229.7999999999865</v>
      </c>
      <c r="BF16" s="34">
        <f>VLOOKUP($BC16&amp;"_"&amp;$AZ$7,データシート1!$A:$BT,MATCH("cb_"&amp;BF$12,データシート1!$A$1:$BT$1,0),0)</f>
        <v>150382.1</v>
      </c>
      <c r="BG16" s="34">
        <f>VLOOKUP($BC16&amp;"_"&amp;$AZ$7,データシート1!$A:$BT,MATCH("cb_"&amp;BG$12,データシート1!$A$1:$BT$1,0),0)</f>
        <v>1990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159601.9</v>
      </c>
      <c r="BL16" s="36"/>
      <c r="BM16" s="844" t="str">
        <f t="shared" si="4"/>
        <v>08231</v>
      </c>
      <c r="BN16" s="1031" t="str">
        <f t="shared" si="5"/>
        <v>桜川市</v>
      </c>
      <c r="BO16" s="34">
        <f>BE16*VLOOKUP(BO$12,別紙!$B$4:$E$10,MATCH("設備利用率",別紙!$B$4:$E$4,0),0)/100*8760/10^3</f>
        <v>8676.6275759999826</v>
      </c>
      <c r="BP16" s="34">
        <f>BF16*VLOOKUP(BP$12,別紙!$B$4:$E$10,MATCH("設備利用率",別紙!$B$4:$E$4,0),0)/100*8760/10^3</f>
        <v>198919.426596</v>
      </c>
      <c r="BQ16" s="34">
        <f>BG16*VLOOKUP(BQ$12,別紙!$B$4:$E$10,MATCH("設備利用率",別紙!$B$4:$E$4,0),0)/100*8760/10^3</f>
        <v>4323.2352000000001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211919.28937199997</v>
      </c>
      <c r="BV16" s="36"/>
      <c r="BW16" s="33" t="str">
        <f t="shared" si="7"/>
        <v>08231</v>
      </c>
      <c r="BX16" s="33" t="str">
        <f t="shared" si="8"/>
        <v>桜川市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251882.26929815364</v>
      </c>
      <c r="BZ16" s="36"/>
      <c r="CA16" s="33" t="str">
        <f t="shared" si="9"/>
        <v>08231</v>
      </c>
      <c r="CB16" s="33" t="str">
        <f t="shared" si="10"/>
        <v>桜川市</v>
      </c>
      <c r="CC16" s="223">
        <f t="shared" si="11"/>
        <v>3.4447155014827334E-2</v>
      </c>
      <c r="CD16" s="223">
        <f t="shared" si="1"/>
        <v>0.78973175503885351</v>
      </c>
      <c r="CE16" s="223">
        <f t="shared" si="1"/>
        <v>1.7163713873335706E-2</v>
      </c>
      <c r="CF16" s="223">
        <f t="shared" si="1"/>
        <v>0</v>
      </c>
      <c r="CG16" s="223">
        <f t="shared" si="1"/>
        <v>0</v>
      </c>
      <c r="CH16" s="223">
        <f t="shared" si="1"/>
        <v>0</v>
      </c>
      <c r="CI16" s="223">
        <f t="shared" si="12"/>
        <v>0.84134262392701653</v>
      </c>
      <c r="CK16" s="18" t="str">
        <f t="shared" si="13"/>
        <v>08231</v>
      </c>
      <c r="CL16" s="18" t="str">
        <f t="shared" si="14"/>
        <v>桜川市</v>
      </c>
      <c r="CM16" s="18">
        <f>VLOOKUP($CK16&amp;"_"&amp;$AZ$7,データシート1!$A:$BT,MATCH("ca_太陽光発電（10kW未満）",データシート1!$A$1:$BT$1,0),0)</f>
        <v>1495</v>
      </c>
      <c r="CN16" s="18">
        <f>VLOOKUP($CK16&amp;"_"&amp;$AZ$5,データシート1!$A:$BT,MATCH("ab_家庭",データシート1!$A$1:$BT$1,0),0)</f>
        <v>15478</v>
      </c>
      <c r="CO16" s="223">
        <f t="shared" si="15"/>
        <v>9.6588706551234013E-2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28213</v>
      </c>
      <c r="AY17" s="18" t="str">
        <f>IF(IFERROR(比較地域マスタ!$Z10,"")=0,"",IFERROR(比較地域マスタ!$Z10,""))</f>
        <v>西脇市</v>
      </c>
      <c r="BC17" s="844" t="str">
        <f t="shared" si="0"/>
        <v>28213</v>
      </c>
      <c r="BD17" s="1031" t="str">
        <f t="shared" si="2"/>
        <v>西脇市</v>
      </c>
      <c r="BE17" s="34">
        <f>VLOOKUP($BC17&amp;"_"&amp;$AZ$7,データシート1!$A:$BT,MATCH("cb_"&amp;BE$12,データシート1!$A$1:$BT$1,0),0)</f>
        <v>6218.9000000000051</v>
      </c>
      <c r="BF17" s="34">
        <f>VLOOKUP($BC17&amp;"_"&amp;$AZ$7,データシート1!$A:$BT,MATCH("cb_"&amp;BF$12,データシート1!$A$1:$BT$1,0),0)</f>
        <v>32860.200000000019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39079.10000000002</v>
      </c>
      <c r="BL17" s="36"/>
      <c r="BM17" s="844" t="str">
        <f t="shared" si="4"/>
        <v>28213</v>
      </c>
      <c r="BN17" s="1031" t="str">
        <f t="shared" si="5"/>
        <v>西脇市</v>
      </c>
      <c r="BO17" s="34">
        <f>BE17*VLOOKUP(BO$12,別紙!$B$4:$E$10,MATCH("設備利用率",別紙!$B$4:$E$4,0),0)/100*8760/10^3</f>
        <v>7463.4262680000056</v>
      </c>
      <c r="BP17" s="34">
        <f>BF17*VLOOKUP(BP$12,別紙!$B$4:$E$10,MATCH("設備利用率",別紙!$B$4:$E$4,0),0)/100*8760/10^3</f>
        <v>43466.158152000025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50929.584420000028</v>
      </c>
      <c r="BV17" s="36"/>
      <c r="BW17" s="33" t="str">
        <f t="shared" si="7"/>
        <v>28213</v>
      </c>
      <c r="BX17" s="33" t="str">
        <f t="shared" si="8"/>
        <v>西脇市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211662.97211982572</v>
      </c>
      <c r="BZ17" s="36"/>
      <c r="CA17" s="33" t="str">
        <f t="shared" si="9"/>
        <v>28213</v>
      </c>
      <c r="CB17" s="33" t="str">
        <f t="shared" si="10"/>
        <v>西脇市</v>
      </c>
      <c r="CC17" s="223">
        <f t="shared" si="11"/>
        <v>3.5260897044263571E-2</v>
      </c>
      <c r="CD17" s="223">
        <f t="shared" si="1"/>
        <v>0.2053555126656407</v>
      </c>
      <c r="CE17" s="223">
        <f t="shared" si="1"/>
        <v>0</v>
      </c>
      <c r="CF17" s="223">
        <f t="shared" si="1"/>
        <v>0</v>
      </c>
      <c r="CG17" s="223">
        <f t="shared" si="1"/>
        <v>0</v>
      </c>
      <c r="CH17" s="223">
        <f t="shared" si="1"/>
        <v>0</v>
      </c>
      <c r="CI17" s="223">
        <f t="shared" si="12"/>
        <v>0.24061640970990428</v>
      </c>
      <c r="CK17" s="18" t="str">
        <f t="shared" si="13"/>
        <v>28213</v>
      </c>
      <c r="CL17" s="18" t="str">
        <f t="shared" si="14"/>
        <v>西脇市</v>
      </c>
      <c r="CM17" s="18">
        <f>VLOOKUP($CK17&amp;"_"&amp;$AZ$7,データシート1!$A:$BT,MATCH("ca_太陽光発電（10kW未満）",データシート1!$A$1:$BT$1,0),0)</f>
        <v>1361</v>
      </c>
      <c r="CN17" s="18">
        <f>VLOOKUP($CK17&amp;"_"&amp;$AZ$5,データシート1!$A:$BT,MATCH("ab_家庭",データシート1!$A$1:$BT$1,0),0)</f>
        <v>17218</v>
      </c>
      <c r="CO17" s="223">
        <f t="shared" si="15"/>
        <v>7.904518527122778E-2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46210</v>
      </c>
      <c r="AY18" s="18" t="str">
        <f>IF(IFERROR(比較地域マスタ!$Z11,"")=0,"",IFERROR(比較地域マスタ!$Z11,""))</f>
        <v>指宿市</v>
      </c>
      <c r="BC18" s="844" t="str">
        <f t="shared" si="0"/>
        <v>46210</v>
      </c>
      <c r="BD18" s="1031" t="str">
        <f t="shared" si="2"/>
        <v>指宿市</v>
      </c>
      <c r="BE18" s="34">
        <f>VLOOKUP($BC18&amp;"_"&amp;$AZ$7,データシート1!$A:$BT,MATCH("cb_"&amp;BE$12,データシート1!$A$1:$BT$1,0),0)</f>
        <v>9971.0929999999626</v>
      </c>
      <c r="BF18" s="34">
        <f>VLOOKUP($BC18&amp;"_"&amp;$AZ$7,データシート1!$A:$BT,MATCH("cb_"&amp;BF$12,データシート1!$A$1:$BT$1,0),0)</f>
        <v>52237.099999999991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6335</v>
      </c>
      <c r="BJ18" s="34">
        <f>VLOOKUP($BC18&amp;"_"&amp;$AZ$7,データシート1!$A:$BT,MATCH("cb_"&amp;BJ$12,データシート1!$A$1:$BT$1,0),0)</f>
        <v>0</v>
      </c>
      <c r="BK18" s="34">
        <f t="shared" si="3"/>
        <v>68543.192999999956</v>
      </c>
      <c r="BL18" s="36"/>
      <c r="BM18" s="844" t="str">
        <f t="shared" si="4"/>
        <v>46210</v>
      </c>
      <c r="BN18" s="1031" t="str">
        <f t="shared" si="5"/>
        <v>指宿市</v>
      </c>
      <c r="BO18" s="34">
        <f>BE18*VLOOKUP(BO$12,別紙!$B$4:$E$10,MATCH("設備利用率",別紙!$B$4:$E$4,0),0)/100*8760/10^3</f>
        <v>11966.508131159952</v>
      </c>
      <c r="BP18" s="34">
        <f>BF18*VLOOKUP(BP$12,別紙!$B$4:$E$10,MATCH("設備利用率",別紙!$B$4:$E$4,0),0)/100*8760/10^3</f>
        <v>69097.146395999982</v>
      </c>
      <c r="BQ18" s="34">
        <f>BG18*VLOOKUP(BQ$12,別紙!$B$4:$E$10,MATCH("設備利用率",別紙!$B$4:$E$4,0),0)/100*8760/10^3</f>
        <v>0</v>
      </c>
      <c r="BR18" s="34">
        <f>BH18*VLOOKUP(BR$12,別紙!$B$4:$E$10,MATCH("設備利用率",別紙!$B$4:$E$4,0),0)/100*8760/10^3</f>
        <v>0</v>
      </c>
      <c r="BS18" s="34">
        <f>BI18*VLOOKUP(BS$12,別紙!$B$4:$E$10,MATCH("設備利用率",別紙!$B$4:$E$4,0),0)/100*8760/10^3</f>
        <v>44395.68</v>
      </c>
      <c r="BT18" s="34">
        <f>BJ18*VLOOKUP(BT$12,別紙!$B$4:$E$10,MATCH("設備利用率",別紙!$B$4:$E$4,0),0)/100*8760/10^3</f>
        <v>0</v>
      </c>
      <c r="BU18" s="34">
        <f t="shared" si="6"/>
        <v>125459.33452715992</v>
      </c>
      <c r="BV18" s="36"/>
      <c r="BW18" s="33" t="str">
        <f t="shared" si="7"/>
        <v>46210</v>
      </c>
      <c r="BX18" s="33" t="str">
        <f t="shared" si="8"/>
        <v>指宿市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207860.48912250376</v>
      </c>
      <c r="BZ18" s="36"/>
      <c r="CA18" s="33" t="str">
        <f t="shared" si="9"/>
        <v>46210</v>
      </c>
      <c r="CB18" s="33" t="str">
        <f t="shared" si="10"/>
        <v>指宿市</v>
      </c>
      <c r="CC18" s="223">
        <f t="shared" si="11"/>
        <v>5.756990268654387E-2</v>
      </c>
      <c r="CD18" s="223">
        <f t="shared" si="1"/>
        <v>0.3324207822645755</v>
      </c>
      <c r="CE18" s="223">
        <f t="shared" si="1"/>
        <v>0</v>
      </c>
      <c r="CF18" s="223">
        <f t="shared" si="1"/>
        <v>0</v>
      </c>
      <c r="CG18" s="223">
        <f t="shared" si="1"/>
        <v>0.21358402545581981</v>
      </c>
      <c r="CH18" s="223">
        <f t="shared" si="1"/>
        <v>0</v>
      </c>
      <c r="CI18" s="223">
        <f t="shared" si="12"/>
        <v>0.60357471040693911</v>
      </c>
      <c r="CK18" s="18" t="str">
        <f t="shared" si="13"/>
        <v>46210</v>
      </c>
      <c r="CL18" s="18" t="str">
        <f t="shared" si="14"/>
        <v>指宿市</v>
      </c>
      <c r="CM18" s="18">
        <f>VLOOKUP($CK18&amp;"_"&amp;$AZ$7,データシート1!$A:$BT,MATCH("ca_太陽光発電（10kW未満）",データシート1!$A$1:$BT$1,0),0)</f>
        <v>1900</v>
      </c>
      <c r="CN18" s="18">
        <f>VLOOKUP($CK18&amp;"_"&amp;$AZ$5,データシート1!$A:$BT,MATCH("ab_家庭",データシート1!$A$1:$BT$1,0),0)</f>
        <v>19826</v>
      </c>
      <c r="CO18" s="223">
        <f t="shared" si="15"/>
        <v>9.5833753656814291E-2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29211</v>
      </c>
      <c r="AY19" s="18" t="str">
        <f>IF(IFERROR(比較地域マスタ!$Z12,"")=0,"",IFERROR(比較地域マスタ!$Z12,""))</f>
        <v>葛城市</v>
      </c>
      <c r="BC19" s="844" t="str">
        <f t="shared" si="0"/>
        <v>29211</v>
      </c>
      <c r="BD19" s="1031" t="str">
        <f t="shared" si="2"/>
        <v>葛城市</v>
      </c>
      <c r="BE19" s="34">
        <f>VLOOKUP($BC19&amp;"_"&amp;$AZ$7,データシート1!$A:$BT,MATCH("cb_"&amp;BE$12,データシート1!$A$1:$BT$1,0),0)</f>
        <v>8638.6999999999825</v>
      </c>
      <c r="BF19" s="34">
        <f>VLOOKUP($BC19&amp;"_"&amp;$AZ$7,データシート1!$A:$BT,MATCH("cb_"&amp;BF$12,データシート1!$A$1:$BT$1,0),0)</f>
        <v>14050.400000000005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22689.099999999988</v>
      </c>
      <c r="BL19" s="36"/>
      <c r="BM19" s="844" t="str">
        <f t="shared" si="4"/>
        <v>29211</v>
      </c>
      <c r="BN19" s="1031" t="str">
        <f t="shared" si="5"/>
        <v>葛城市</v>
      </c>
      <c r="BO19" s="34">
        <f>BE19*VLOOKUP(BO$12,別紙!$B$4:$E$10,MATCH("設備利用率",別紙!$B$4:$E$4,0),0)/100*8760/10^3</f>
        <v>10367.476643999977</v>
      </c>
      <c r="BP19" s="34">
        <f>BF19*VLOOKUP(BP$12,別紙!$B$4:$E$10,MATCH("設備利用率",別紙!$B$4:$E$4,0),0)/100*8760/10^3</f>
        <v>18585.307104000007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28952.783747999983</v>
      </c>
      <c r="BV19" s="36"/>
      <c r="BW19" s="33" t="str">
        <f t="shared" si="7"/>
        <v>29211</v>
      </c>
      <c r="BX19" s="33" t="str">
        <f t="shared" si="8"/>
        <v>葛城市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183037.63666960999</v>
      </c>
      <c r="BZ19" s="36"/>
      <c r="CA19" s="33" t="str">
        <f t="shared" si="9"/>
        <v>29211</v>
      </c>
      <c r="CB19" s="33" t="str">
        <f t="shared" si="10"/>
        <v>葛城市</v>
      </c>
      <c r="CC19" s="223">
        <f t="shared" si="11"/>
        <v>5.6641228725618178E-2</v>
      </c>
      <c r="CD19" s="223">
        <f t="shared" si="1"/>
        <v>0.1015381723789802</v>
      </c>
      <c r="CE19" s="223">
        <f t="shared" si="1"/>
        <v>0</v>
      </c>
      <c r="CF19" s="223">
        <f t="shared" si="1"/>
        <v>0</v>
      </c>
      <c r="CG19" s="223">
        <f t="shared" si="1"/>
        <v>0</v>
      </c>
      <c r="CH19" s="223">
        <f t="shared" si="1"/>
        <v>0</v>
      </c>
      <c r="CI19" s="223">
        <f t="shared" si="12"/>
        <v>0.15817940110459838</v>
      </c>
      <c r="CK19" s="18" t="str">
        <f t="shared" si="13"/>
        <v>29211</v>
      </c>
      <c r="CL19" s="18" t="str">
        <f t="shared" si="14"/>
        <v>葛城市</v>
      </c>
      <c r="CM19" s="18">
        <f>VLOOKUP($CK19&amp;"_"&amp;$AZ$7,データシート1!$A:$BT,MATCH("ca_太陽光発電（10kW未満）",データシート1!$A$1:$BT$1,0),0)</f>
        <v>1780</v>
      </c>
      <c r="CN19" s="18">
        <f>VLOOKUP($CK19&amp;"_"&amp;$AZ$5,データシート1!$A:$BT,MATCH("ab_家庭",データシート1!$A$1:$BT$1,0),0)</f>
        <v>15501</v>
      </c>
      <c r="CO19" s="223">
        <f t="shared" si="15"/>
        <v>0.11483130120637378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02207</v>
      </c>
      <c r="AY20" s="18" t="str">
        <f>IF(IFERROR(比較地域マスタ!$Z13,"")=0,"",IFERROR(比較地域マスタ!$Z13,""))</f>
        <v>三沢市</v>
      </c>
      <c r="BC20" s="844" t="str">
        <f t="shared" si="0"/>
        <v>02207</v>
      </c>
      <c r="BD20" s="1031" t="str">
        <f t="shared" si="2"/>
        <v>三沢市</v>
      </c>
      <c r="BE20" s="34">
        <f>VLOOKUP($BC20&amp;"_"&amp;$AZ$7,データシート1!$A:$BT,MATCH("cb_"&amp;BE$12,データシート1!$A$1:$BT$1,0),0)</f>
        <v>3526.1000000000026</v>
      </c>
      <c r="BF20" s="34">
        <f>VLOOKUP($BC20&amp;"_"&amp;$AZ$7,データシート1!$A:$BT,MATCH("cb_"&amp;BF$12,データシート1!$A$1:$BT$1,0),0)</f>
        <v>45720.1</v>
      </c>
      <c r="BG20" s="34">
        <f>VLOOKUP($BC20&amp;"_"&amp;$AZ$7,データシート1!$A:$BT,MATCH("cb_"&amp;BG$12,データシート1!$A$1:$BT$1,0),0)</f>
        <v>173.39999999999998</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49419.600000000006</v>
      </c>
      <c r="BL20" s="36"/>
      <c r="BM20" s="844" t="str">
        <f t="shared" si="4"/>
        <v>02207</v>
      </c>
      <c r="BN20" s="1031" t="str">
        <f t="shared" si="5"/>
        <v>三沢市</v>
      </c>
      <c r="BO20" s="34">
        <f>BE20*VLOOKUP(BO$12,別紙!$B$4:$E$10,MATCH("設備利用率",別紙!$B$4:$E$4,0),0)/100*8760/10^3</f>
        <v>4231.7431320000032</v>
      </c>
      <c r="BP20" s="34">
        <f>BF20*VLOOKUP(BP$12,別紙!$B$4:$E$10,MATCH("設備利用率",別紙!$B$4:$E$4,0),0)/100*8760/10^3</f>
        <v>60476.719475999998</v>
      </c>
      <c r="BQ20" s="34">
        <f>BG20*VLOOKUP(BQ$12,別紙!$B$4:$E$10,MATCH("設備利用率",別紙!$B$4:$E$4,0),0)/100*8760/10^3</f>
        <v>376.708032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65085.170640000004</v>
      </c>
      <c r="BV20" s="36"/>
      <c r="BW20" s="33" t="str">
        <f t="shared" si="7"/>
        <v>02207</v>
      </c>
      <c r="BX20" s="33" t="str">
        <f t="shared" si="8"/>
        <v>三沢市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308047.26374557771</v>
      </c>
      <c r="BZ20" s="36"/>
      <c r="CA20" s="33" t="str">
        <f t="shared" si="9"/>
        <v>02207</v>
      </c>
      <c r="CB20" s="33" t="str">
        <f t="shared" si="10"/>
        <v>三沢市</v>
      </c>
      <c r="CC20" s="223">
        <f t="shared" si="11"/>
        <v>1.3737317710749358E-2</v>
      </c>
      <c r="CD20" s="223">
        <f t="shared" si="1"/>
        <v>0.19632285883879466</v>
      </c>
      <c r="CE20" s="223">
        <f t="shared" si="1"/>
        <v>1.22289036889849E-3</v>
      </c>
      <c r="CF20" s="223">
        <f t="shared" si="1"/>
        <v>0</v>
      </c>
      <c r="CG20" s="223">
        <f t="shared" si="1"/>
        <v>0</v>
      </c>
      <c r="CH20" s="223">
        <f t="shared" si="1"/>
        <v>0</v>
      </c>
      <c r="CI20" s="223">
        <f t="shared" si="12"/>
        <v>0.21128306691844251</v>
      </c>
      <c r="CK20" s="18" t="str">
        <f t="shared" si="13"/>
        <v>02207</v>
      </c>
      <c r="CL20" s="18" t="str">
        <f t="shared" si="14"/>
        <v>三沢市</v>
      </c>
      <c r="CM20" s="18">
        <f>VLOOKUP($CK20&amp;"_"&amp;$AZ$7,データシート1!$A:$BT,MATCH("ca_太陽光発電（10kW未満）",データシート1!$A$1:$BT$1,0),0)</f>
        <v>640</v>
      </c>
      <c r="CN20" s="18">
        <f>VLOOKUP($CK20&amp;"_"&amp;$AZ$5,データシート1!$A:$BT,MATCH("ab_家庭",データシート1!$A$1:$BT$1,0),0)</f>
        <v>19517</v>
      </c>
      <c r="CO20" s="223">
        <f t="shared" si="15"/>
        <v>3.2791924988471589E-2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40621</v>
      </c>
      <c r="AY21" s="18" t="str">
        <f>IF(IFERROR(比較地域マスタ!$Z14,"")=0,"",IFERROR(比較地域マスタ!$Z14,""))</f>
        <v>苅田町</v>
      </c>
      <c r="BC21" s="844" t="str">
        <f t="shared" si="0"/>
        <v>40621</v>
      </c>
      <c r="BD21" s="1031" t="str">
        <f t="shared" si="2"/>
        <v>苅田町</v>
      </c>
      <c r="BE21" s="34">
        <f>VLOOKUP($BC21&amp;"_"&amp;$AZ$7,データシート1!$A:$BT,MATCH("cb_"&amp;BE$12,データシート1!$A$1:$BT$1,0),0)</f>
        <v>8298.9739999999711</v>
      </c>
      <c r="BF21" s="34">
        <f>VLOOKUP($BC21&amp;"_"&amp;$AZ$7,データシート1!$A:$BT,MATCH("cb_"&amp;BF$12,データシート1!$A$1:$BT$1,0),0)</f>
        <v>22752.300000000014</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199900</v>
      </c>
      <c r="BK21" s="34">
        <f t="shared" si="3"/>
        <v>230951.27399999998</v>
      </c>
      <c r="BL21" s="36"/>
      <c r="BM21" s="844" t="str">
        <f t="shared" si="4"/>
        <v>40621</v>
      </c>
      <c r="BN21" s="1031" t="str">
        <f t="shared" si="5"/>
        <v>苅田町</v>
      </c>
      <c r="BO21" s="34">
        <f>BE21*VLOOKUP(BO$12,別紙!$B$4:$E$10,MATCH("設備利用率",別紙!$B$4:$E$4,0),0)/100*8760/10^3</f>
        <v>9959.7646768799641</v>
      </c>
      <c r="BP21" s="34">
        <f>BF21*VLOOKUP(BP$12,別紙!$B$4:$E$10,MATCH("設備利用率",別紙!$B$4:$E$4,0),0)/100*8760/10^3</f>
        <v>30095.832348000018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1400899.2</v>
      </c>
      <c r="BU21" s="34">
        <f t="shared" si="6"/>
        <v>1440954.7970248798</v>
      </c>
      <c r="BV21" s="36"/>
      <c r="BW21" s="33" t="str">
        <f t="shared" si="7"/>
        <v>40621</v>
      </c>
      <c r="BX21" s="33" t="str">
        <f t="shared" si="8"/>
        <v>苅田町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1778080.9062016415</v>
      </c>
      <c r="BZ21" s="36"/>
      <c r="CA21" s="33" t="str">
        <f t="shared" si="9"/>
        <v>40621</v>
      </c>
      <c r="CB21" s="33" t="str">
        <f t="shared" si="10"/>
        <v>苅田町</v>
      </c>
      <c r="CC21" s="223">
        <f t="shared" si="11"/>
        <v>5.6014125353587747E-3</v>
      </c>
      <c r="CD21" s="223">
        <f t="shared" si="1"/>
        <v>1.6926019644567865E-2</v>
      </c>
      <c r="CE21" s="223">
        <f t="shared" si="1"/>
        <v>0</v>
      </c>
      <c r="CF21" s="223">
        <f t="shared" si="1"/>
        <v>0</v>
      </c>
      <c r="CG21" s="223">
        <f t="shared" si="1"/>
        <v>0</v>
      </c>
      <c r="CH21" s="223">
        <f t="shared" si="1"/>
        <v>0.7878714602434026</v>
      </c>
      <c r="CI21" s="223">
        <f t="shared" si="12"/>
        <v>0.81039889242332919</v>
      </c>
      <c r="CK21" s="18" t="str">
        <f t="shared" si="13"/>
        <v>40621</v>
      </c>
      <c r="CL21" s="18" t="str">
        <f t="shared" si="14"/>
        <v>苅田町</v>
      </c>
      <c r="CM21" s="18">
        <f>VLOOKUP($CK21&amp;"_"&amp;$AZ$7,データシート1!$A:$BT,MATCH("ca_太陽光発電（10kW未満）",データシート1!$A$1:$BT$1,0),0)</f>
        <v>1797</v>
      </c>
      <c r="CN21" s="18">
        <f>VLOOKUP($CK21&amp;"_"&amp;$AZ$5,データシート1!$A:$BT,MATCH("ab_家庭",データシート1!$A$1:$BT$1,0),0)</f>
        <v>18634</v>
      </c>
      <c r="CO21" s="223">
        <f t="shared" si="15"/>
        <v>9.6436621230009664E-2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08229</v>
      </c>
      <c r="AY22" s="18" t="str">
        <f>IF(IFERROR(比較地域マスタ!$Z15,"")=0,"",IFERROR(比較地域マスタ!$Z15,""))</f>
        <v>稲敷市</v>
      </c>
      <c r="BC22" s="844" t="str">
        <f t="shared" si="0"/>
        <v>08229</v>
      </c>
      <c r="BD22" s="1031" t="str">
        <f t="shared" si="2"/>
        <v>稲敷市</v>
      </c>
      <c r="BE22" s="34">
        <f>VLOOKUP($BC22&amp;"_"&amp;$AZ$7,データシート1!$A:$BT,MATCH("cb_"&amp;BE$12,データシート1!$A$1:$BT$1,0),0)</f>
        <v>6262.8999999999978</v>
      </c>
      <c r="BF22" s="34">
        <f>VLOOKUP($BC22&amp;"_"&amp;$AZ$7,データシート1!$A:$BT,MATCH("cb_"&amp;BF$12,データシート1!$A$1:$BT$1,0),0)</f>
        <v>168942.2000000001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618.73900000000003</v>
      </c>
      <c r="BK22" s="34">
        <f t="shared" si="3"/>
        <v>175823.83900000009</v>
      </c>
      <c r="BL22" s="36"/>
      <c r="BM22" s="844" t="str">
        <f t="shared" si="4"/>
        <v>08229</v>
      </c>
      <c r="BN22" s="1031" t="str">
        <f t="shared" si="5"/>
        <v>稲敷市</v>
      </c>
      <c r="BO22" s="34">
        <f>BE22*VLOOKUP(BO$12,別紙!$B$4:$E$10,MATCH("設備利用率",別紙!$B$4:$E$4,0),0)/100*8760/10^3</f>
        <v>7516.231547999997</v>
      </c>
      <c r="BP22" s="34">
        <f>BF22*VLOOKUP(BP$12,別紙!$B$4:$E$10,MATCH("設備利用率",別紙!$B$4:$E$4,0),0)/100*8760/10^3</f>
        <v>223469.98447200016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4336.1229120000007</v>
      </c>
      <c r="BU22" s="34">
        <f t="shared" si="6"/>
        <v>235322.33893200016</v>
      </c>
      <c r="BV22" s="36"/>
      <c r="BW22" s="33" t="str">
        <f t="shared" si="7"/>
        <v>08229</v>
      </c>
      <c r="BX22" s="33" t="str">
        <f t="shared" si="8"/>
        <v>稲敷市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310432.60594337684</v>
      </c>
      <c r="BZ22" s="36"/>
      <c r="CA22" s="33" t="str">
        <f t="shared" si="9"/>
        <v>08229</v>
      </c>
      <c r="CB22" s="33" t="str">
        <f t="shared" si="10"/>
        <v>稲敷市</v>
      </c>
      <c r="CC22" s="223">
        <f t="shared" si="11"/>
        <v>2.4212120132029443E-2</v>
      </c>
      <c r="CD22" s="223">
        <f t="shared" si="1"/>
        <v>0.71986634198071731</v>
      </c>
      <c r="CE22" s="223">
        <f t="shared" si="1"/>
        <v>0</v>
      </c>
      <c r="CF22" s="223">
        <f t="shared" si="1"/>
        <v>0</v>
      </c>
      <c r="CG22" s="223">
        <f t="shared" si="1"/>
        <v>0</v>
      </c>
      <c r="CH22" s="223">
        <f t="shared" si="1"/>
        <v>1.396800087678584E-2</v>
      </c>
      <c r="CI22" s="223">
        <f t="shared" si="12"/>
        <v>0.7580464629895326</v>
      </c>
      <c r="CK22" s="18" t="str">
        <f t="shared" si="13"/>
        <v>08229</v>
      </c>
      <c r="CL22" s="18" t="str">
        <f t="shared" si="14"/>
        <v>稲敷市</v>
      </c>
      <c r="CM22" s="18">
        <f>VLOOKUP($CK22&amp;"_"&amp;$AZ$7,データシート1!$A:$BT,MATCH("ca_太陽光発電（10kW未満）",データシート1!$A$1:$BT$1,0),0)</f>
        <v>1274</v>
      </c>
      <c r="CN22" s="18">
        <f>VLOOKUP($CK22&amp;"_"&amp;$AZ$5,データシート1!$A:$BT,MATCH("ab_家庭",データシート1!$A$1:$BT$1,0),0)</f>
        <v>16362</v>
      </c>
      <c r="CO22" s="223">
        <f t="shared" si="15"/>
        <v>7.7863341889744531E-2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17361</v>
      </c>
      <c r="AY23" s="18" t="str">
        <f>IF(IFERROR(比較地域マスタ!$Z16,"")=0,"",IFERROR(比較地域マスタ!$Z16,""))</f>
        <v>津幡町</v>
      </c>
      <c r="BC23" s="844" t="str">
        <f t="shared" si="0"/>
        <v>17361</v>
      </c>
      <c r="BD23" s="1031" t="str">
        <f t="shared" si="2"/>
        <v>津幡町</v>
      </c>
      <c r="BE23" s="34">
        <f>VLOOKUP($BC23&amp;"_"&amp;$AZ$7,データシート1!$A:$BT,MATCH("cb_"&amp;BE$12,データシート1!$A$1:$BT$1,0),0)</f>
        <v>2416.3629999999989</v>
      </c>
      <c r="BF23" s="34">
        <f>VLOOKUP($BC23&amp;"_"&amp;$AZ$7,データシート1!$A:$BT,MATCH("cb_"&amp;BF$12,データシート1!$A$1:$BT$1,0),0)</f>
        <v>5251.7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7668.0629999999983</v>
      </c>
      <c r="BL23" s="36"/>
      <c r="BM23" s="844" t="str">
        <f t="shared" si="4"/>
        <v>17361</v>
      </c>
      <c r="BN23" s="1031" t="str">
        <f t="shared" si="5"/>
        <v>津幡町</v>
      </c>
      <c r="BO23" s="34">
        <f>BE23*VLOOKUP(BO$12,別紙!$B$4:$E$10,MATCH("設備利用率",別紙!$B$4:$E$4,0),0)/100*8760/10^3</f>
        <v>2899.9255635599989</v>
      </c>
      <c r="BP23" s="34">
        <f>BF23*VLOOKUP(BP$12,別紙!$B$4:$E$10,MATCH("設備利用率",別紙!$B$4:$E$4,0),0)/100*8760/10^3</f>
        <v>6946.7386919999999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9846.6642555599992</v>
      </c>
      <c r="BV23" s="36"/>
      <c r="BW23" s="33" t="str">
        <f t="shared" si="7"/>
        <v>17361</v>
      </c>
      <c r="BX23" s="33" t="str">
        <f t="shared" si="8"/>
        <v>津幡町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186197.29199126185</v>
      </c>
      <c r="BZ23" s="36"/>
      <c r="CA23" s="33" t="str">
        <f t="shared" si="9"/>
        <v>17361</v>
      </c>
      <c r="CB23" s="33" t="str">
        <f t="shared" si="10"/>
        <v>津幡町</v>
      </c>
      <c r="CC23" s="223">
        <f t="shared" si="11"/>
        <v>1.5574477655110532E-2</v>
      </c>
      <c r="CD23" s="223">
        <f t="shared" si="1"/>
        <v>3.7308484015578521E-2</v>
      </c>
      <c r="CE23" s="223">
        <f t="shared" si="1"/>
        <v>0</v>
      </c>
      <c r="CF23" s="223">
        <f t="shared" si="1"/>
        <v>0</v>
      </c>
      <c r="CG23" s="223">
        <f t="shared" si="1"/>
        <v>0</v>
      </c>
      <c r="CH23" s="223">
        <f t="shared" si="1"/>
        <v>0</v>
      </c>
      <c r="CI23" s="223">
        <f t="shared" si="12"/>
        <v>5.2882961670689059E-2</v>
      </c>
      <c r="CK23" s="18" t="str">
        <f t="shared" si="13"/>
        <v>17361</v>
      </c>
      <c r="CL23" s="18" t="str">
        <f t="shared" si="14"/>
        <v>津幡町</v>
      </c>
      <c r="CM23" s="18">
        <f>VLOOKUP($CK23&amp;"_"&amp;$AZ$7,データシート1!$A:$BT,MATCH("ca_太陽光発電（10kW未満）",データシート1!$A$1:$BT$1,0),0)</f>
        <v>512</v>
      </c>
      <c r="CN23" s="18">
        <f>VLOOKUP($CK23&amp;"_"&amp;$AZ$5,データシート1!$A:$BT,MATCH("ab_家庭",データシート1!$A$1:$BT$1,0),0)</f>
        <v>14757</v>
      </c>
      <c r="CO23" s="223">
        <f t="shared" si="15"/>
        <v>3.4695398793792777E-2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11324</v>
      </c>
      <c r="AY24" s="18" t="str">
        <f>IF(IFERROR(比較地域マスタ!$Z17,"")=0,"",IFERROR(比較地域マスタ!$Z17,""))</f>
        <v>三芳町</v>
      </c>
      <c r="BC24" s="844" t="str">
        <f t="shared" si="0"/>
        <v>11324</v>
      </c>
      <c r="BD24" s="1031" t="str">
        <f t="shared" si="2"/>
        <v>三芳町</v>
      </c>
      <c r="BE24" s="34">
        <f>VLOOKUP($BC24&amp;"_"&amp;$AZ$7,データシート1!$A:$BT,MATCH("cb_"&amp;BE$12,データシート1!$A$1:$BT$1,0),0)</f>
        <v>2081.1000000000008</v>
      </c>
      <c r="BF24" s="34">
        <f>VLOOKUP($BC24&amp;"_"&amp;$AZ$7,データシート1!$A:$BT,MATCH("cb_"&amp;BF$12,データシート1!$A$1:$BT$1,0),0)</f>
        <v>3094.9000000000005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5176.0000000000018</v>
      </c>
      <c r="BL24" s="36"/>
      <c r="BM24" s="844" t="str">
        <f t="shared" si="4"/>
        <v>11324</v>
      </c>
      <c r="BN24" s="1031" t="str">
        <f t="shared" si="5"/>
        <v>三芳町</v>
      </c>
      <c r="BO24" s="34">
        <f>BE24*VLOOKUP(BO$12,別紙!$B$4:$E$10,MATCH("設備利用率",別紙!$B$4:$E$4,0),0)/100*8760/10^3</f>
        <v>2497.5697320000013</v>
      </c>
      <c r="BP24" s="34">
        <f>BF24*VLOOKUP(BP$12,別紙!$B$4:$E$10,MATCH("設備利用率",別紙!$B$4:$E$4,0),0)/100*8760/10^3</f>
        <v>4093.8099240000006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6591.3796560000019</v>
      </c>
      <c r="BV24" s="36"/>
      <c r="BW24" s="33" t="str">
        <f t="shared" si="7"/>
        <v>11324</v>
      </c>
      <c r="BX24" s="33" t="str">
        <f t="shared" si="8"/>
        <v>三芳町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361718.09439680778</v>
      </c>
      <c r="BZ24" s="36"/>
      <c r="CA24" s="33" t="str">
        <f t="shared" si="9"/>
        <v>11324</v>
      </c>
      <c r="CB24" s="33" t="str">
        <f t="shared" si="10"/>
        <v>三芳町</v>
      </c>
      <c r="CC24" s="223">
        <f t="shared" si="11"/>
        <v>6.9047409313733321E-3</v>
      </c>
      <c r="CD24" s="223">
        <f t="shared" si="1"/>
        <v>1.1317680777973625E-2</v>
      </c>
      <c r="CE24" s="223">
        <f t="shared" si="1"/>
        <v>0</v>
      </c>
      <c r="CF24" s="223">
        <f t="shared" si="1"/>
        <v>0</v>
      </c>
      <c r="CG24" s="223">
        <f t="shared" si="1"/>
        <v>0</v>
      </c>
      <c r="CH24" s="223">
        <f t="shared" si="1"/>
        <v>0</v>
      </c>
      <c r="CI24" s="223">
        <f t="shared" si="12"/>
        <v>1.8222421709346955E-2</v>
      </c>
      <c r="CK24" s="18" t="str">
        <f t="shared" si="13"/>
        <v>11324</v>
      </c>
      <c r="CL24" s="18" t="str">
        <f t="shared" si="14"/>
        <v>三芳町</v>
      </c>
      <c r="CM24" s="18">
        <f>VLOOKUP($CK24&amp;"_"&amp;$AZ$7,データシート1!$A:$BT,MATCH("ca_太陽光発電（10kW未満）",データシート1!$A$1:$BT$1,0),0)</f>
        <v>474</v>
      </c>
      <c r="CN24" s="18">
        <f>VLOOKUP($CK24&amp;"_"&amp;$AZ$5,データシート1!$A:$BT,MATCH("ab_家庭",データシート1!$A$1:$BT$1,0),0)</f>
        <v>16890</v>
      </c>
      <c r="CO24" s="223">
        <f t="shared" si="15"/>
        <v>2.8063943161634103E-2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33207</v>
      </c>
      <c r="AY25" s="18" t="str">
        <f>IF(IFERROR(比較地域マスタ!$Z18,"")=0,"",IFERROR(比較地域マスタ!$Z18,""))</f>
        <v>井原市</v>
      </c>
      <c r="BC25" s="844" t="str">
        <f t="shared" si="0"/>
        <v>33207</v>
      </c>
      <c r="BD25" s="1031" t="str">
        <f t="shared" si="2"/>
        <v>井原市</v>
      </c>
      <c r="BE25" s="34">
        <f>VLOOKUP($BC25&amp;"_"&amp;$AZ$7,データシート1!$A:$BT,MATCH("cb_"&amp;BE$12,データシート1!$A$1:$BT$1,0),0)</f>
        <v>7893.7879999999986</v>
      </c>
      <c r="BF25" s="34">
        <f>VLOOKUP($BC25&amp;"_"&amp;$AZ$7,データシート1!$A:$BT,MATCH("cb_"&amp;BF$12,データシート1!$A$1:$BT$1,0),0)</f>
        <v>39517.800000000003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47411.588000000003</v>
      </c>
      <c r="BL25" s="36"/>
      <c r="BM25" s="844" t="str">
        <f t="shared" si="4"/>
        <v>33207</v>
      </c>
      <c r="BN25" s="1031" t="str">
        <f t="shared" si="5"/>
        <v>井原市</v>
      </c>
      <c r="BO25" s="34">
        <f>BE25*VLOOKUP(BO$12,別紙!$B$4:$E$10,MATCH("設備利用率",別紙!$B$4:$E$4,0),0)/100*8760/10^3</f>
        <v>9473.4928545599978</v>
      </c>
      <c r="BP25" s="34">
        <f>BF25*VLOOKUP(BP$12,別紙!$B$4:$E$10,MATCH("設備利用率",別紙!$B$4:$E$4,0),0)/100*8760/10^3</f>
        <v>52272.565128000009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61746.057982560007</v>
      </c>
      <c r="BV25" s="36"/>
      <c r="BW25" s="33" t="str">
        <f t="shared" si="7"/>
        <v>33207</v>
      </c>
      <c r="BX25" s="33" t="str">
        <f t="shared" si="8"/>
        <v>井原市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293169.87750872393</v>
      </c>
      <c r="BZ25" s="36"/>
      <c r="CA25" s="33" t="str">
        <f t="shared" si="9"/>
        <v>33207</v>
      </c>
      <c r="CB25" s="33" t="str">
        <f t="shared" si="10"/>
        <v>井原市</v>
      </c>
      <c r="CC25" s="223">
        <f t="shared" si="11"/>
        <v>3.2314004887074706E-2</v>
      </c>
      <c r="CD25" s="223">
        <f t="shared" si="1"/>
        <v>0.1783012824243668</v>
      </c>
      <c r="CE25" s="223">
        <f t="shared" si="1"/>
        <v>0</v>
      </c>
      <c r="CF25" s="223">
        <f t="shared" si="1"/>
        <v>0</v>
      </c>
      <c r="CG25" s="223">
        <f t="shared" si="1"/>
        <v>0</v>
      </c>
      <c r="CH25" s="223">
        <f t="shared" si="1"/>
        <v>0</v>
      </c>
      <c r="CI25" s="223">
        <f t="shared" si="12"/>
        <v>0.21061528731144152</v>
      </c>
      <c r="CK25" s="18" t="str">
        <f t="shared" si="13"/>
        <v>33207</v>
      </c>
      <c r="CL25" s="18" t="str">
        <f t="shared" si="14"/>
        <v>井原市</v>
      </c>
      <c r="CM25" s="18">
        <f>VLOOKUP($CK25&amp;"_"&amp;$AZ$7,データシート1!$A:$BT,MATCH("ca_太陽光発電（10kW未満）",データシート1!$A$1:$BT$1,0),0)</f>
        <v>1617</v>
      </c>
      <c r="CN25" s="18">
        <f>VLOOKUP($CK25&amp;"_"&amp;$AZ$5,データシート1!$A:$BT,MATCH("ab_家庭",データシート1!$A$1:$BT$1,0),0)</f>
        <v>16657</v>
      </c>
      <c r="CO25" s="223">
        <f t="shared" si="15"/>
        <v>9.7076304256468751E-2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25214</v>
      </c>
      <c r="AY26" s="18" t="str">
        <f>IF(IFERROR(比較地域マスタ!$Z19,"")=0,"",IFERROR(比較地域マスタ!$Z19,""))</f>
        <v>米原市</v>
      </c>
      <c r="BC26" s="844" t="str">
        <f t="shared" si="0"/>
        <v>25214</v>
      </c>
      <c r="BD26" s="1031" t="str">
        <f t="shared" si="2"/>
        <v>米原市</v>
      </c>
      <c r="BE26" s="34">
        <f>VLOOKUP($BC26&amp;"_"&amp;$AZ$7,データシート1!$A:$BT,MATCH("cb_"&amp;BE$12,データシート1!$A$1:$BT$1,0),0)</f>
        <v>6804.5</v>
      </c>
      <c r="BF26" s="34">
        <f>VLOOKUP($BC26&amp;"_"&amp;$AZ$7,データシート1!$A:$BT,MATCH("cb_"&amp;BF$12,データシート1!$A$1:$BT$1,0),0)</f>
        <v>27510.400000000009</v>
      </c>
      <c r="BG26" s="34">
        <f>VLOOKUP($BC26&amp;"_"&amp;$AZ$7,データシート1!$A:$BT,MATCH("cb_"&amp;BG$12,データシート1!$A$1:$BT$1,0),0)</f>
        <v>0</v>
      </c>
      <c r="BH26" s="34">
        <f>VLOOKUP($BC26&amp;"_"&amp;$AZ$7,データシート1!$A:$BT,MATCH("cb_"&amp;BH$12,データシート1!$A$1:$BT$1,0),0)</f>
        <v>1509.5</v>
      </c>
      <c r="BI26" s="34">
        <f>VLOOKUP($BC26&amp;"_"&amp;$AZ$7,データシート1!$A:$BT,MATCH("cb_"&amp;BI$12,データシート1!$A$1:$BT$1,0),0)</f>
        <v>0</v>
      </c>
      <c r="BJ26" s="34">
        <f>VLOOKUP($BC26&amp;"_"&amp;$AZ$7,データシート1!$A:$BT,MATCH("cb_"&amp;BJ$12,データシート1!$A$1:$BT$1,0),0)</f>
        <v>3550</v>
      </c>
      <c r="BK26" s="34">
        <f t="shared" si="3"/>
        <v>39374.400000000009</v>
      </c>
      <c r="BL26" s="36"/>
      <c r="BM26" s="844" t="str">
        <f t="shared" si="4"/>
        <v>25214</v>
      </c>
      <c r="BN26" s="1031" t="str">
        <f t="shared" si="5"/>
        <v>米原市</v>
      </c>
      <c r="BO26" s="34">
        <f>BE26*VLOOKUP(BO$12,別紙!$B$4:$E$10,MATCH("設備利用率",別紙!$B$4:$E$4,0),0)/100*8760/10^3</f>
        <v>8166.2165400000004</v>
      </c>
      <c r="BP26" s="34">
        <f>BF26*VLOOKUP(BP$12,別紙!$B$4:$E$10,MATCH("設備利用率",別紙!$B$4:$E$4,0),0)/100*8760/10^3</f>
        <v>36389.656704000001</v>
      </c>
      <c r="BQ26" s="34">
        <f>BG26*VLOOKUP(BQ$12,別紙!$B$4:$E$10,MATCH("設備利用率",別紙!$B$4:$E$4,0),0)/100*8760/10^3</f>
        <v>0</v>
      </c>
      <c r="BR26" s="34">
        <f>BH26*VLOOKUP(BR$12,別紙!$B$4:$E$10,MATCH("設備利用率",別紙!$B$4:$E$4,0),0)/100*8760/10^3</f>
        <v>7933.9319999999998</v>
      </c>
      <c r="BS26" s="34">
        <f>BI26*VLOOKUP(BS$12,別紙!$B$4:$E$10,MATCH("設備利用率",別紙!$B$4:$E$4,0),0)/100*8760/10^3</f>
        <v>0</v>
      </c>
      <c r="BT26" s="34">
        <f>BJ26*VLOOKUP(BT$12,別紙!$B$4:$E$10,MATCH("設備利用率",別紙!$B$4:$E$4,0),0)/100*8760/10^3</f>
        <v>24878.400000000001</v>
      </c>
      <c r="BU26" s="34">
        <f t="shared" si="6"/>
        <v>77368.205244000012</v>
      </c>
      <c r="BV26" s="36"/>
      <c r="BW26" s="33" t="str">
        <f t="shared" si="7"/>
        <v>25214</v>
      </c>
      <c r="BX26" s="33" t="str">
        <f t="shared" si="8"/>
        <v>米原市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517393.87365995895</v>
      </c>
      <c r="BZ26" s="36"/>
      <c r="CA26" s="33" t="str">
        <f t="shared" si="9"/>
        <v>25214</v>
      </c>
      <c r="CB26" s="33" t="str">
        <f t="shared" si="10"/>
        <v>米原市</v>
      </c>
      <c r="CC26" s="223">
        <f t="shared" si="11"/>
        <v>1.5783365354200139E-2</v>
      </c>
      <c r="CD26" s="223">
        <f t="shared" si="1"/>
        <v>7.0332600667622078E-2</v>
      </c>
      <c r="CE26" s="223">
        <f t="shared" si="1"/>
        <v>0</v>
      </c>
      <c r="CF26" s="223">
        <f t="shared" si="1"/>
        <v>1.5334414271040113E-2</v>
      </c>
      <c r="CG26" s="223">
        <f t="shared" si="1"/>
        <v>0</v>
      </c>
      <c r="CH26" s="223">
        <f t="shared" si="1"/>
        <v>4.8084063740481311E-2</v>
      </c>
      <c r="CI26" s="223">
        <f t="shared" si="12"/>
        <v>0.14953444403334365</v>
      </c>
      <c r="CK26" s="18" t="str">
        <f t="shared" si="13"/>
        <v>25214</v>
      </c>
      <c r="CL26" s="18" t="str">
        <f t="shared" si="14"/>
        <v>米原市</v>
      </c>
      <c r="CM26" s="18">
        <f>VLOOKUP($CK26&amp;"_"&amp;$AZ$7,データシート1!$A:$BT,MATCH("ca_太陽光発電（10kW未満）",データシート1!$A$1:$BT$1,0),0)</f>
        <v>1442</v>
      </c>
      <c r="CN26" s="18">
        <f>VLOOKUP($CK26&amp;"_"&amp;$AZ$5,データシート1!$A:$BT,MATCH("ab_家庭",データシート1!$A$1:$BT$1,0),0)</f>
        <v>14848</v>
      </c>
      <c r="CO26" s="223">
        <f t="shared" si="15"/>
        <v>9.7117456896551727E-2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01225</v>
      </c>
      <c r="AY27" s="18" t="str">
        <f>IF(IFERROR(比較地域マスタ!$Z20,"")=0,"",IFERROR(比較地域マスタ!$Z20,""))</f>
        <v>滝川市</v>
      </c>
      <c r="BC27" s="844" t="str">
        <f t="shared" si="0"/>
        <v>01225</v>
      </c>
      <c r="BD27" s="1031" t="str">
        <f t="shared" si="2"/>
        <v>滝川市</v>
      </c>
      <c r="BE27" s="34">
        <f>VLOOKUP($BC27&amp;"_"&amp;$AZ$7,データシート1!$A:$BT,MATCH("cb_"&amp;BE$12,データシート1!$A$1:$BT$1,0),0)</f>
        <v>1060.7409999999991</v>
      </c>
      <c r="BF27" s="34">
        <f>VLOOKUP($BC27&amp;"_"&amp;$AZ$7,データシート1!$A:$BT,MATCH("cb_"&amp;BF$12,データシート1!$A$1:$BT$1,0),0)</f>
        <v>9158.6020000000008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10219.343000000001</v>
      </c>
      <c r="BL27" s="36"/>
      <c r="BM27" s="844" t="str">
        <f t="shared" si="4"/>
        <v>01225</v>
      </c>
      <c r="BN27" s="1031" t="str">
        <f t="shared" si="5"/>
        <v>滝川市</v>
      </c>
      <c r="BO27" s="34">
        <f>BE27*VLOOKUP(BO$12,別紙!$B$4:$E$10,MATCH("設備利用率",別紙!$B$4:$E$4,0),0)/100*8760/10^3</f>
        <v>1273.0164889199987</v>
      </c>
      <c r="BP27" s="34">
        <f>BF27*VLOOKUP(BP$12,別紙!$B$4:$E$10,MATCH("設備利用率",別紙!$B$4:$E$4,0),0)/100*8760/10^3</f>
        <v>12114.632381519999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13387.648870439998</v>
      </c>
      <c r="BV27" s="36"/>
      <c r="BW27" s="33" t="str">
        <f t="shared" si="7"/>
        <v>01225</v>
      </c>
      <c r="BX27" s="33" t="str">
        <f t="shared" si="8"/>
        <v>滝川市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191659.82129150227</v>
      </c>
      <c r="BZ27" s="36"/>
      <c r="CA27" s="33" t="str">
        <f t="shared" si="9"/>
        <v>01225</v>
      </c>
      <c r="CB27" s="33" t="str">
        <f t="shared" si="10"/>
        <v>滝川市</v>
      </c>
      <c r="CC27" s="223">
        <f t="shared" si="11"/>
        <v>6.6420623808462302E-3</v>
      </c>
      <c r="CD27" s="223">
        <f t="shared" si="1"/>
        <v>6.3209035153457757E-2</v>
      </c>
      <c r="CE27" s="223">
        <f t="shared" si="1"/>
        <v>0</v>
      </c>
      <c r="CF27" s="223">
        <f t="shared" si="1"/>
        <v>0</v>
      </c>
      <c r="CG27" s="223">
        <f t="shared" si="1"/>
        <v>0</v>
      </c>
      <c r="CH27" s="223">
        <f t="shared" si="1"/>
        <v>0</v>
      </c>
      <c r="CI27" s="223">
        <f t="shared" si="12"/>
        <v>6.9851097534303991E-2</v>
      </c>
      <c r="CK27" s="18" t="str">
        <f t="shared" si="13"/>
        <v>01225</v>
      </c>
      <c r="CL27" s="18" t="str">
        <f t="shared" si="14"/>
        <v>滝川市</v>
      </c>
      <c r="CM27" s="18">
        <f>VLOOKUP($CK27&amp;"_"&amp;$AZ$7,データシート1!$A:$BT,MATCH("ca_太陽光発電（10kW未満）",データシート1!$A$1:$BT$1,0),0)</f>
        <v>196</v>
      </c>
      <c r="CN27" s="18">
        <f>VLOOKUP($CK27&amp;"_"&amp;$AZ$5,データシート1!$A:$BT,MATCH("ab_家庭",データシート1!$A$1:$BT$1,0),0)</f>
        <v>20983</v>
      </c>
      <c r="CO27" s="223">
        <f t="shared" si="15"/>
        <v>9.3408950102463906E-3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23425</v>
      </c>
      <c r="AY28" s="18" t="str">
        <f>IF(IFERROR(比較地域マスタ!$Z21,"")=0,"",IFERROR(比較地域マスタ!$Z21,""))</f>
        <v>蟹江町</v>
      </c>
      <c r="BC28" s="844" t="str">
        <f t="shared" si="0"/>
        <v>23425</v>
      </c>
      <c r="BD28" s="1031" t="str">
        <f t="shared" si="2"/>
        <v>蟹江町</v>
      </c>
      <c r="BE28" s="34">
        <f>VLOOKUP($BC28&amp;"_"&amp;$AZ$7,データシート1!$A:$BT,MATCH("cb_"&amp;BE$12,データシート1!$A$1:$BT$1,0),0)</f>
        <v>4731.5000000000027</v>
      </c>
      <c r="BF28" s="34">
        <f>VLOOKUP($BC28&amp;"_"&amp;$AZ$7,データシート1!$A:$BT,MATCH("cb_"&amp;BF$12,データシート1!$A$1:$BT$1,0),0)</f>
        <v>5861.2999999999984</v>
      </c>
      <c r="BG28" s="34">
        <f>VLOOKUP($BC28&amp;"_"&amp;$AZ$7,データシート1!$A:$BT,MATCH("cb_"&amp;BG$12,データシート1!$A$1:$BT$1,0),0)</f>
        <v>16.8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10609.6</v>
      </c>
      <c r="BL28" s="36"/>
      <c r="BM28" s="844" t="str">
        <f t="shared" si="4"/>
        <v>23425</v>
      </c>
      <c r="BN28" s="1031" t="str">
        <f t="shared" si="5"/>
        <v>蟹江町</v>
      </c>
      <c r="BO28" s="34">
        <f>BE28*VLOOKUP(BO$12,別紙!$B$4:$E$10,MATCH("設備利用率",別紙!$B$4:$E$4,0),0)/100*8760/10^3</f>
        <v>5678.3677800000032</v>
      </c>
      <c r="BP28" s="34">
        <f>BF28*VLOOKUP(BP$12,別紙!$B$4:$E$10,MATCH("設備利用率",別紙!$B$4:$E$4,0),0)/100*8760/10^3</f>
        <v>7753.0931879999971</v>
      </c>
      <c r="BQ28" s="34">
        <f>BG28*VLOOKUP(BQ$12,別紙!$B$4:$E$10,MATCH("設備利用率",別紙!$B$4:$E$4,0),0)/100*8760/10^3</f>
        <v>36.497664000000007</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13467.958632</v>
      </c>
      <c r="BV28" s="36"/>
      <c r="BW28" s="33" t="str">
        <f t="shared" si="7"/>
        <v>23425</v>
      </c>
      <c r="BX28" s="33" t="str">
        <f t="shared" si="8"/>
        <v>蟹江町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177560.86332686144</v>
      </c>
      <c r="BZ28" s="36"/>
      <c r="CA28" s="33" t="str">
        <f t="shared" si="9"/>
        <v>23425</v>
      </c>
      <c r="CB28" s="33" t="str">
        <f t="shared" si="10"/>
        <v>蟹江町</v>
      </c>
      <c r="CC28" s="223">
        <f t="shared" si="11"/>
        <v>3.1979838764058202E-2</v>
      </c>
      <c r="CD28" s="223">
        <f t="shared" si="1"/>
        <v>4.3664426060644794E-2</v>
      </c>
      <c r="CE28" s="223">
        <f t="shared" si="1"/>
        <v>2.0555016075143534E-4</v>
      </c>
      <c r="CF28" s="223">
        <f t="shared" si="1"/>
        <v>0</v>
      </c>
      <c r="CG28" s="223">
        <f t="shared" si="1"/>
        <v>0</v>
      </c>
      <c r="CH28" s="223">
        <f t="shared" si="1"/>
        <v>0</v>
      </c>
      <c r="CI28" s="223">
        <f t="shared" si="12"/>
        <v>7.5849814985454428E-2</v>
      </c>
      <c r="CK28" s="18" t="str">
        <f t="shared" si="13"/>
        <v>23425</v>
      </c>
      <c r="CL28" s="18" t="str">
        <f t="shared" si="14"/>
        <v>蟹江町</v>
      </c>
      <c r="CM28" s="18">
        <f>VLOOKUP($CK28&amp;"_"&amp;$AZ$7,データシート1!$A:$BT,MATCH("ca_太陽光発電（10kW未満）",データシート1!$A$1:$BT$1,0),0)</f>
        <v>958</v>
      </c>
      <c r="CN28" s="18">
        <f>VLOOKUP($CK28&amp;"_"&amp;$AZ$5,データシート1!$A:$BT,MATCH("ab_家庭",データシート1!$A$1:$BT$1,0),0)</f>
        <v>17087</v>
      </c>
      <c r="CO28" s="223">
        <f t="shared" si="15"/>
        <v>5.6066015099198223E-2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40341</v>
      </c>
      <c r="AY29" s="18" t="str">
        <f>IF(IFERROR(比較地域マスタ!$Z22,"")=0,"",IFERROR(比較地域マスタ!$Z22,""))</f>
        <v>宇美町</v>
      </c>
      <c r="BC29" s="844" t="str">
        <f t="shared" si="0"/>
        <v>40341</v>
      </c>
      <c r="BD29" s="1031" t="str">
        <f t="shared" si="2"/>
        <v>宇美町</v>
      </c>
      <c r="BE29" s="34">
        <f>VLOOKUP($BC29&amp;"_"&amp;$AZ$7,データシート1!$A:$BT,MATCH("cb_"&amp;BE$12,データシート1!$A$1:$BT$1,0),0)</f>
        <v>6941.5799999999936</v>
      </c>
      <c r="BF29" s="34">
        <f>VLOOKUP($BC29&amp;"_"&amp;$AZ$7,データシート1!$A:$BT,MATCH("cb_"&amp;BF$12,データシート1!$A$1:$BT$1,0),0)</f>
        <v>5661.6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12603.179999999993</v>
      </c>
      <c r="BL29" s="36"/>
      <c r="BM29" s="844" t="str">
        <f t="shared" si="4"/>
        <v>40341</v>
      </c>
      <c r="BN29" s="1031" t="str">
        <f t="shared" si="5"/>
        <v>宇美町</v>
      </c>
      <c r="BO29" s="34">
        <f>BE29*VLOOKUP(BO$12,別紙!$B$4:$E$10,MATCH("設備利用率",別紙!$B$4:$E$4,0),0)/100*8760/10^3</f>
        <v>8330.7289895999911</v>
      </c>
      <c r="BP29" s="34">
        <f>BF29*VLOOKUP(BP$12,別紙!$B$4:$E$10,MATCH("設備利用率",別紙!$B$4:$E$4,0),0)/100*8760/10^3</f>
        <v>7488.9380160000001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15819.667005599991</v>
      </c>
      <c r="BV29" s="36"/>
      <c r="BW29" s="33" t="str">
        <f t="shared" si="7"/>
        <v>40341</v>
      </c>
      <c r="BX29" s="33" t="str">
        <f t="shared" si="8"/>
        <v>宇美町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196009.78072684933</v>
      </c>
      <c r="BZ29" s="36"/>
      <c r="CA29" s="33" t="str">
        <f t="shared" si="9"/>
        <v>40341</v>
      </c>
      <c r="CB29" s="33" t="str">
        <f t="shared" si="10"/>
        <v>宇美町</v>
      </c>
      <c r="CC29" s="223">
        <f t="shared" si="11"/>
        <v>4.2501598434056362E-2</v>
      </c>
      <c r="CD29" s="223">
        <f t="shared" ref="CD29:CD60" si="16">BP29/$BY29</f>
        <v>3.8206960837511759E-2</v>
      </c>
      <c r="CE29" s="223">
        <f t="shared" ref="CE29:CE60" si="17">BQ29/$BY29</f>
        <v>0</v>
      </c>
      <c r="CF29" s="223">
        <f t="shared" ref="CF29:CF60" si="18">BR29/$BY29</f>
        <v>0</v>
      </c>
      <c r="CG29" s="223">
        <f t="shared" ref="CG29:CG60" si="19">BS29/$BY29</f>
        <v>0</v>
      </c>
      <c r="CH29" s="223">
        <f t="shared" ref="CH29:CH60" si="20">BT29/$BY29</f>
        <v>0</v>
      </c>
      <c r="CI29" s="223">
        <f t="shared" si="12"/>
        <v>8.0708559271568128E-2</v>
      </c>
      <c r="CK29" s="18" t="str">
        <f t="shared" si="13"/>
        <v>40341</v>
      </c>
      <c r="CL29" s="18" t="str">
        <f t="shared" si="14"/>
        <v>宇美町</v>
      </c>
      <c r="CM29" s="18">
        <f>VLOOKUP($CK29&amp;"_"&amp;$AZ$7,データシート1!$A:$BT,MATCH("ca_太陽光発電（10kW未満）",データシート1!$A$1:$BT$1,0),0)</f>
        <v>1547</v>
      </c>
      <c r="CN29" s="18">
        <f>VLOOKUP($CK29&amp;"_"&amp;$AZ$5,データシート1!$A:$BT,MATCH("ab_家庭",データシート1!$A$1:$BT$1,0),0)</f>
        <v>16464</v>
      </c>
      <c r="CO29" s="223">
        <f t="shared" si="15"/>
        <v>9.3962585034013599E-2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04323</v>
      </c>
      <c r="AY30" s="18" t="str">
        <f>IF(IFERROR(比較地域マスタ!$Z23,"")=0,"",IFERROR(比較地域マスタ!$Z23,""))</f>
        <v>柴田町</v>
      </c>
      <c r="BC30" s="844" t="str">
        <f t="shared" si="0"/>
        <v>04323</v>
      </c>
      <c r="BD30" s="1031" t="str">
        <f t="shared" si="2"/>
        <v>柴田町</v>
      </c>
      <c r="BE30" s="34">
        <f>VLOOKUP($BC30&amp;"_"&amp;$AZ$7,データシート1!$A:$BT,MATCH("cb_"&amp;BE$12,データシート1!$A$1:$BT$1,0),0)</f>
        <v>6694.4999999999927</v>
      </c>
      <c r="BF30" s="34">
        <f>VLOOKUP($BC30&amp;"_"&amp;$AZ$7,データシート1!$A:$BT,MATCH("cb_"&amp;BF$12,データシート1!$A$1:$BT$1,0),0)</f>
        <v>8572.7999999999993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80</v>
      </c>
      <c r="BK30" s="34">
        <f t="shared" si="3"/>
        <v>15347.299999999992</v>
      </c>
      <c r="BL30" s="36"/>
      <c r="BM30" s="844" t="str">
        <f t="shared" si="4"/>
        <v>04323</v>
      </c>
      <c r="BN30" s="1031" t="str">
        <f t="shared" si="5"/>
        <v>柴田町</v>
      </c>
      <c r="BO30" s="34">
        <f>BE30*VLOOKUP(BO$12,別紙!$B$4:$E$10,MATCH("設備利用率",別紙!$B$4:$E$4,0),0)/100*8760/10^3</f>
        <v>8034.2033399999909</v>
      </c>
      <c r="BP30" s="34">
        <f>BF30*VLOOKUP(BP$12,別紙!$B$4:$E$10,MATCH("設備利用率",別紙!$B$4:$E$4,0),0)/100*8760/10^3</f>
        <v>11339.756927999997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560.64</v>
      </c>
      <c r="BU30" s="34">
        <f t="shared" si="6"/>
        <v>19934.600267999987</v>
      </c>
      <c r="BV30" s="36"/>
      <c r="BW30" s="33" t="str">
        <f t="shared" si="7"/>
        <v>04323</v>
      </c>
      <c r="BX30" s="33" t="str">
        <f t="shared" si="8"/>
        <v>柴田町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229516.6296932293</v>
      </c>
      <c r="BZ30" s="36"/>
      <c r="CA30" s="33" t="str">
        <f t="shared" si="9"/>
        <v>04323</v>
      </c>
      <c r="CB30" s="33" t="str">
        <f t="shared" si="10"/>
        <v>柴田町</v>
      </c>
      <c r="CC30" s="223">
        <f t="shared" si="11"/>
        <v>3.5004885487986054E-2</v>
      </c>
      <c r="CD30" s="223">
        <f t="shared" si="16"/>
        <v>4.9407125501784575E-2</v>
      </c>
      <c r="CE30" s="223">
        <f t="shared" si="17"/>
        <v>0</v>
      </c>
      <c r="CF30" s="223">
        <f t="shared" si="18"/>
        <v>0</v>
      </c>
      <c r="CG30" s="223">
        <f t="shared" si="19"/>
        <v>0</v>
      </c>
      <c r="CH30" s="223">
        <f t="shared" si="20"/>
        <v>2.4426988177255323E-3</v>
      </c>
      <c r="CI30" s="223">
        <f t="shared" si="12"/>
        <v>8.6854709807496155E-2</v>
      </c>
      <c r="CK30" s="18" t="str">
        <f t="shared" si="13"/>
        <v>04323</v>
      </c>
      <c r="CL30" s="18" t="str">
        <f t="shared" si="14"/>
        <v>柴田町</v>
      </c>
      <c r="CM30" s="18">
        <f>VLOOKUP($CK30&amp;"_"&amp;$AZ$7,データシート1!$A:$BT,MATCH("ca_太陽光発電（10kW未満）",データシート1!$A$1:$BT$1,0),0)</f>
        <v>1423</v>
      </c>
      <c r="CN30" s="18">
        <f>VLOOKUP($CK30&amp;"_"&amp;$AZ$5,データシート1!$A:$BT,MATCH("ab_家庭",データシート1!$A$1:$BT$1,0),0)</f>
        <v>16244</v>
      </c>
      <c r="CO30" s="223">
        <f t="shared" si="15"/>
        <v>8.7601575966510706E-2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22325</v>
      </c>
      <c r="AY31" s="18" t="str">
        <f>IF(IFERROR(比較地域マスタ!$Z24,"")=0,"",IFERROR(比較地域マスタ!$Z24,""))</f>
        <v>函南町</v>
      </c>
      <c r="BC31" s="844" t="str">
        <f t="shared" si="0"/>
        <v>22325</v>
      </c>
      <c r="BD31" s="1031" t="str">
        <f t="shared" si="2"/>
        <v>函南町</v>
      </c>
      <c r="BE31" s="34">
        <f>VLOOKUP($BC31&amp;"_"&amp;$AZ$7,データシート1!$A:$BT,MATCH("cb_"&amp;BE$12,データシート1!$A$1:$BT$1,0),0)</f>
        <v>4987.5999999999985</v>
      </c>
      <c r="BF31" s="34">
        <f>VLOOKUP($BC31&amp;"_"&amp;$AZ$7,データシート1!$A:$BT,MATCH("cb_"&amp;BF$12,データシート1!$A$1:$BT$1,0),0)</f>
        <v>13089.299999999994</v>
      </c>
      <c r="BG31" s="34">
        <f>VLOOKUP($BC31&amp;"_"&amp;$AZ$7,データシート1!$A:$BT,MATCH("cb_"&amp;BG$12,データシート1!$A$1:$BT$1,0),0)</f>
        <v>0</v>
      </c>
      <c r="BH31" s="34">
        <f>VLOOKUP($BC31&amp;"_"&amp;$AZ$7,データシート1!$A:$BT,MATCH("cb_"&amp;BH$12,データシート1!$A$1:$BT$1,0),0)</f>
        <v>30</v>
      </c>
      <c r="BI31" s="34">
        <f>VLOOKUP($BC31&amp;"_"&amp;$AZ$7,データシート1!$A:$BT,MATCH("cb_"&amp;BI$12,データシート1!$A$1:$BT$1,0),0)</f>
        <v>0</v>
      </c>
      <c r="BJ31" s="34">
        <f>VLOOKUP($BC31&amp;"_"&amp;$AZ$7,データシート1!$A:$BT,MATCH("cb_"&amp;BJ$12,データシート1!$A$1:$BT$1,0),0)</f>
        <v>0</v>
      </c>
      <c r="BK31" s="34">
        <f t="shared" si="3"/>
        <v>18106.899999999994</v>
      </c>
      <c r="BL31" s="36"/>
      <c r="BM31" s="844" t="str">
        <f t="shared" si="4"/>
        <v>22325</v>
      </c>
      <c r="BN31" s="1031" t="str">
        <f t="shared" si="5"/>
        <v>函南町</v>
      </c>
      <c r="BO31" s="34">
        <f>BE31*VLOOKUP(BO$12,別紙!$B$4:$E$10,MATCH("設備利用率",別紙!$B$4:$E$4,0),0)/100*8760/10^3</f>
        <v>5985.7185119999986</v>
      </c>
      <c r="BP31" s="34">
        <f>BF31*VLOOKUP(BP$12,別紙!$B$4:$E$10,MATCH("設備利用率",別紙!$B$4:$E$4,0),0)/100*8760/10^3</f>
        <v>17314.002467999991</v>
      </c>
      <c r="BQ31" s="34">
        <f>BG31*VLOOKUP(BQ$12,別紙!$B$4:$E$10,MATCH("設備利用率",別紙!$B$4:$E$4,0),0)/100*8760/10^3</f>
        <v>0</v>
      </c>
      <c r="BR31" s="34">
        <f>BH31*VLOOKUP(BR$12,別紙!$B$4:$E$10,MATCH("設備利用率",別紙!$B$4:$E$4,0),0)/100*8760/10^3</f>
        <v>157.68</v>
      </c>
      <c r="BS31" s="34">
        <f>BI31*VLOOKUP(BS$12,別紙!$B$4:$E$10,MATCH("設備利用率",別紙!$B$4:$E$4,0),0)/100*8760/10^3</f>
        <v>0</v>
      </c>
      <c r="BT31" s="34">
        <f>BJ31*VLOOKUP(BT$12,別紙!$B$4:$E$10,MATCH("設備利用率",別紙!$B$4:$E$4,0),0)/100*8760/10^3</f>
        <v>0</v>
      </c>
      <c r="BU31" s="34">
        <f t="shared" si="6"/>
        <v>23457.400979999991</v>
      </c>
      <c r="BV31" s="36"/>
      <c r="BW31" s="33" t="str">
        <f t="shared" si="7"/>
        <v>22325</v>
      </c>
      <c r="BX31" s="33" t="str">
        <f t="shared" si="8"/>
        <v>函南町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160863.3382230445</v>
      </c>
      <c r="BZ31" s="36"/>
      <c r="CA31" s="33" t="str">
        <f t="shared" si="9"/>
        <v>22325</v>
      </c>
      <c r="CB31" s="33" t="str">
        <f t="shared" si="10"/>
        <v>函南町</v>
      </c>
      <c r="CC31" s="223">
        <f t="shared" si="11"/>
        <v>3.7209960815935084E-2</v>
      </c>
      <c r="CD31" s="223">
        <f t="shared" si="16"/>
        <v>0.10763174915587866</v>
      </c>
      <c r="CE31" s="223">
        <f t="shared" si="17"/>
        <v>0</v>
      </c>
      <c r="CF31" s="223">
        <f t="shared" si="18"/>
        <v>9.8021091531352747E-4</v>
      </c>
      <c r="CG31" s="223">
        <f t="shared" si="19"/>
        <v>0</v>
      </c>
      <c r="CH31" s="223">
        <f t="shared" si="20"/>
        <v>0</v>
      </c>
      <c r="CI31" s="223">
        <f t="shared" si="12"/>
        <v>0.14582192088712728</v>
      </c>
      <c r="CK31" s="18" t="str">
        <f t="shared" si="13"/>
        <v>22325</v>
      </c>
      <c r="CL31" s="18" t="str">
        <f t="shared" si="14"/>
        <v>函南町</v>
      </c>
      <c r="CM31" s="18">
        <f>VLOOKUP($CK31&amp;"_"&amp;$AZ$7,データシート1!$A:$BT,MATCH("ca_太陽光発電（10kW未満）",データシート1!$A$1:$BT$1,0),0)</f>
        <v>1004</v>
      </c>
      <c r="CN31" s="18">
        <f>VLOOKUP($CK31&amp;"_"&amp;$AZ$5,データシート1!$A:$BT,MATCH("ab_家庭",データシート1!$A$1:$BT$1,0),0)</f>
        <v>16781</v>
      </c>
      <c r="CO31" s="223">
        <f t="shared" si="15"/>
        <v>5.9829569155592635E-2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26366</v>
      </c>
      <c r="AY32" s="18" t="str">
        <f>IF(IFERROR(比較地域マスタ!$Z25,"")=0,"",IFERROR(比較地域マスタ!$Z25,""))</f>
        <v>精華町</v>
      </c>
      <c r="AZ32" s="22"/>
      <c r="BA32" s="22"/>
      <c r="BB32" s="22"/>
      <c r="BC32" s="844" t="str">
        <f t="shared" si="0"/>
        <v>26366</v>
      </c>
      <c r="BD32" s="1031" t="str">
        <f t="shared" si="2"/>
        <v>精華町</v>
      </c>
      <c r="BE32" s="34">
        <f>VLOOKUP($BC32&amp;"_"&amp;$AZ$7,データシート1!$A:$BT,MATCH("cb_"&amp;BE$12,データシート1!$A$1:$BT$1,0),0)</f>
        <v>8019.5000000000182</v>
      </c>
      <c r="BF32" s="34">
        <f>VLOOKUP($BC32&amp;"_"&amp;$AZ$7,データシート1!$A:$BT,MATCH("cb_"&amp;BF$12,データシート1!$A$1:$BT$1,0),0)</f>
        <v>9015.1999999999989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17034.700000000019</v>
      </c>
      <c r="BL32" s="36"/>
      <c r="BM32" s="844" t="str">
        <f t="shared" si="4"/>
        <v>26366</v>
      </c>
      <c r="BN32" s="1031" t="str">
        <f t="shared" si="5"/>
        <v>精華町</v>
      </c>
      <c r="BO32" s="34">
        <f>BE32*VLOOKUP(BO$12,別紙!$B$4:$E$10,MATCH("設備利用率",別紙!$B$4:$E$4,0),0)/100*8760/10^3</f>
        <v>9624.3623400000197</v>
      </c>
      <c r="BP32" s="34">
        <f>BF32*VLOOKUP(BP$12,別紙!$B$4:$E$10,MATCH("設備利用率",別紙!$B$4:$E$4,0),0)/100*8760/10^3</f>
        <v>11924.945951999998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21549.308292000016</v>
      </c>
      <c r="BV32" s="36"/>
      <c r="BW32" s="33" t="str">
        <f t="shared" si="7"/>
        <v>26366</v>
      </c>
      <c r="BX32" s="33" t="str">
        <f t="shared" si="8"/>
        <v>精華町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160894.37534657356</v>
      </c>
      <c r="BZ32" s="36"/>
      <c r="CA32" s="33" t="str">
        <f t="shared" si="9"/>
        <v>26366</v>
      </c>
      <c r="CB32" s="33" t="str">
        <f t="shared" si="10"/>
        <v>精華町</v>
      </c>
      <c r="CC32" s="223">
        <f t="shared" si="11"/>
        <v>5.9817891826664041E-2</v>
      </c>
      <c r="CD32" s="223">
        <f t="shared" si="16"/>
        <v>7.4116611760436865E-2</v>
      </c>
      <c r="CE32" s="223">
        <f t="shared" si="17"/>
        <v>0</v>
      </c>
      <c r="CF32" s="223">
        <f t="shared" si="18"/>
        <v>0</v>
      </c>
      <c r="CG32" s="223">
        <f t="shared" si="19"/>
        <v>0</v>
      </c>
      <c r="CH32" s="223">
        <f t="shared" si="20"/>
        <v>0</v>
      </c>
      <c r="CI32" s="223">
        <f t="shared" si="12"/>
        <v>0.13393450358710091</v>
      </c>
      <c r="CJ32" s="22"/>
      <c r="CK32" s="18" t="str">
        <f t="shared" si="13"/>
        <v>26366</v>
      </c>
      <c r="CL32" s="18" t="str">
        <f t="shared" si="14"/>
        <v>精華町</v>
      </c>
      <c r="CM32" s="18">
        <f>VLOOKUP($CK32&amp;"_"&amp;$AZ$7,データシート1!$A:$BT,MATCH("ca_太陽光発電（10kW未満）",データシート1!$A$1:$BT$1,0),0)</f>
        <v>1979</v>
      </c>
      <c r="CN32" s="18">
        <f>VLOOKUP($CK32&amp;"_"&amp;$AZ$5,データシート1!$A:$BT,MATCH("ab_家庭",データシート1!$A$1:$BT$1,0),0)</f>
        <v>15413</v>
      </c>
      <c r="CO32" s="223">
        <f t="shared" si="15"/>
        <v>0.12839810549536107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33212</v>
      </c>
      <c r="AY33" s="18" t="str">
        <f>IF(IFERROR(比較地域マスタ!$Z26,"")=0,"",IFERROR(比較地域マスタ!$Z26,""))</f>
        <v>瀬戸内市</v>
      </c>
      <c r="BC33" s="844" t="str">
        <f t="shared" si="0"/>
        <v>33212</v>
      </c>
      <c r="BD33" s="1031" t="str">
        <f t="shared" si="2"/>
        <v>瀬戸内市</v>
      </c>
      <c r="BE33" s="34">
        <f>VLOOKUP($BC33&amp;"_"&amp;$AZ$7,データシート1!$A:$BT,MATCH("cb_"&amp;BE$12,データシート1!$A$1:$BT$1,0),0)</f>
        <v>8832.3539999999794</v>
      </c>
      <c r="BF33" s="34">
        <f>VLOOKUP($BC33&amp;"_"&amp;$AZ$7,データシート1!$A:$BT,MATCH("cb_"&amp;BF$12,データシート1!$A$1:$BT$1,0),0)</f>
        <v>219200.44000000041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228032.7940000004</v>
      </c>
      <c r="BL33" s="36"/>
      <c r="BM33" s="844" t="str">
        <f t="shared" si="4"/>
        <v>33212</v>
      </c>
      <c r="BN33" s="1031" t="str">
        <f t="shared" si="5"/>
        <v>瀬戸内市</v>
      </c>
      <c r="BO33" s="34">
        <f>BE33*VLOOKUP(BO$12,別紙!$B$4:$E$10,MATCH("設備利用率",別紙!$B$4:$E$4,0),0)/100*8760/10^3</f>
        <v>10599.884682479973</v>
      </c>
      <c r="BP33" s="34">
        <f>BF33*VLOOKUP(BP$12,別紙!$B$4:$E$10,MATCH("設備利用率",別紙!$B$4:$E$4,0),0)/100*8760/10^3</f>
        <v>289949.57401440048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300549.45869688044</v>
      </c>
      <c r="BV33" s="36"/>
      <c r="BW33" s="33" t="str">
        <f t="shared" si="7"/>
        <v>33212</v>
      </c>
      <c r="BX33" s="33" t="str">
        <f t="shared" si="8"/>
        <v>瀬戸内市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319189.77170440188</v>
      </c>
      <c r="BZ33" s="36"/>
      <c r="CA33" s="33" t="str">
        <f t="shared" si="9"/>
        <v>33212</v>
      </c>
      <c r="CB33" s="33" t="str">
        <f t="shared" si="10"/>
        <v>瀬戸内市</v>
      </c>
      <c r="CC33" s="223">
        <f t="shared" si="11"/>
        <v>3.3208722904493344E-2</v>
      </c>
      <c r="CD33" s="223">
        <f t="shared" si="16"/>
        <v>0.90839243521537272</v>
      </c>
      <c r="CE33" s="223">
        <f t="shared" si="17"/>
        <v>0</v>
      </c>
      <c r="CF33" s="223">
        <f t="shared" si="18"/>
        <v>0</v>
      </c>
      <c r="CG33" s="223">
        <f t="shared" si="19"/>
        <v>0</v>
      </c>
      <c r="CH33" s="223">
        <f t="shared" si="20"/>
        <v>0</v>
      </c>
      <c r="CI33" s="223">
        <f t="shared" si="12"/>
        <v>0.941601158119866</v>
      </c>
      <c r="CK33" s="18" t="str">
        <f t="shared" si="13"/>
        <v>33212</v>
      </c>
      <c r="CL33" s="18" t="str">
        <f t="shared" si="14"/>
        <v>瀬戸内市</v>
      </c>
      <c r="CM33" s="18">
        <f>VLOOKUP($CK33&amp;"_"&amp;$AZ$7,データシート1!$A:$BT,MATCH("ca_太陽光発電（10kW未満）",データシート1!$A$1:$BT$1,0),0)</f>
        <v>1907</v>
      </c>
      <c r="CN33" s="18">
        <f>VLOOKUP($CK33&amp;"_"&amp;$AZ$5,データシート1!$A:$BT,MATCH("ab_家庭",データシート1!$A$1:$BT$1,0),0)</f>
        <v>15922</v>
      </c>
      <c r="CO33" s="223">
        <f t="shared" si="15"/>
        <v>0.11977138550433362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43211</v>
      </c>
      <c r="AY34" s="18" t="str">
        <f>IF(IFERROR(比較地域マスタ!$Z27,"")=0,"",IFERROR(比較地域マスタ!$Z27,""))</f>
        <v>宇土市</v>
      </c>
      <c r="BC34" s="844" t="str">
        <f t="shared" si="0"/>
        <v>43211</v>
      </c>
      <c r="BD34" s="1031" t="str">
        <f t="shared" si="2"/>
        <v>宇土市</v>
      </c>
      <c r="BE34" s="34">
        <f>VLOOKUP($BC34&amp;"_"&amp;$AZ$7,データシート1!$A:$BT,MATCH("cb_"&amp;BE$12,データシート1!$A$1:$BT$1,0),0)</f>
        <v>10034.424999999974</v>
      </c>
      <c r="BF34" s="34">
        <f>VLOOKUP($BC34&amp;"_"&amp;$AZ$7,データシート1!$A:$BT,MATCH("cb_"&amp;BF$12,データシート1!$A$1:$BT$1,0),0)</f>
        <v>21050.85000000002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31085.274999999994</v>
      </c>
      <c r="BL34" s="36"/>
      <c r="BM34" s="844" t="str">
        <f t="shared" si="4"/>
        <v>43211</v>
      </c>
      <c r="BN34" s="1031" t="str">
        <f t="shared" si="5"/>
        <v>宇土市</v>
      </c>
      <c r="BO34" s="34">
        <f>BE34*VLOOKUP(BO$12,別紙!$B$4:$E$10,MATCH("設備利用率",別紙!$B$4:$E$4,0),0)/100*8760/10^3</f>
        <v>12042.514130999969</v>
      </c>
      <c r="BP34" s="34">
        <f>BF34*VLOOKUP(BP$12,別紙!$B$4:$E$10,MATCH("設備利用率",別紙!$B$4:$E$4,0),0)/100*8760/10^3</f>
        <v>27845.222346000031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39887.736476999999</v>
      </c>
      <c r="BV34" s="36"/>
      <c r="BW34" s="33" t="str">
        <f t="shared" si="7"/>
        <v>43211</v>
      </c>
      <c r="BX34" s="33" t="str">
        <f t="shared" si="8"/>
        <v>宇土市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251449.14372499712</v>
      </c>
      <c r="BZ34" s="36"/>
      <c r="CA34" s="33" t="str">
        <f t="shared" si="9"/>
        <v>43211</v>
      </c>
      <c r="CB34" s="33" t="str">
        <f t="shared" si="10"/>
        <v>宇土市</v>
      </c>
      <c r="CC34" s="223">
        <f t="shared" si="11"/>
        <v>4.789244438299034E-2</v>
      </c>
      <c r="CD34" s="223">
        <f t="shared" si="16"/>
        <v>0.11073898257714319</v>
      </c>
      <c r="CE34" s="223">
        <f t="shared" si="17"/>
        <v>0</v>
      </c>
      <c r="CF34" s="223">
        <f t="shared" si="18"/>
        <v>0</v>
      </c>
      <c r="CG34" s="223">
        <f t="shared" si="19"/>
        <v>0</v>
      </c>
      <c r="CH34" s="223">
        <f t="shared" si="20"/>
        <v>0</v>
      </c>
      <c r="CI34" s="223">
        <f t="shared" si="12"/>
        <v>0.15863142696013352</v>
      </c>
      <c r="CK34" s="18" t="str">
        <f t="shared" si="13"/>
        <v>43211</v>
      </c>
      <c r="CL34" s="18" t="str">
        <f t="shared" si="14"/>
        <v>宇土市</v>
      </c>
      <c r="CM34" s="18">
        <f>VLOOKUP($CK34&amp;"_"&amp;$AZ$7,データシート1!$A:$BT,MATCH("ca_太陽光発電（10kW未満）",データシート1!$A$1:$BT$1,0),0)</f>
        <v>1956</v>
      </c>
      <c r="CN34" s="18">
        <f>VLOOKUP($CK34&amp;"_"&amp;$AZ$5,データシート1!$A:$BT,MATCH("ab_家庭",データシート1!$A$1:$BT$1,0),0)</f>
        <v>15769</v>
      </c>
      <c r="CO34" s="223">
        <f t="shared" si="15"/>
        <v>0.12404083962204325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17209</v>
      </c>
      <c r="AY35" s="18" t="str">
        <f>IF(IFERROR(比較地域マスタ!$Z28,"")=0,"",IFERROR(比較地域マスタ!$Z28,""))</f>
        <v>かほく市</v>
      </c>
      <c r="BC35" s="844" t="str">
        <f t="shared" si="0"/>
        <v>17209</v>
      </c>
      <c r="BD35" s="1031" t="str">
        <f t="shared" si="2"/>
        <v>かほく市</v>
      </c>
      <c r="BE35" s="34">
        <f>VLOOKUP($BC35&amp;"_"&amp;$AZ$7,データシート1!$A:$BT,MATCH("cb_"&amp;BE$12,データシート1!$A$1:$BT$1,0),0)</f>
        <v>3740.8800000000033</v>
      </c>
      <c r="BF35" s="34">
        <f>VLOOKUP($BC35&amp;"_"&amp;$AZ$7,データシート1!$A:$BT,MATCH("cb_"&amp;BF$12,データシート1!$A$1:$BT$1,0),0)</f>
        <v>27662.000000000007</v>
      </c>
      <c r="BG35" s="34">
        <f>VLOOKUP($BC35&amp;"_"&amp;$AZ$7,データシート1!$A:$BT,MATCH("cb_"&amp;BG$12,データシート1!$A$1:$BT$1,0),0)</f>
        <v>19.8</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31422.680000000011</v>
      </c>
      <c r="BL35" s="36"/>
      <c r="BM35" s="844" t="str">
        <f t="shared" si="4"/>
        <v>17209</v>
      </c>
      <c r="BN35" s="1031" t="str">
        <f t="shared" si="5"/>
        <v>かほく市</v>
      </c>
      <c r="BO35" s="34">
        <f>BE35*VLOOKUP(BO$12,別紙!$B$4:$E$10,MATCH("設備利用率",別紙!$B$4:$E$4,0),0)/100*8760/10^3</f>
        <v>4489.5049056000043</v>
      </c>
      <c r="BP35" s="34">
        <f>BF35*VLOOKUP(BP$12,別紙!$B$4:$E$10,MATCH("設備利用率",別紙!$B$4:$E$4,0),0)/100*8760/10^3</f>
        <v>36590.18712000001</v>
      </c>
      <c r="BQ35" s="34">
        <f>BG35*VLOOKUP(BQ$12,別紙!$B$4:$E$10,MATCH("設備利用率",別紙!$B$4:$E$4,0),0)/100*8760/10^3</f>
        <v>43.015104000000001</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41122.707129600014</v>
      </c>
      <c r="BV35" s="36"/>
      <c r="BW35" s="33" t="str">
        <f t="shared" si="7"/>
        <v>17209</v>
      </c>
      <c r="BX35" s="33" t="str">
        <f t="shared" si="8"/>
        <v>かほく市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215171.02966728882</v>
      </c>
      <c r="BZ35" s="36"/>
      <c r="CA35" s="33" t="str">
        <f t="shared" si="9"/>
        <v>17209</v>
      </c>
      <c r="CB35" s="33" t="str">
        <f t="shared" si="10"/>
        <v>かほく市</v>
      </c>
      <c r="CC35" s="223">
        <f t="shared" si="11"/>
        <v>2.0864820475795295E-2</v>
      </c>
      <c r="CD35" s="223">
        <f t="shared" si="16"/>
        <v>0.17005164299570483</v>
      </c>
      <c r="CE35" s="223">
        <f t="shared" si="17"/>
        <v>1.9991122441767695E-4</v>
      </c>
      <c r="CF35" s="223">
        <f t="shared" si="18"/>
        <v>0</v>
      </c>
      <c r="CG35" s="223">
        <f t="shared" si="19"/>
        <v>0</v>
      </c>
      <c r="CH35" s="223">
        <f t="shared" si="20"/>
        <v>0</v>
      </c>
      <c r="CI35" s="223">
        <f t="shared" si="12"/>
        <v>0.1911163746959178</v>
      </c>
      <c r="CK35" s="18" t="str">
        <f t="shared" si="13"/>
        <v>17209</v>
      </c>
      <c r="CL35" s="18" t="str">
        <f t="shared" si="14"/>
        <v>かほく市</v>
      </c>
      <c r="CM35" s="18">
        <f>VLOOKUP($CK35&amp;"_"&amp;$AZ$7,データシート1!$A:$BT,MATCH("ca_太陽光発電（10kW未満）",データシート1!$A$1:$BT$1,0),0)</f>
        <v>788</v>
      </c>
      <c r="CN35" s="18">
        <f>VLOOKUP($CK35&amp;"_"&amp;$AZ$5,データシート1!$A:$BT,MATCH("ab_家庭",データシート1!$A$1:$BT$1,0),0)</f>
        <v>14081</v>
      </c>
      <c r="CO35" s="223">
        <f t="shared" si="15"/>
        <v>5.59619345216959E-2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43403</v>
      </c>
      <c r="AY36" s="18" t="str">
        <f>IF(IFERROR(比較地域マスタ!$Z29,"")=0,"",IFERROR(比較地域マスタ!$Z29,""))</f>
        <v>大津町</v>
      </c>
      <c r="BC36" s="844" t="str">
        <f t="shared" si="0"/>
        <v>43403</v>
      </c>
      <c r="BD36" s="1031" t="str">
        <f t="shared" si="2"/>
        <v>大津町</v>
      </c>
      <c r="BE36" s="34">
        <f>VLOOKUP($BC36&amp;"_"&amp;$AZ$7,データシート1!$A:$BT,MATCH("cb_"&amp;BE$12,データシート1!$A$1:$BT$1,0),0)</f>
        <v>11127.311999999965</v>
      </c>
      <c r="BF36" s="34">
        <f>VLOOKUP($BC36&amp;"_"&amp;$AZ$7,データシート1!$A:$BT,MATCH("cb_"&amp;BF$12,データシート1!$A$1:$BT$1,0),0)</f>
        <v>125007.04000000023</v>
      </c>
      <c r="BG36" s="34">
        <f>VLOOKUP($BC36&amp;"_"&amp;$AZ$7,データシート1!$A:$BT,MATCH("cb_"&amp;BG$12,データシート1!$A$1:$BT$1,0),0)</f>
        <v>0</v>
      </c>
      <c r="BH36" s="34">
        <f>VLOOKUP($BC36&amp;"_"&amp;$AZ$7,データシート1!$A:$BT,MATCH("cb_"&amp;BH$12,データシート1!$A$1:$BT$1,0),0)</f>
        <v>9644</v>
      </c>
      <c r="BI36" s="34">
        <f>VLOOKUP($BC36&amp;"_"&amp;$AZ$7,データシート1!$A:$BT,MATCH("cb_"&amp;BI$12,データシート1!$A$1:$BT$1,0),0)</f>
        <v>0</v>
      </c>
      <c r="BJ36" s="34">
        <f>VLOOKUP($BC36&amp;"_"&amp;$AZ$7,データシート1!$A:$BT,MATCH("cb_"&amp;BJ$12,データシート1!$A$1:$BT$1,0),0)</f>
        <v>0</v>
      </c>
      <c r="BK36" s="34">
        <f t="shared" si="3"/>
        <v>145778.35200000019</v>
      </c>
      <c r="BL36" s="36"/>
      <c r="BM36" s="844" t="str">
        <f t="shared" si="4"/>
        <v>43403</v>
      </c>
      <c r="BN36" s="1031" t="str">
        <f t="shared" si="5"/>
        <v>大津町</v>
      </c>
      <c r="BO36" s="34">
        <f>BE36*VLOOKUP(BO$12,別紙!$B$4:$E$10,MATCH("設備利用率",別紙!$B$4:$E$4,0),0)/100*8760/10^3</f>
        <v>13354.109677439958</v>
      </c>
      <c r="BP36" s="34">
        <f>BF36*VLOOKUP(BP$12,別紙!$B$4:$E$10,MATCH("設備利用率",別紙!$B$4:$E$4,0),0)/100*8760/10^3</f>
        <v>165354.3122304003</v>
      </c>
      <c r="BQ36" s="34">
        <f>BG36*VLOOKUP(BQ$12,別紙!$B$4:$E$10,MATCH("設備利用率",別紙!$B$4:$E$4,0),0)/100*8760/10^3</f>
        <v>0</v>
      </c>
      <c r="BR36" s="34">
        <f>BH36*VLOOKUP(BR$12,別紙!$B$4:$E$10,MATCH("設備利用率",別紙!$B$4:$E$4,0),0)/100*8760/10^3</f>
        <v>50688.864000000001</v>
      </c>
      <c r="BS36" s="34">
        <f>BI36*VLOOKUP(BS$12,別紙!$B$4:$E$10,MATCH("設備利用率",別紙!$B$4:$E$4,0),0)/100*8760/10^3</f>
        <v>0</v>
      </c>
      <c r="BT36" s="34">
        <f>BJ36*VLOOKUP(BT$12,別紙!$B$4:$E$10,MATCH("設備利用率",別紙!$B$4:$E$4,0),0)/100*8760/10^3</f>
        <v>0</v>
      </c>
      <c r="BU36" s="34">
        <f t="shared" si="6"/>
        <v>229397.28590784027</v>
      </c>
      <c r="BV36" s="36"/>
      <c r="BW36" s="33" t="str">
        <f t="shared" si="7"/>
        <v>43403</v>
      </c>
      <c r="BX36" s="33" t="str">
        <f t="shared" si="8"/>
        <v>大津町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369850.06233416422</v>
      </c>
      <c r="BZ36" s="36"/>
      <c r="CA36" s="33" t="str">
        <f t="shared" si="9"/>
        <v>43403</v>
      </c>
      <c r="CB36" s="33" t="str">
        <f t="shared" si="10"/>
        <v>大津町</v>
      </c>
      <c r="CC36" s="223">
        <f t="shared" si="11"/>
        <v>3.6106820134518054E-2</v>
      </c>
      <c r="CD36" s="223">
        <f t="shared" si="16"/>
        <v>0.44708472181086339</v>
      </c>
      <c r="CE36" s="223">
        <f t="shared" si="17"/>
        <v>0</v>
      </c>
      <c r="CF36" s="223">
        <f t="shared" si="18"/>
        <v>0.13705246845193708</v>
      </c>
      <c r="CG36" s="223">
        <f t="shared" si="19"/>
        <v>0</v>
      </c>
      <c r="CH36" s="223">
        <f t="shared" si="20"/>
        <v>0</v>
      </c>
      <c r="CI36" s="223">
        <f t="shared" si="12"/>
        <v>0.62024401039731858</v>
      </c>
      <c r="CK36" s="18" t="str">
        <f t="shared" si="13"/>
        <v>43403</v>
      </c>
      <c r="CL36" s="18" t="str">
        <f t="shared" si="14"/>
        <v>大津町</v>
      </c>
      <c r="CM36" s="18">
        <f>VLOOKUP($CK36&amp;"_"&amp;$AZ$7,データシート1!$A:$BT,MATCH("ca_太陽光発電（10kW未満）",データシート1!$A$1:$BT$1,0),0)</f>
        <v>2230</v>
      </c>
      <c r="CN36" s="18">
        <f>VLOOKUP($CK36&amp;"_"&amp;$AZ$5,データシート1!$A:$BT,MATCH("ab_家庭",データシート1!$A$1:$BT$1,0),0)</f>
        <v>15717</v>
      </c>
      <c r="CO36" s="223">
        <f t="shared" si="15"/>
        <v>0.14188458357192849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04406</v>
      </c>
      <c r="AY37" s="18" t="str">
        <f>IF(IFERROR(比較地域マスタ!$Z30,"")=0,"",IFERROR(比較地域マスタ!$Z30,""))</f>
        <v>利府町</v>
      </c>
      <c r="BC37" s="844" t="str">
        <f t="shared" si="0"/>
        <v>04406</v>
      </c>
      <c r="BD37" s="1031" t="str">
        <f t="shared" si="2"/>
        <v>利府町</v>
      </c>
      <c r="BE37" s="34">
        <f>VLOOKUP($BC37&amp;"_"&amp;$AZ$7,データシート1!$A:$BT,MATCH("cb_"&amp;BE$12,データシート1!$A$1:$BT$1,0),0)</f>
        <v>6585.3000000000065</v>
      </c>
      <c r="BF37" s="34">
        <f>VLOOKUP($BC37&amp;"_"&amp;$AZ$7,データシート1!$A:$BT,MATCH("cb_"&amp;BF$12,データシート1!$A$1:$BT$1,0),0)</f>
        <v>12198.699999999997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18784.000000000004</v>
      </c>
      <c r="BL37" s="36"/>
      <c r="BM37" s="844" t="str">
        <f t="shared" si="4"/>
        <v>04406</v>
      </c>
      <c r="BN37" s="1031" t="str">
        <f t="shared" si="5"/>
        <v>利府町</v>
      </c>
      <c r="BO37" s="34">
        <f>BE37*VLOOKUP(BO$12,別紙!$B$4:$E$10,MATCH("設備利用率",別紙!$B$4:$E$4,0),0)/100*8760/10^3</f>
        <v>7903.1502360000077</v>
      </c>
      <c r="BP37" s="34">
        <f>BF37*VLOOKUP(BP$12,別紙!$B$4:$E$10,MATCH("設備利用率",別紙!$B$4:$E$4,0),0)/100*8760/10^3</f>
        <v>16135.952411999999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24039.102648000007</v>
      </c>
      <c r="BV37" s="36"/>
      <c r="BW37" s="33" t="str">
        <f t="shared" si="7"/>
        <v>04406</v>
      </c>
      <c r="BX37" s="33" t="str">
        <f t="shared" si="8"/>
        <v>利府町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146025.07050605735</v>
      </c>
      <c r="BZ37" s="36"/>
      <c r="CA37" s="33" t="str">
        <f t="shared" si="9"/>
        <v>04406</v>
      </c>
      <c r="CB37" s="33" t="str">
        <f t="shared" si="10"/>
        <v>利府町</v>
      </c>
      <c r="CC37" s="223">
        <f t="shared" si="11"/>
        <v>5.4121872419655312E-2</v>
      </c>
      <c r="CD37" s="223">
        <f t="shared" si="16"/>
        <v>0.11050124719049975</v>
      </c>
      <c r="CE37" s="223">
        <f t="shared" si="17"/>
        <v>0</v>
      </c>
      <c r="CF37" s="223">
        <f t="shared" si="18"/>
        <v>0</v>
      </c>
      <c r="CG37" s="223">
        <f t="shared" si="19"/>
        <v>0</v>
      </c>
      <c r="CH37" s="223">
        <f t="shared" si="20"/>
        <v>0</v>
      </c>
      <c r="CI37" s="223">
        <f t="shared" si="12"/>
        <v>0.16462311961015508</v>
      </c>
      <c r="CK37" s="18" t="str">
        <f t="shared" si="13"/>
        <v>04406</v>
      </c>
      <c r="CL37" s="18" t="str">
        <f t="shared" si="14"/>
        <v>利府町</v>
      </c>
      <c r="CM37" s="18">
        <f>VLOOKUP($CK37&amp;"_"&amp;$AZ$7,データシート1!$A:$BT,MATCH("ca_太陽光発電（10kW未満）",データシート1!$A$1:$BT$1,0),0)</f>
        <v>1507</v>
      </c>
      <c r="CN37" s="18">
        <f>VLOOKUP($CK37&amp;"_"&amp;$AZ$5,データシート1!$A:$BT,MATCH("ab_家庭",データシート1!$A$1:$BT$1,0),0)</f>
        <v>14035</v>
      </c>
      <c r="CO37" s="223">
        <f t="shared" si="15"/>
        <v>0.10737442109013182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32206</v>
      </c>
      <c r="AY38" s="18" t="str">
        <f>IF(IFERROR(比較地域マスタ!$Z31,"")=0,"",IFERROR(比較地域マスタ!$Z31,""))</f>
        <v>安来市</v>
      </c>
      <c r="BC38" s="844" t="str">
        <f t="shared" si="0"/>
        <v>32206</v>
      </c>
      <c r="BD38" s="1031" t="str">
        <f t="shared" si="2"/>
        <v>安来市</v>
      </c>
      <c r="BE38" s="34">
        <f>VLOOKUP($BC38&amp;"_"&amp;$AZ$7,データシート1!$A:$BT,MATCH("cb_"&amp;BE$12,データシート1!$A$1:$BT$1,0),0)</f>
        <v>6303.7520000000022</v>
      </c>
      <c r="BF38" s="34">
        <f>VLOOKUP($BC38&amp;"_"&amp;$AZ$7,データシート1!$A:$BT,MATCH("cb_"&amp;BF$12,データシート1!$A$1:$BT$1,0),0)</f>
        <v>11599.8</v>
      </c>
      <c r="BG38" s="34">
        <f>VLOOKUP($BC38&amp;"_"&amp;$AZ$7,データシート1!$A:$BT,MATCH("cb_"&amp;BG$12,データシート1!$A$1:$BT$1,0),0)</f>
        <v>0</v>
      </c>
      <c r="BH38" s="34">
        <f>VLOOKUP($BC38&amp;"_"&amp;$AZ$7,データシート1!$A:$BT,MATCH("cb_"&amp;BH$12,データシート1!$A$1:$BT$1,0),0)</f>
        <v>5189</v>
      </c>
      <c r="BI38" s="34">
        <f>VLOOKUP($BC38&amp;"_"&amp;$AZ$7,データシート1!$A:$BT,MATCH("cb_"&amp;BI$12,データシート1!$A$1:$BT$1,0),0)</f>
        <v>0</v>
      </c>
      <c r="BJ38" s="34">
        <f>VLOOKUP($BC38&amp;"_"&amp;$AZ$7,データシート1!$A:$BT,MATCH("cb_"&amp;BJ$12,データシート1!$A$1:$BT$1,0),0)</f>
        <v>0</v>
      </c>
      <c r="BK38" s="34">
        <f t="shared" si="3"/>
        <v>23092.552000000003</v>
      </c>
      <c r="BL38" s="36"/>
      <c r="BM38" s="844" t="str">
        <f t="shared" si="4"/>
        <v>32206</v>
      </c>
      <c r="BN38" s="1031" t="str">
        <f t="shared" si="5"/>
        <v>安来市</v>
      </c>
      <c r="BO38" s="34">
        <f>BE38*VLOOKUP(BO$12,別紙!$B$4:$E$10,MATCH("設備利用率",別紙!$B$4:$E$4,0),0)/100*8760/10^3</f>
        <v>7565.2588502400013</v>
      </c>
      <c r="BP38" s="34">
        <f>BF38*VLOOKUP(BP$12,別紙!$B$4:$E$10,MATCH("設備利用率",別紙!$B$4:$E$4,0),0)/100*8760/10^3</f>
        <v>15343.751447999997</v>
      </c>
      <c r="BQ38" s="34">
        <f>BG38*VLOOKUP(BQ$12,別紙!$B$4:$E$10,MATCH("設備利用率",別紙!$B$4:$E$4,0),0)/100*8760/10^3</f>
        <v>0</v>
      </c>
      <c r="BR38" s="34">
        <f>BH38*VLOOKUP(BR$12,別紙!$B$4:$E$10,MATCH("設備利用率",別紙!$B$4:$E$4,0),0)/100*8760/10^3</f>
        <v>27273.383999999998</v>
      </c>
      <c r="BS38" s="34">
        <f>BI38*VLOOKUP(BS$12,別紙!$B$4:$E$10,MATCH("設備利用率",別紙!$B$4:$E$4,0),0)/100*8760/10^3</f>
        <v>0</v>
      </c>
      <c r="BT38" s="34">
        <f>BJ38*VLOOKUP(BT$12,別紙!$B$4:$E$10,MATCH("設備利用率",別紙!$B$4:$E$4,0),0)/100*8760/10^3</f>
        <v>0</v>
      </c>
      <c r="BU38" s="34">
        <f t="shared" si="6"/>
        <v>50182.394298239997</v>
      </c>
      <c r="BV38" s="36"/>
      <c r="BW38" s="33" t="str">
        <f t="shared" si="7"/>
        <v>32206</v>
      </c>
      <c r="BX38" s="33" t="str">
        <f t="shared" si="8"/>
        <v>安来市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431605.77148392523</v>
      </c>
      <c r="BZ38" s="36"/>
      <c r="CA38" s="33" t="str">
        <f t="shared" si="9"/>
        <v>32206</v>
      </c>
      <c r="CB38" s="33" t="str">
        <f t="shared" si="10"/>
        <v>安来市</v>
      </c>
      <c r="CC38" s="223">
        <f t="shared" si="11"/>
        <v>1.7528168875567879E-2</v>
      </c>
      <c r="CD38" s="223">
        <f t="shared" si="16"/>
        <v>3.5550385239858782E-2</v>
      </c>
      <c r="CE38" s="223">
        <f t="shared" si="17"/>
        <v>0</v>
      </c>
      <c r="CF38" s="223">
        <f t="shared" si="18"/>
        <v>6.3190498834688941E-2</v>
      </c>
      <c r="CG38" s="223">
        <f t="shared" si="19"/>
        <v>0</v>
      </c>
      <c r="CH38" s="223">
        <f t="shared" si="20"/>
        <v>0</v>
      </c>
      <c r="CI38" s="223">
        <f t="shared" si="12"/>
        <v>0.1162690529501156</v>
      </c>
      <c r="CK38" s="18" t="str">
        <f t="shared" si="13"/>
        <v>32206</v>
      </c>
      <c r="CL38" s="18" t="str">
        <f t="shared" si="14"/>
        <v>安来市</v>
      </c>
      <c r="CM38" s="18">
        <f>VLOOKUP($CK38&amp;"_"&amp;$AZ$7,データシート1!$A:$BT,MATCH("ca_太陽光発電（10kW未満）",データシート1!$A$1:$BT$1,0),0)</f>
        <v>1323</v>
      </c>
      <c r="CN38" s="18">
        <f>VLOOKUP($CK38&amp;"_"&amp;$AZ$5,データシート1!$A:$BT,MATCH("ab_家庭",データシート1!$A$1:$BT$1,0),0)</f>
        <v>14268</v>
      </c>
      <c r="CO38" s="223">
        <f t="shared" si="15"/>
        <v>9.2724978973927674E-2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34208</v>
      </c>
      <c r="AY39" s="18" t="str">
        <f>IF(IFERROR(比較地域マスタ!$Z32,"")=0,"",IFERROR(比較地域マスタ!$Z32,""))</f>
        <v>府中市</v>
      </c>
      <c r="BC39" s="844" t="str">
        <f t="shared" si="0"/>
        <v>34208</v>
      </c>
      <c r="BD39" s="1031" t="str">
        <f t="shared" si="2"/>
        <v>府中市</v>
      </c>
      <c r="BE39" s="34">
        <f>VLOOKUP($BC39&amp;"_"&amp;$AZ$7,データシート1!$A:$BT,MATCH("cb_"&amp;BE$12,データシート1!$A$1:$BT$1,0),0)</f>
        <v>7721.007999999998</v>
      </c>
      <c r="BF39" s="34">
        <f>VLOOKUP($BC39&amp;"_"&amp;$AZ$7,データシート1!$A:$BT,MATCH("cb_"&amp;BF$12,データシート1!$A$1:$BT$1,0),0)</f>
        <v>20684.508999999995</v>
      </c>
      <c r="BG39" s="34">
        <f>VLOOKUP($BC39&amp;"_"&amp;$AZ$7,データシート1!$A:$BT,MATCH("cb_"&amp;BG$12,データシート1!$A$1:$BT$1,0),0)</f>
        <v>0</v>
      </c>
      <c r="BH39" s="34">
        <f>VLOOKUP($BC39&amp;"_"&amp;$AZ$7,データシート1!$A:$BT,MATCH("cb_"&amp;BH$12,データシート1!$A$1:$BT$1,0),0)</f>
        <v>620</v>
      </c>
      <c r="BI39" s="34">
        <f>VLOOKUP($BC39&amp;"_"&amp;$AZ$7,データシート1!$A:$BT,MATCH("cb_"&amp;BI$12,データシート1!$A$1:$BT$1,0),0)</f>
        <v>0</v>
      </c>
      <c r="BJ39" s="34">
        <f>VLOOKUP($BC39&amp;"_"&amp;$AZ$7,データシート1!$A:$BT,MATCH("cb_"&amp;BJ$12,データシート1!$A$1:$BT$1,0),0)</f>
        <v>0</v>
      </c>
      <c r="BK39" s="34">
        <f t="shared" si="3"/>
        <v>29025.516999999993</v>
      </c>
      <c r="BL39" s="36"/>
      <c r="BM39" s="844" t="str">
        <f t="shared" si="4"/>
        <v>34208</v>
      </c>
      <c r="BN39" s="1031" t="str">
        <f t="shared" si="5"/>
        <v>府中市</v>
      </c>
      <c r="BO39" s="34">
        <f>BE39*VLOOKUP(BO$12,別紙!$B$4:$E$10,MATCH("設備利用率",別紙!$B$4:$E$4,0),0)/100*8760/10^3</f>
        <v>9266.1361209599945</v>
      </c>
      <c r="BP39" s="34">
        <f>BF39*VLOOKUP(BP$12,別紙!$B$4:$E$10,MATCH("設備利用率",別紙!$B$4:$E$4,0),0)/100*8760/10^3</f>
        <v>27360.641124839993</v>
      </c>
      <c r="BQ39" s="34">
        <f>BG39*VLOOKUP(BQ$12,別紙!$B$4:$E$10,MATCH("設備利用率",別紙!$B$4:$E$4,0),0)/100*8760/10^3</f>
        <v>0</v>
      </c>
      <c r="BR39" s="34">
        <f>BH39*VLOOKUP(BR$12,別紙!$B$4:$E$10,MATCH("設備利用率",別紙!$B$4:$E$4,0),0)/100*8760/10^3</f>
        <v>3258.72</v>
      </c>
      <c r="BS39" s="34">
        <f>BI39*VLOOKUP(BS$12,別紙!$B$4:$E$10,MATCH("設備利用率",別紙!$B$4:$E$4,0),0)/100*8760/10^3</f>
        <v>0</v>
      </c>
      <c r="BT39" s="34">
        <f>BJ39*VLOOKUP(BT$12,別紙!$B$4:$E$10,MATCH("設備利用率",別紙!$B$4:$E$4,0),0)/100*8760/10^3</f>
        <v>0</v>
      </c>
      <c r="BU39" s="34">
        <f t="shared" si="6"/>
        <v>39885.49724579999</v>
      </c>
      <c r="BV39" s="36"/>
      <c r="BW39" s="33" t="str">
        <f t="shared" si="7"/>
        <v>34208</v>
      </c>
      <c r="BX39" s="33" t="str">
        <f t="shared" si="8"/>
        <v>府中市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356797.85108148068</v>
      </c>
      <c r="BZ39" s="36"/>
      <c r="CA39" s="33" t="str">
        <f t="shared" si="9"/>
        <v>34208</v>
      </c>
      <c r="CB39" s="33" t="str">
        <f t="shared" si="10"/>
        <v>府中市</v>
      </c>
      <c r="CC39" s="223">
        <f t="shared" si="11"/>
        <v>2.5970268859169556E-2</v>
      </c>
      <c r="CD39" s="223">
        <f t="shared" si="16"/>
        <v>7.6683873072407427E-2</v>
      </c>
      <c r="CE39" s="223">
        <f t="shared" si="17"/>
        <v>0</v>
      </c>
      <c r="CF39" s="223">
        <f t="shared" si="18"/>
        <v>9.1332388637503804E-3</v>
      </c>
      <c r="CG39" s="223">
        <f t="shared" si="19"/>
        <v>0</v>
      </c>
      <c r="CH39" s="223">
        <f t="shared" si="20"/>
        <v>0</v>
      </c>
      <c r="CI39" s="223">
        <f t="shared" si="12"/>
        <v>0.11178738079532738</v>
      </c>
      <c r="CK39" s="18" t="str">
        <f t="shared" si="13"/>
        <v>34208</v>
      </c>
      <c r="CL39" s="18" t="str">
        <f t="shared" si="14"/>
        <v>府中市</v>
      </c>
      <c r="CM39" s="18">
        <f>VLOOKUP($CK39&amp;"_"&amp;$AZ$7,データシート1!$A:$BT,MATCH("ca_太陽光発電（10kW未満）",データシート1!$A$1:$BT$1,0),0)</f>
        <v>1621</v>
      </c>
      <c r="CN39" s="18">
        <f>VLOOKUP($CK39&amp;"_"&amp;$AZ$5,データシート1!$A:$BT,MATCH("ab_家庭",データシート1!$A$1:$BT$1,0),0)</f>
        <v>16994</v>
      </c>
      <c r="CO39" s="223">
        <f t="shared" si="15"/>
        <v>9.5386607037778043E-2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10464</v>
      </c>
      <c r="AY40" s="18" t="str">
        <f>IF(IFERROR(比較地域マスタ!$Z33,"")=0,"",IFERROR(比較地域マスタ!$Z33,""))</f>
        <v>玉村町</v>
      </c>
      <c r="BC40" s="844" t="str">
        <f t="shared" si="0"/>
        <v>10464</v>
      </c>
      <c r="BD40" s="1031" t="str">
        <f t="shared" si="2"/>
        <v>玉村町</v>
      </c>
      <c r="BE40" s="34">
        <f>VLOOKUP($BC40&amp;"_"&amp;$AZ$7,データシート1!$A:$BT,MATCH("cb_"&amp;BE$12,データシート1!$A$1:$BT$1,0),0)</f>
        <v>6507.7999999999884</v>
      </c>
      <c r="BF40" s="34">
        <f>VLOOKUP($BC40&amp;"_"&amp;$AZ$7,データシート1!$A:$BT,MATCH("cb_"&amp;BF$12,データシート1!$A$1:$BT$1,0),0)</f>
        <v>12017.100000000004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18524.899999999994</v>
      </c>
      <c r="BL40" s="36"/>
      <c r="BM40" s="844" t="str">
        <f t="shared" si="4"/>
        <v>10464</v>
      </c>
      <c r="BN40" s="1031" t="str">
        <f t="shared" si="5"/>
        <v>玉村町</v>
      </c>
      <c r="BO40" s="34">
        <f>BE40*VLOOKUP(BO$12,別紙!$B$4:$E$10,MATCH("設備利用率",別紙!$B$4:$E$4,0),0)/100*8760/10^3</f>
        <v>7810.1409359999861</v>
      </c>
      <c r="BP40" s="34">
        <f>BF40*VLOOKUP(BP$12,別紙!$B$4:$E$10,MATCH("設備利用率",別紙!$B$4:$E$4,0),0)/100*8760/10^3</f>
        <v>15895.739196000004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23705.880131999991</v>
      </c>
      <c r="BV40" s="36"/>
      <c r="BW40" s="33" t="str">
        <f t="shared" si="7"/>
        <v>10464</v>
      </c>
      <c r="BX40" s="33" t="str">
        <f t="shared" si="8"/>
        <v>玉村町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237699.4044105979</v>
      </c>
      <c r="BZ40" s="36"/>
      <c r="CA40" s="33" t="str">
        <f t="shared" si="9"/>
        <v>10464</v>
      </c>
      <c r="CB40" s="33" t="str">
        <f t="shared" si="10"/>
        <v>玉村町</v>
      </c>
      <c r="CC40" s="223">
        <f t="shared" si="11"/>
        <v>3.2857217103114324E-2</v>
      </c>
      <c r="CD40" s="223">
        <f t="shared" si="16"/>
        <v>6.6873281552451744E-2</v>
      </c>
      <c r="CE40" s="223">
        <f t="shared" si="17"/>
        <v>0</v>
      </c>
      <c r="CF40" s="223">
        <f t="shared" si="18"/>
        <v>0</v>
      </c>
      <c r="CG40" s="223">
        <f t="shared" si="19"/>
        <v>0</v>
      </c>
      <c r="CH40" s="223">
        <f t="shared" si="20"/>
        <v>0</v>
      </c>
      <c r="CI40" s="223">
        <f t="shared" si="12"/>
        <v>9.9730498655566074E-2</v>
      </c>
      <c r="CK40" s="18" t="str">
        <f t="shared" si="13"/>
        <v>10464</v>
      </c>
      <c r="CL40" s="18" t="str">
        <f t="shared" si="14"/>
        <v>玉村町</v>
      </c>
      <c r="CM40" s="18">
        <f>VLOOKUP($CK40&amp;"_"&amp;$AZ$7,データシート1!$A:$BT,MATCH("ca_太陽光発電（10kW未満）",データシート1!$A$1:$BT$1,0),0)</f>
        <v>1328</v>
      </c>
      <c r="CN40" s="18">
        <f>VLOOKUP($CK40&amp;"_"&amp;$AZ$5,データシート1!$A:$BT,MATCH("ab_家庭",データシート1!$A$1:$BT$1,0),0)</f>
        <v>16080</v>
      </c>
      <c r="CO40" s="223">
        <f t="shared" si="15"/>
        <v>8.2587064676616917E-2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21208</v>
      </c>
      <c r="AY41" s="18" t="str">
        <f>IF(IFERROR(比較地域マスタ!$Z34,"")=0,"",IFERROR(比較地域マスタ!$Z34,""))</f>
        <v>瑞浪市</v>
      </c>
      <c r="BC41" s="844" t="str">
        <f t="shared" si="0"/>
        <v>21208</v>
      </c>
      <c r="BD41" s="1031" t="str">
        <f t="shared" si="2"/>
        <v>瑞浪市</v>
      </c>
      <c r="BE41" s="34">
        <f>VLOOKUP($BC41&amp;"_"&amp;$AZ$7,データシート1!$A:$BT,MATCH("cb_"&amp;BE$12,データシート1!$A$1:$BT$1,0),0)</f>
        <v>7365.899999999996</v>
      </c>
      <c r="BF41" s="34">
        <f>VLOOKUP($BC41&amp;"_"&amp;$AZ$7,データシート1!$A:$BT,MATCH("cb_"&amp;BF$12,データシート1!$A$1:$BT$1,0),0)</f>
        <v>70196.800000000017</v>
      </c>
      <c r="BG41" s="34">
        <f>VLOOKUP($BC41&amp;"_"&amp;$AZ$7,データシート1!$A:$BT,MATCH("cb_"&amp;BG$12,データシート1!$A$1:$BT$1,0),0)</f>
        <v>0</v>
      </c>
      <c r="BH41" s="34">
        <f>VLOOKUP($BC41&amp;"_"&amp;$AZ$7,データシート1!$A:$BT,MATCH("cb_"&amp;BH$12,データシート1!$A$1:$BT$1,0),0)</f>
        <v>103.1</v>
      </c>
      <c r="BI41" s="34">
        <f>VLOOKUP($BC41&amp;"_"&amp;$AZ$7,データシート1!$A:$BT,MATCH("cb_"&amp;BI$12,データシート1!$A$1:$BT$1,0),0)</f>
        <v>0</v>
      </c>
      <c r="BJ41" s="34">
        <f>VLOOKUP($BC41&amp;"_"&amp;$AZ$7,データシート1!$A:$BT,MATCH("cb_"&amp;BJ$12,データシート1!$A$1:$BT$1,0),0)</f>
        <v>2220</v>
      </c>
      <c r="BK41" s="34">
        <f t="shared" si="3"/>
        <v>79885.800000000017</v>
      </c>
      <c r="BL41" s="36"/>
      <c r="BM41" s="844" t="str">
        <f t="shared" si="4"/>
        <v>21208</v>
      </c>
      <c r="BN41" s="1031" t="str">
        <f t="shared" si="5"/>
        <v>瑞浪市</v>
      </c>
      <c r="BO41" s="34">
        <f>BE41*VLOOKUP(BO$12,別紙!$B$4:$E$10,MATCH("設備利用率",別紙!$B$4:$E$4,0),0)/100*8760/10^3</f>
        <v>8839.9639079999943</v>
      </c>
      <c r="BP41" s="34">
        <f>BF41*VLOOKUP(BP$12,別紙!$B$4:$E$10,MATCH("設備利用率",別紙!$B$4:$E$4,0),0)/100*8760/10^3</f>
        <v>92853.519168000013</v>
      </c>
      <c r="BQ41" s="34">
        <f>BG41*VLOOKUP(BQ$12,別紙!$B$4:$E$10,MATCH("設備利用率",別紙!$B$4:$E$4,0),0)/100*8760/10^3</f>
        <v>0</v>
      </c>
      <c r="BR41" s="34">
        <f>BH41*VLOOKUP(BR$12,別紙!$B$4:$E$10,MATCH("設備利用率",別紙!$B$4:$E$4,0),0)/100*8760/10^3</f>
        <v>541.89359999999999</v>
      </c>
      <c r="BS41" s="34">
        <f>BI41*VLOOKUP(BS$12,別紙!$B$4:$E$10,MATCH("設備利用率",別紙!$B$4:$E$4,0),0)/100*8760/10^3</f>
        <v>0</v>
      </c>
      <c r="BT41" s="34">
        <f>BJ41*VLOOKUP(BT$12,別紙!$B$4:$E$10,MATCH("設備利用率",別紙!$B$4:$E$4,0),0)/100*8760/10^3</f>
        <v>15557.76</v>
      </c>
      <c r="BU41" s="34">
        <f t="shared" si="6"/>
        <v>117793.13667599999</v>
      </c>
      <c r="BV41" s="36"/>
      <c r="BW41" s="33" t="str">
        <f t="shared" si="7"/>
        <v>21208</v>
      </c>
      <c r="BX41" s="33" t="str">
        <f t="shared" si="8"/>
        <v>瑞浪市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290969.77543933998</v>
      </c>
      <c r="BZ41" s="36"/>
      <c r="CA41" s="33" t="str">
        <f t="shared" si="9"/>
        <v>21208</v>
      </c>
      <c r="CB41" s="33" t="str">
        <f t="shared" si="10"/>
        <v>瑞浪市</v>
      </c>
      <c r="CC41" s="223">
        <f t="shared" si="11"/>
        <v>3.0381038355796197E-2</v>
      </c>
      <c r="CD41" s="223">
        <f t="shared" si="16"/>
        <v>0.31911740326911608</v>
      </c>
      <c r="CE41" s="223">
        <f t="shared" si="17"/>
        <v>0</v>
      </c>
      <c r="CF41" s="223">
        <f t="shared" si="18"/>
        <v>1.8623707537382054E-3</v>
      </c>
      <c r="CG41" s="223">
        <f t="shared" si="19"/>
        <v>0</v>
      </c>
      <c r="CH41" s="223">
        <f t="shared" si="20"/>
        <v>5.3468646276092033E-2</v>
      </c>
      <c r="CI41" s="223">
        <f t="shared" si="12"/>
        <v>0.40482945865474251</v>
      </c>
      <c r="CK41" s="18" t="str">
        <f t="shared" si="13"/>
        <v>21208</v>
      </c>
      <c r="CL41" s="18" t="str">
        <f t="shared" si="14"/>
        <v>瑞浪市</v>
      </c>
      <c r="CM41" s="18">
        <f>VLOOKUP($CK41&amp;"_"&amp;$AZ$7,データシート1!$A:$BT,MATCH("ca_太陽光発電（10kW未満）",データシート1!$A$1:$BT$1,0),0)</f>
        <v>1514</v>
      </c>
      <c r="CN41" s="18">
        <f>VLOOKUP($CK41&amp;"_"&amp;$AZ$5,データシート1!$A:$BT,MATCH("ab_家庭",データシート1!$A$1:$BT$1,0),0)</f>
        <v>15527</v>
      </c>
      <c r="CO41" s="223">
        <f t="shared" si="15"/>
        <v>9.7507567463128747E-2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08443</v>
      </c>
      <c r="AY72" s="18" t="str">
        <f>IF(IFERROR(比較地域マスタ!$AE7,"")=0,"",IFERROR(比較地域マスタ!$AE7,""))</f>
        <v>阿見町</v>
      </c>
      <c r="AZ72" s="16"/>
      <c r="BA72" s="22">
        <v>1</v>
      </c>
      <c r="BB72" s="22">
        <v>1</v>
      </c>
      <c r="BC72" s="18" t="str">
        <f>AX72</f>
        <v>08443</v>
      </c>
      <c r="BD72" s="18" t="str">
        <f>AY72</f>
        <v>阿見町</v>
      </c>
      <c r="BE72" s="33">
        <f>VLOOKUP(BC72&amp;"_"&amp;$AZ$9,データシート3!A:AB,MATCH("ea_"&amp;"太陽光（建物系）"&amp;"_年間発電",データシート3!$A$1:$AB$1,0),0)/10^3+VLOOKUP(BC72&amp;"_"&amp;$AZ$9,データシート3!A:AB,MATCH("ea_"&amp;"太陽光（土地系）"&amp;"_年間発電",データシート3!$A$1:$AB$1,0),0)/10^3</f>
        <v>888332.16100000008</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888332.16100000008</v>
      </c>
      <c r="BJ72" s="33">
        <f>(VLOOKUP($BC72&amp;"_"&amp;$AZ$8,データシート3!$A:$AN,MATCH("da_合計",データシート3!$A$1:$AN$1,0),0))/10^3</f>
        <v>540635.82966806181</v>
      </c>
      <c r="BK72" s="33">
        <f t="shared" ref="BK72:BK103" si="21">BI72-BJ72</f>
        <v>347696.33133193827</v>
      </c>
      <c r="BL72" s="33">
        <f t="shared" ref="BL72:BL103" si="22">IF(BK72&gt;0,0,BK72)</f>
        <v>0</v>
      </c>
      <c r="BM72" s="33">
        <f t="shared" ref="BM72:BM103" si="23">IF(BK72&gt;0,BK72,0)</f>
        <v>347696.33133193827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08205</v>
      </c>
      <c r="AY73" s="18" t="str">
        <f>IF(IFERROR(比較地域マスタ!$AE8,"")=0,"",IFERROR(比較地域マスタ!$AE8,""))</f>
        <v>石岡市</v>
      </c>
      <c r="AZ73" s="16"/>
      <c r="BA73" s="22">
        <v>2</v>
      </c>
      <c r="BB73" s="22">
        <v>1</v>
      </c>
      <c r="BC73" s="18" t="str">
        <f t="shared" ref="BC73:BC136" si="24">AX73</f>
        <v>08205</v>
      </c>
      <c r="BD73" s="18" t="str">
        <f t="shared" ref="BD73:BD136" si="25">AY73</f>
        <v>石岡市</v>
      </c>
      <c r="BE73" s="33">
        <f>VLOOKUP(BC73&amp;"_"&amp;$AZ$9,データシート3!A:AB,MATCH("ea_"&amp;"太陽光（建物系）"&amp;"_年間発電",データシート3!$A$1:$AB$1,0),0)/10^3+VLOOKUP(BC73&amp;"_"&amp;$AZ$9,データシート3!A:AB,MATCH("ea_"&amp;"太陽光（土地系）"&amp;"_年間発電",データシート3!$A$1:$AB$1,0),0)/10^3</f>
        <v>2545711.344</v>
      </c>
      <c r="BF73" s="33">
        <f>VLOOKUP(BC73&amp;"_"&amp;$AZ$9,データシート3!A:AB,MATCH("ea_"&amp;"風力（陸上）"&amp;"_年間発電",データシート3!$A$1:$AB$1,0),0)/10^3</f>
        <v>139737.576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2685448.92</v>
      </c>
      <c r="BJ73" s="33">
        <f>(VLOOKUP($BC73&amp;"_"&amp;$AZ$8,データシート3!$A:$AN,MATCH("da_合計",データシート3!$A$1:$AN$1,0),0))/10^3</f>
        <v>576473.22579695308</v>
      </c>
      <c r="BK73" s="33">
        <f t="shared" si="21"/>
        <v>2108975.6942030471</v>
      </c>
      <c r="BL73" s="33">
        <f t="shared" si="22"/>
        <v>0</v>
      </c>
      <c r="BM73" s="33">
        <f t="shared" si="23"/>
        <v>2108975.6942030471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08223</v>
      </c>
      <c r="AY74" s="18" t="str">
        <f>IF(IFERROR(比較地域マスタ!$AE9,"")=0,"",IFERROR(比較地域マスタ!$AE9,""))</f>
        <v>潮来市</v>
      </c>
      <c r="AZ74" s="16"/>
      <c r="BA74" s="22">
        <v>3</v>
      </c>
      <c r="BB74" s="22">
        <v>1</v>
      </c>
      <c r="BC74" s="18" t="str">
        <f t="shared" si="24"/>
        <v>08223</v>
      </c>
      <c r="BD74" s="18" t="str">
        <f t="shared" si="25"/>
        <v>潮来市</v>
      </c>
      <c r="BE74" s="33">
        <f>VLOOKUP(BC74&amp;"_"&amp;$AZ$9,データシート3!A:AB,MATCH("ea_"&amp;"太陽光（建物系）"&amp;"_年間発電",データシート3!$A$1:$AB$1,0),0)/10^3+VLOOKUP(BC74&amp;"_"&amp;$AZ$9,データシート3!A:AB,MATCH("ea_"&amp;"太陽光（土地系）"&amp;"_年間発電",データシート3!$A$1:$AB$1,0),0)/10^3</f>
        <v>636968.99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636968.99</v>
      </c>
      <c r="BJ74" s="33">
        <f>(VLOOKUP($BC74&amp;"_"&amp;$AZ$8,データシート3!$A:$AN,MATCH("da_合計",データシート3!$A$1:$AN$1,0),0))/10^3</f>
        <v>169198.47937451815</v>
      </c>
      <c r="BK74" s="33">
        <f t="shared" si="21"/>
        <v>467770.51062548184</v>
      </c>
      <c r="BL74" s="33">
        <f t="shared" si="22"/>
        <v>0</v>
      </c>
      <c r="BM74" s="33">
        <f t="shared" si="23"/>
        <v>467770.51062548184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08229</v>
      </c>
      <c r="AY75" s="18" t="str">
        <f>IF(IFERROR(比較地域マスタ!$AE10,"")=0,"",IFERROR(比較地域マスタ!$AE10,""))</f>
        <v>稲敷市</v>
      </c>
      <c r="AZ75" s="16"/>
      <c r="BA75" s="22">
        <v>4</v>
      </c>
      <c r="BB75" s="22">
        <v>1</v>
      </c>
      <c r="BC75" s="18" t="str">
        <f t="shared" si="24"/>
        <v>08229</v>
      </c>
      <c r="BD75" s="18" t="str">
        <f t="shared" si="25"/>
        <v>稲敷市</v>
      </c>
      <c r="BE75" s="33">
        <f>VLOOKUP(BC75&amp;"_"&amp;$AZ$9,データシート3!A:AB,MATCH("ea_"&amp;"太陽光（建物系）"&amp;"_年間発電",データシート3!$A$1:$AB$1,0),0)/10^3+VLOOKUP(BC75&amp;"_"&amp;$AZ$9,データシート3!A:AB,MATCH("ea_"&amp;"太陽光（土地系）"&amp;"_年間発電",データシート3!$A$1:$AB$1,0),0)/10^3</f>
        <v>1439587.1030000001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1439587.1030000001</v>
      </c>
      <c r="BJ75" s="33">
        <f>(VLOOKUP($BC75&amp;"_"&amp;$AZ$8,データシート3!$A:$AN,MATCH("da_合計",データシート3!$A$1:$AN$1,0),0))/10^3</f>
        <v>310432.60594337684</v>
      </c>
      <c r="BK75" s="33">
        <f t="shared" si="21"/>
        <v>1129154.4970566232</v>
      </c>
      <c r="BL75" s="33">
        <f t="shared" si="22"/>
        <v>0</v>
      </c>
      <c r="BM75" s="33">
        <f t="shared" si="23"/>
        <v>1129154.4970566232</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08302</v>
      </c>
      <c r="AY76" s="18" t="str">
        <f>IF(IFERROR(比較地域マスタ!$AE11,"")=0,"",IFERROR(比較地域マスタ!$AE11,""))</f>
        <v>茨城町</v>
      </c>
      <c r="AZ76" s="16"/>
      <c r="BA76" s="22">
        <v>5</v>
      </c>
      <c r="BB76" s="22">
        <v>1</v>
      </c>
      <c r="BC76" s="18" t="str">
        <f t="shared" si="24"/>
        <v>08302</v>
      </c>
      <c r="BD76" s="18" t="str">
        <f t="shared" si="25"/>
        <v>茨城町</v>
      </c>
      <c r="BE76" s="33">
        <f>VLOOKUP(BC76&amp;"_"&amp;$AZ$9,データシート3!A:AB,MATCH("ea_"&amp;"太陽光（建物系）"&amp;"_年間発電",データシート3!$A$1:$AB$1,0),0)/10^3+VLOOKUP(BC76&amp;"_"&amp;$AZ$9,データシート3!A:AB,MATCH("ea_"&amp;"太陽光（土地系）"&amp;"_年間発電",データシート3!$A$1:$AB$1,0),0)/10^3</f>
        <v>2114850.2170000002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2114850.2170000002</v>
      </c>
      <c r="BJ76" s="33">
        <f>(VLOOKUP($BC76&amp;"_"&amp;$AZ$8,データシート3!$A:$AN,MATCH("da_合計",データシート3!$A$1:$AN$1,0),0))/10^3</f>
        <v>197801.88269945612</v>
      </c>
      <c r="BK76" s="33">
        <f t="shared" si="21"/>
        <v>1917048.3343005441</v>
      </c>
      <c r="BL76" s="33">
        <f t="shared" si="22"/>
        <v>0</v>
      </c>
      <c r="BM76" s="33">
        <f t="shared" si="23"/>
        <v>1917048.3343005441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08219</v>
      </c>
      <c r="AY77" s="18" t="str">
        <f>IF(IFERROR(比較地域マスタ!$AE12,"")=0,"",IFERROR(比較地域マスタ!$AE12,""))</f>
        <v>牛久市</v>
      </c>
      <c r="AZ77" s="16"/>
      <c r="BA77" s="22">
        <v>6</v>
      </c>
      <c r="BB77" s="22">
        <v>1</v>
      </c>
      <c r="BC77" s="18" t="str">
        <f t="shared" si="24"/>
        <v>08219</v>
      </c>
      <c r="BD77" s="18" t="str">
        <f t="shared" si="25"/>
        <v>牛久市</v>
      </c>
      <c r="BE77" s="33">
        <f>VLOOKUP(BC77&amp;"_"&amp;$AZ$9,データシート3!A:AB,MATCH("ea_"&amp;"太陽光（建物系）"&amp;"_年間発電",データシート3!$A$1:$AB$1,0),0)/10^3+VLOOKUP(BC77&amp;"_"&amp;$AZ$9,データシート3!A:AB,MATCH("ea_"&amp;"太陽光（土地系）"&amp;"_年間発電",データシート3!$A$1:$AB$1,0),0)/10^3</f>
        <v>889939.00699999998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889939.00699999998</v>
      </c>
      <c r="BJ77" s="33">
        <f>(VLOOKUP($BC77&amp;"_"&amp;$AZ$8,データシート3!$A:$AN,MATCH("da_合計",データシート3!$A$1:$AN$1,0),0))/10^3</f>
        <v>498258.61737865763</v>
      </c>
      <c r="BK77" s="33">
        <f t="shared" si="21"/>
        <v>391680.38962134236</v>
      </c>
      <c r="BL77" s="33">
        <f t="shared" si="22"/>
        <v>0</v>
      </c>
      <c r="BM77" s="33">
        <f t="shared" si="23"/>
        <v>391680.38962134236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08309</v>
      </c>
      <c r="AY78" s="18" t="str">
        <f>IF(IFERROR(比較地域マスタ!$AE13,"")=0,"",IFERROR(比較地域マスタ!$AE13,""))</f>
        <v>大洗町</v>
      </c>
      <c r="AZ78" s="16"/>
      <c r="BA78" s="22">
        <v>7</v>
      </c>
      <c r="BB78" s="22">
        <v>1</v>
      </c>
      <c r="BC78" s="18" t="str">
        <f t="shared" si="24"/>
        <v>08309</v>
      </c>
      <c r="BD78" s="18" t="str">
        <f t="shared" si="25"/>
        <v>大洗町</v>
      </c>
      <c r="BE78" s="33">
        <f>VLOOKUP(BC78&amp;"_"&amp;$AZ$9,データシート3!A:AB,MATCH("ea_"&amp;"太陽光（建物系）"&amp;"_年間発電",データシート3!$A$1:$AB$1,0),0)/10^3+VLOOKUP(BC78&amp;"_"&amp;$AZ$9,データシート3!A:AB,MATCH("ea_"&amp;"太陽光（土地系）"&amp;"_年間発電",データシート3!$A$1:$AB$1,0),0)/10^3</f>
        <v>204482.549</v>
      </c>
      <c r="BF78" s="33">
        <f>VLOOKUP(BC78&amp;"_"&amp;$AZ$9,データシート3!A:AB,MATCH("ea_"&amp;"風力（陸上）"&amp;"_年間発電",データシート3!$A$1:$AB$1,0),0)/10^3</f>
        <v>3117.2820000000006</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207599.83100000001</v>
      </c>
      <c r="BJ78" s="33">
        <f>(VLOOKUP($BC78&amp;"_"&amp;$AZ$8,データシート3!$A:$AN,MATCH("da_合計",データシート3!$A$1:$AN$1,0),0))/10^3</f>
        <v>103639.59090391308</v>
      </c>
      <c r="BK78" s="33">
        <f t="shared" si="21"/>
        <v>103960.24009608693</v>
      </c>
      <c r="BL78" s="33">
        <f t="shared" si="22"/>
        <v>0</v>
      </c>
      <c r="BM78" s="33">
        <f t="shared" si="23"/>
        <v>103960.24009608693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08236</v>
      </c>
      <c r="AY79" s="18" t="str">
        <f>IF(IFERROR(比較地域マスタ!$AE14,"")=0,"",IFERROR(比較地域マスタ!$AE14,""))</f>
        <v>小美玉市</v>
      </c>
      <c r="AZ79" s="16"/>
      <c r="BA79" s="22">
        <v>8</v>
      </c>
      <c r="BB79" s="22">
        <v>1</v>
      </c>
      <c r="BC79" s="18" t="str">
        <f t="shared" si="24"/>
        <v>08236</v>
      </c>
      <c r="BD79" s="18" t="str">
        <f t="shared" si="25"/>
        <v>小美玉市</v>
      </c>
      <c r="BE79" s="33">
        <f>VLOOKUP(BC79&amp;"_"&amp;$AZ$9,データシート3!A:AB,MATCH("ea_"&amp;"太陽光（建物系）"&amp;"_年間発電",データシート3!$A$1:$AB$1,0),0)/10^3+VLOOKUP(BC79&amp;"_"&amp;$AZ$9,データシート3!A:AB,MATCH("ea_"&amp;"太陽光（土地系）"&amp;"_年間発電",データシート3!$A$1:$AB$1,0),0)/10^3</f>
        <v>2497770.8360000001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2497770.8360000001</v>
      </c>
      <c r="BJ79" s="33">
        <f>(VLOOKUP($BC79&amp;"_"&amp;$AZ$8,データシート3!$A:$AN,MATCH("da_合計",データシート3!$A$1:$AN$1,0),0))/10^3</f>
        <v>459525.01965621155</v>
      </c>
      <c r="BK79" s="33">
        <f t="shared" si="21"/>
        <v>2038245.8163437885</v>
      </c>
      <c r="BL79" s="33">
        <f>IF(BK79&gt;0,0,BK79)</f>
        <v>0</v>
      </c>
      <c r="BM79" s="33">
        <f>IF(BK79&gt;0,BK79,0)</f>
        <v>2038245.8163437885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08216</v>
      </c>
      <c r="AY80" s="18" t="str">
        <f>IF(IFERROR(比較地域マスタ!$AE15,"")=0,"",IFERROR(比較地域マスタ!$AE15,""))</f>
        <v>笠間市</v>
      </c>
      <c r="AZ80" s="16"/>
      <c r="BA80" s="22">
        <v>9</v>
      </c>
      <c r="BB80" s="22">
        <v>1</v>
      </c>
      <c r="BC80" s="18" t="str">
        <f t="shared" si="24"/>
        <v>08216</v>
      </c>
      <c r="BD80" s="18" t="str">
        <f t="shared" si="25"/>
        <v>笠間市</v>
      </c>
      <c r="BE80" s="33">
        <f>VLOOKUP(BC80&amp;"_"&amp;$AZ$9,データシート3!A:AB,MATCH("ea_"&amp;"太陽光（建物系）"&amp;"_年間発電",データシート3!$A$1:$AB$1,0),0)/10^3+VLOOKUP(BC80&amp;"_"&amp;$AZ$9,データシート3!A:AB,MATCH("ea_"&amp;"太陽光（土地系）"&amp;"_年間発電",データシート3!$A$1:$AB$1,0),0)/10^3</f>
        <v>2341434.8569999998</v>
      </c>
      <c r="BF80" s="33">
        <f>VLOOKUP(BC80&amp;"_"&amp;$AZ$9,データシート3!A:AB,MATCH("ea_"&amp;"風力（陸上）"&amp;"_年間発電",データシート3!$A$1:$AB$1,0),0)/10^3</f>
        <v>95497.736000000004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2436932.5929999999</v>
      </c>
      <c r="BJ80" s="33">
        <f>(VLOOKUP($BC80&amp;"_"&amp;$AZ$8,データシート3!$A:$AN,MATCH("da_合計",データシート3!$A$1:$AN$1,0),0))/10^3</f>
        <v>482173.63362748211</v>
      </c>
      <c r="BK80" s="33">
        <f t="shared" si="21"/>
        <v>1954758.9593725177</v>
      </c>
      <c r="BL80" s="33">
        <f t="shared" si="22"/>
        <v>0</v>
      </c>
      <c r="BM80" s="33">
        <f t="shared" si="23"/>
        <v>1954758.9593725177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08222</v>
      </c>
      <c r="AY81" s="18" t="str">
        <f>IF(IFERROR(比較地域マスタ!$AE16,"")=0,"",IFERROR(比較地域マスタ!$AE16,""))</f>
        <v>鹿嶋市</v>
      </c>
      <c r="AZ81" s="16"/>
      <c r="BA81" s="22">
        <v>10</v>
      </c>
      <c r="BB81" s="22">
        <v>1</v>
      </c>
      <c r="BC81" s="18" t="str">
        <f t="shared" si="24"/>
        <v>08222</v>
      </c>
      <c r="BD81" s="18" t="str">
        <f t="shared" si="25"/>
        <v>鹿嶋市</v>
      </c>
      <c r="BE81" s="33">
        <f>VLOOKUP(BC81&amp;"_"&amp;$AZ$9,データシート3!A:AB,MATCH("ea_"&amp;"太陽光（建物系）"&amp;"_年間発電",データシート3!$A$1:$AB$1,0),0)/10^3+VLOOKUP(BC81&amp;"_"&amp;$AZ$9,データシート3!A:AB,MATCH("ea_"&amp;"太陽光（土地系）"&amp;"_年間発電",データシート3!$A$1:$AB$1,0),0)/10^3</f>
        <v>1170883.5460000003</v>
      </c>
      <c r="BF81" s="33">
        <f>VLOOKUP(BC81&amp;"_"&amp;$AZ$9,データシート3!A:AB,MATCH("ea_"&amp;"風力（陸上）"&amp;"_年間発電",データシート3!$A$1:$AB$1,0),0)/10^3</f>
        <v>7317.3519999999999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1178200.8980000003</v>
      </c>
      <c r="BJ81" s="33">
        <f>(VLOOKUP($BC81&amp;"_"&amp;$AZ$8,データシート3!$A:$AN,MATCH("da_合計",データシート3!$A$1:$AN$1,0),0))/10^3</f>
        <v>1255626.2623396399</v>
      </c>
      <c r="BK81" s="33">
        <f t="shared" si="21"/>
        <v>-77425.364339639666</v>
      </c>
      <c r="BL81" s="33">
        <f t="shared" si="22"/>
        <v>-77425.364339639666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08230</v>
      </c>
      <c r="AY82" s="18" t="str">
        <f>IF(IFERROR(比較地域マスタ!$AE17,"")=0,"",IFERROR(比較地域マスタ!$AE17,""))</f>
        <v>かすみがうら市</v>
      </c>
      <c r="AZ82" s="16"/>
      <c r="BA82" s="22">
        <v>11</v>
      </c>
      <c r="BB82" s="22">
        <v>1</v>
      </c>
      <c r="BC82" s="18" t="str">
        <f t="shared" si="24"/>
        <v>08230</v>
      </c>
      <c r="BD82" s="18" t="str">
        <f t="shared" si="25"/>
        <v>かすみがうら市</v>
      </c>
      <c r="BE82" s="33">
        <f>VLOOKUP(BC82&amp;"_"&amp;$AZ$9,データシート3!A:AB,MATCH("ea_"&amp;"太陽光（建物系）"&amp;"_年間発電",データシート3!$A$1:$AB$1,0),0)/10^3+VLOOKUP(BC82&amp;"_"&amp;$AZ$9,データシート3!A:AB,MATCH("ea_"&amp;"太陽光（土地系）"&amp;"_年間発電",データシート3!$A$1:$AB$1,0),0)/10^3</f>
        <v>1774840.068</v>
      </c>
      <c r="BF82" s="33">
        <f>VLOOKUP(BC82&amp;"_"&amp;$AZ$9,データシート3!A:AB,MATCH("ea_"&amp;"風力（陸上）"&amp;"_年間発電",データシート3!$A$1:$AB$1,0),0)/10^3</f>
        <v>4023.2640000000001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1778863.3319999999</v>
      </c>
      <c r="BJ82" s="33">
        <f>(VLOOKUP($BC82&amp;"_"&amp;$AZ$8,データシート3!$A:$AN,MATCH("da_合計",データシート3!$A$1:$AN$1,0),0))/10^3</f>
        <v>382309.14282240282</v>
      </c>
      <c r="BK82" s="33">
        <f t="shared" si="21"/>
        <v>1396554.1891775972</v>
      </c>
      <c r="BL82" s="33">
        <f t="shared" si="22"/>
        <v>0</v>
      </c>
      <c r="BM82" s="33">
        <f t="shared" si="23"/>
        <v>1396554.1891775972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08232</v>
      </c>
      <c r="AY83" s="18" t="str">
        <f>IF(IFERROR(比較地域マスタ!$AE18,"")=0,"",IFERROR(比較地域マスタ!$AE18,""))</f>
        <v>神栖市</v>
      </c>
      <c r="AZ83" s="16"/>
      <c r="BA83" s="22">
        <v>12</v>
      </c>
      <c r="BB83" s="22">
        <v>1</v>
      </c>
      <c r="BC83" s="18" t="str">
        <f t="shared" si="24"/>
        <v>08232</v>
      </c>
      <c r="BD83" s="18" t="str">
        <f t="shared" si="25"/>
        <v>神栖市</v>
      </c>
      <c r="BE83" s="33">
        <f>VLOOKUP(BC83&amp;"_"&amp;$AZ$9,データシート3!A:AB,MATCH("ea_"&amp;"太陽光（建物系）"&amp;"_年間発電",データシート3!$A$1:$AB$1,0),0)/10^3+VLOOKUP(BC83&amp;"_"&amp;$AZ$9,データシート3!A:AB,MATCH("ea_"&amp;"太陽光（土地系）"&amp;"_年間発電",データシート3!$A$1:$AB$1,0),0)/10^3</f>
        <v>1675003.7540000002</v>
      </c>
      <c r="BF83" s="33">
        <f>VLOOKUP(BC83&amp;"_"&amp;$AZ$9,データシート3!A:AB,MATCH("ea_"&amp;"風力（陸上）"&amp;"_年間発電",データシート3!$A$1:$AB$1,0),0)/10^3</f>
        <v>4244.7569999999996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1679248.5110000002</v>
      </c>
      <c r="BJ83" s="33">
        <f>(VLOOKUP($BC83&amp;"_"&amp;$AZ$8,データシート3!$A:$AN,MATCH("da_合計",データシート3!$A$1:$AN$1,0),0))/10^3</f>
        <v>2265137.9012112017</v>
      </c>
      <c r="BK83" s="33">
        <f t="shared" si="21"/>
        <v>-585889.39021120151</v>
      </c>
      <c r="BL83" s="33">
        <f t="shared" si="22"/>
        <v>-585889.39021120151</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08447</v>
      </c>
      <c r="AY84" s="18" t="str">
        <f>IF(IFERROR(比較地域マスタ!$AE19,"")=0,"",IFERROR(比較地域マスタ!$AE19,""))</f>
        <v>河内町</v>
      </c>
      <c r="AZ84" s="16"/>
      <c r="BA84" s="22">
        <v>13</v>
      </c>
      <c r="BB84" s="22">
        <v>1</v>
      </c>
      <c r="BC84" s="18" t="str">
        <f t="shared" si="24"/>
        <v>08447</v>
      </c>
      <c r="BD84" s="18" t="str">
        <f t="shared" si="25"/>
        <v>河内町</v>
      </c>
      <c r="BE84" s="33">
        <f>VLOOKUP(BC84&amp;"_"&amp;$AZ$9,データシート3!A:AB,MATCH("ea_"&amp;"太陽光（建物系）"&amp;"_年間発電",データシート3!$A$1:$AB$1,0),0)/10^3+VLOOKUP(BC84&amp;"_"&amp;$AZ$9,データシート3!A:AB,MATCH("ea_"&amp;"太陽光（土地系）"&amp;"_年間発電",データシート3!$A$1:$AB$1,0),0)/10^3</f>
        <v>300480.08100000001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300480.08100000001</v>
      </c>
      <c r="BJ84" s="33">
        <f>(VLOOKUP($BC84&amp;"_"&amp;$AZ$8,データシート3!$A:$AN,MATCH("da_合計",データシート3!$A$1:$AN$1,0),0))/10^3</f>
        <v>44099.479835049249</v>
      </c>
      <c r="BK84" s="33">
        <f t="shared" si="21"/>
        <v>256380.60116495076</v>
      </c>
      <c r="BL84" s="33">
        <f t="shared" si="22"/>
        <v>0</v>
      </c>
      <c r="BM84" s="33">
        <f t="shared" si="23"/>
        <v>256380.60116495076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08215</v>
      </c>
      <c r="AY85" s="18" t="str">
        <f>IF(IFERROR(比較地域マスタ!$AE20,"")=0,"",IFERROR(比較地域マスタ!$AE20,""))</f>
        <v>北茨城市</v>
      </c>
      <c r="AZ85" s="16"/>
      <c r="BA85" s="22">
        <v>14</v>
      </c>
      <c r="BB85" s="22">
        <v>1</v>
      </c>
      <c r="BC85" s="18" t="str">
        <f t="shared" si="24"/>
        <v>08215</v>
      </c>
      <c r="BD85" s="18" t="str">
        <f t="shared" si="25"/>
        <v>北茨城市</v>
      </c>
      <c r="BE85" s="33">
        <f>VLOOKUP(BC85&amp;"_"&amp;$AZ$9,データシート3!A:AB,MATCH("ea_"&amp;"太陽光（建物系）"&amp;"_年間発電",データシート3!$A$1:$AB$1,0),0)/10^3+VLOOKUP(BC85&amp;"_"&amp;$AZ$9,データシート3!A:AB,MATCH("ea_"&amp;"太陽光（土地系）"&amp;"_年間発電",データシート3!$A$1:$AB$1,0),0)/10^3</f>
        <v>627891.88199999998</v>
      </c>
      <c r="BF85" s="33">
        <f>VLOOKUP(BC85&amp;"_"&amp;$AZ$9,データシート3!A:AB,MATCH("ea_"&amp;"風力（陸上）"&amp;"_年間発電",データシート3!$A$1:$AB$1,0),0)/10^3</f>
        <v>1404908.841</v>
      </c>
      <c r="BG85" s="33">
        <f>VLOOKUP(BC85&amp;"_"&amp;$AZ$9,データシート3!A:AB,MATCH("ea_"&amp;"中小水（河川）"&amp;"_年間発電",データシート3!$A$1:$AB$1,0),0)/10^3+VLOOKUP(BC85&amp;"_"&amp;$AZ$9,データシート3!A:AB,MATCH("ea_"&amp;"中小水（農業用水路）"&amp;"_年間発電",データシート3!$A$1:$AB$1,0),0)/10^3</f>
        <v>25741.468000000001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2058542.1910000001</v>
      </c>
      <c r="BJ85" s="33">
        <f>(VLOOKUP($BC85&amp;"_"&amp;$AZ$8,データシート3!$A:$AN,MATCH("da_合計",データシート3!$A$1:$AN$1,0),0))/10^3</f>
        <v>436300.27695870458</v>
      </c>
      <c r="BK85" s="33">
        <f t="shared" si="21"/>
        <v>1622241.9140412956</v>
      </c>
      <c r="BL85" s="33">
        <f t="shared" si="22"/>
        <v>0</v>
      </c>
      <c r="BM85" s="33">
        <f t="shared" si="23"/>
        <v>1622241.9140412956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08204</v>
      </c>
      <c r="AY86" s="18" t="str">
        <f>IF(IFERROR(比較地域マスタ!$AE21,"")=0,"",IFERROR(比較地域マスタ!$AE21,""))</f>
        <v>古河市</v>
      </c>
      <c r="AZ86" s="16"/>
      <c r="BA86" s="22">
        <v>15</v>
      </c>
      <c r="BB86" s="22">
        <v>1</v>
      </c>
      <c r="BC86" s="18" t="str">
        <f t="shared" si="24"/>
        <v>08204</v>
      </c>
      <c r="BD86" s="18" t="str">
        <f t="shared" si="25"/>
        <v>古河市</v>
      </c>
      <c r="BE86" s="33">
        <f>VLOOKUP(BC86&amp;"_"&amp;$AZ$9,データシート3!A:AB,MATCH("ea_"&amp;"太陽光（建物系）"&amp;"_年間発電",データシート3!$A$1:$AB$1,0),0)/10^3+VLOOKUP(BC86&amp;"_"&amp;$AZ$9,データシート3!A:AB,MATCH("ea_"&amp;"太陽光（土地系）"&amp;"_年間発電",データシート3!$A$1:$AB$1,0),0)/10^3</f>
        <v>1961601.62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1961601.62</v>
      </c>
      <c r="BJ86" s="33">
        <f>(VLOOKUP($BC86&amp;"_"&amp;$AZ$8,データシート3!$A:$AN,MATCH("da_合計",データシート3!$A$1:$AN$1,0),0))/10^3</f>
        <v>1498829.213188529</v>
      </c>
      <c r="BK86" s="33">
        <f t="shared" si="21"/>
        <v>462772.4068114711</v>
      </c>
      <c r="BL86" s="33">
        <f t="shared" si="22"/>
        <v>0</v>
      </c>
      <c r="BM86" s="33">
        <f t="shared" si="23"/>
        <v>462772.4068114711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08542</v>
      </c>
      <c r="AY87" s="18" t="str">
        <f>IF(IFERROR(比較地域マスタ!$AE22,"")=0,"",IFERROR(比較地域マスタ!$AE22,""))</f>
        <v>五霞町</v>
      </c>
      <c r="AZ87" s="16"/>
      <c r="BA87" s="22">
        <v>16</v>
      </c>
      <c r="BB87" s="22">
        <v>1</v>
      </c>
      <c r="BC87" s="18" t="str">
        <f t="shared" si="24"/>
        <v>08542</v>
      </c>
      <c r="BD87" s="18" t="str">
        <f t="shared" si="25"/>
        <v>五霞町</v>
      </c>
      <c r="BE87" s="33">
        <f>VLOOKUP(BC87&amp;"_"&amp;$AZ$9,データシート3!A:AB,MATCH("ea_"&amp;"太陽光（建物系）"&amp;"_年間発電",データシート3!$A$1:$AB$1,0),0)/10^3+VLOOKUP(BC87&amp;"_"&amp;$AZ$9,データシート3!A:AB,MATCH("ea_"&amp;"太陽光（土地系）"&amp;"_年間発電",データシート3!$A$1:$AB$1,0),0)/10^3</f>
        <v>169880.601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169880.601</v>
      </c>
      <c r="BJ87" s="33">
        <f>(VLOOKUP($BC87&amp;"_"&amp;$AZ$8,データシート3!$A:$AN,MATCH("da_合計",データシート3!$A$1:$AN$1,0),0))/10^3</f>
        <v>251966.93192350108</v>
      </c>
      <c r="BK87" s="33">
        <f t="shared" si="21"/>
        <v>-82086.330923501082</v>
      </c>
      <c r="BL87" s="33">
        <f t="shared" si="22"/>
        <v>-82086.330923501082</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08546</v>
      </c>
      <c r="AY88" s="18" t="str">
        <f>IF(IFERROR(比較地域マスタ!$AE23,"")=0,"",IFERROR(比較地域マスタ!$AE23,""))</f>
        <v>境町</v>
      </c>
      <c r="AZ88" s="16"/>
      <c r="BA88" s="22">
        <v>17</v>
      </c>
      <c r="BB88" s="22">
        <v>1</v>
      </c>
      <c r="BC88" s="18" t="str">
        <f t="shared" si="24"/>
        <v>08546</v>
      </c>
      <c r="BD88" s="18" t="str">
        <f t="shared" si="25"/>
        <v>境町</v>
      </c>
      <c r="BE88" s="33">
        <f>VLOOKUP(BC88&amp;"_"&amp;$AZ$9,データシート3!A:AB,MATCH("ea_"&amp;"太陽光（建物系）"&amp;"_年間発電",データシート3!$A$1:$AB$1,0),0)/10^3+VLOOKUP(BC88&amp;"_"&amp;$AZ$9,データシート3!A:AB,MATCH("ea_"&amp;"太陽光（土地系）"&amp;"_年間発電",データシート3!$A$1:$AB$1,0),0)/10^3</f>
        <v>415360.13500000001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415360.13500000001</v>
      </c>
      <c r="BJ88" s="33">
        <f>(VLOOKUP($BC88&amp;"_"&amp;$AZ$8,データシート3!$A:$AN,MATCH("da_合計",データシート3!$A$1:$AN$1,0),0))/10^3</f>
        <v>215936.63421230559</v>
      </c>
      <c r="BK88" s="33">
        <f t="shared" si="21"/>
        <v>199423.50078769441</v>
      </c>
      <c r="BL88" s="33">
        <f t="shared" si="22"/>
        <v>0</v>
      </c>
      <c r="BM88" s="33">
        <f t="shared" si="23"/>
        <v>199423.50078769441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08231</v>
      </c>
      <c r="AY89" s="18" t="str">
        <f>IF(IFERROR(比較地域マスタ!$AE24,"")=0,"",IFERROR(比較地域マスタ!$AE24,""))</f>
        <v>桜川市</v>
      </c>
      <c r="AZ89" s="16"/>
      <c r="BA89" s="22">
        <v>18</v>
      </c>
      <c r="BB89" s="22">
        <v>1</v>
      </c>
      <c r="BC89" s="18" t="str">
        <f t="shared" si="24"/>
        <v>08231</v>
      </c>
      <c r="BD89" s="18" t="str">
        <f t="shared" si="25"/>
        <v>桜川市</v>
      </c>
      <c r="BE89" s="33">
        <f>VLOOKUP(BC89&amp;"_"&amp;$AZ$9,データシート3!A:AB,MATCH("ea_"&amp;"太陽光（建物系）"&amp;"_年間発電",データシート3!$A$1:$AB$1,0),0)/10^3+VLOOKUP(BC89&amp;"_"&amp;$AZ$9,データシート3!A:AB,MATCH("ea_"&amp;"太陽光（土地系）"&amp;"_年間発電",データシート3!$A$1:$AB$1,0),0)/10^3</f>
        <v>2167176.1579999998</v>
      </c>
      <c r="BF89" s="33">
        <f>VLOOKUP(BC89&amp;"_"&amp;$AZ$9,データシート3!A:AB,MATCH("ea_"&amp;"風力（陸上）"&amp;"_年間発電",データシート3!$A$1:$AB$1,0),0)/10^3</f>
        <v>160236.28099999999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2327412.4389999998</v>
      </c>
      <c r="BJ89" s="33">
        <f>(VLOOKUP($BC89&amp;"_"&amp;$AZ$8,データシート3!$A:$AN,MATCH("da_合計",データシート3!$A$1:$AN$1,0),0))/10^3</f>
        <v>251882.26929815364</v>
      </c>
      <c r="BK89" s="33">
        <f t="shared" si="21"/>
        <v>2075530.1697018461</v>
      </c>
      <c r="BL89" s="33">
        <f t="shared" si="22"/>
        <v>0</v>
      </c>
      <c r="BM89" s="33">
        <f t="shared" si="23"/>
        <v>2075530.1697018461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08210</v>
      </c>
      <c r="AY90" s="18" t="str">
        <f>IF(IFERROR(比較地域マスタ!$AE25,"")=0,"",IFERROR(比較地域マスタ!$AE25,""))</f>
        <v>下妻市</v>
      </c>
      <c r="AZ90" s="16"/>
      <c r="BA90" s="22">
        <v>19</v>
      </c>
      <c r="BB90" s="22">
        <v>1</v>
      </c>
      <c r="BC90" s="18" t="str">
        <f t="shared" si="24"/>
        <v>08210</v>
      </c>
      <c r="BD90" s="18" t="str">
        <f t="shared" si="25"/>
        <v>下妻市</v>
      </c>
      <c r="BE90" s="33">
        <f>VLOOKUP(BC90&amp;"_"&amp;$AZ$9,データシート3!A:AB,MATCH("ea_"&amp;"太陽光（建物系）"&amp;"_年間発電",データシート3!$A$1:$AB$1,0),0)/10^3+VLOOKUP(BC90&amp;"_"&amp;$AZ$9,データシート3!A:AB,MATCH("ea_"&amp;"太陽光（土地系）"&amp;"_年間発電",データシート3!$A$1:$AB$1,0),0)/10^3</f>
        <v>895330.64899999998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405.52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895736.16899999999</v>
      </c>
      <c r="BJ90" s="33">
        <f>(VLOOKUP($BC90&amp;"_"&amp;$AZ$8,データシート3!$A:$AN,MATCH("da_合計",データシート3!$A$1:$AN$1,0),0))/10^3</f>
        <v>362144.5957680096</v>
      </c>
      <c r="BK90" s="33">
        <f t="shared" si="21"/>
        <v>533591.57323199045</v>
      </c>
      <c r="BL90" s="33">
        <f t="shared" si="22"/>
        <v>0</v>
      </c>
      <c r="BM90" s="33">
        <f t="shared" si="23"/>
        <v>533591.57323199045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08211</v>
      </c>
      <c r="AY91" s="18" t="str">
        <f>IF(IFERROR(比較地域マスタ!$AE26,"")=0,"",IFERROR(比較地域マスタ!$AE26,""))</f>
        <v>常総市</v>
      </c>
      <c r="BA91" s="22">
        <v>20</v>
      </c>
      <c r="BB91" s="22">
        <v>1</v>
      </c>
      <c r="BC91" s="18" t="str">
        <f t="shared" si="24"/>
        <v>08211</v>
      </c>
      <c r="BD91" s="18" t="str">
        <f t="shared" si="25"/>
        <v>常総市</v>
      </c>
      <c r="BE91" s="33">
        <f>VLOOKUP(BC91&amp;"_"&amp;$AZ$9,データシート3!A:AB,MATCH("ea_"&amp;"太陽光（建物系）"&amp;"_年間発電",データシート3!$A$1:$AB$1,0),0)/10^3+VLOOKUP(BC91&amp;"_"&amp;$AZ$9,データシート3!A:AB,MATCH("ea_"&amp;"太陽光（土地系）"&amp;"_年間発電",データシート3!$A$1:$AB$1,0),0)/10^3</f>
        <v>1342089.8409999998</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1342089.8409999998</v>
      </c>
      <c r="BJ91" s="33">
        <f>(VLOOKUP($BC91&amp;"_"&amp;$AZ$8,データシート3!$A:$AN,MATCH("da_合計",データシート3!$A$1:$AN$1,0),0))/10^3</f>
        <v>722496.46749005117</v>
      </c>
      <c r="BK91" s="33">
        <f t="shared" si="21"/>
        <v>619593.37350994861</v>
      </c>
      <c r="BL91" s="33">
        <f t="shared" si="22"/>
        <v>0</v>
      </c>
      <c r="BM91" s="33">
        <f t="shared" si="23"/>
        <v>619593.37350994861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08310</v>
      </c>
      <c r="AY92" s="18" t="str">
        <f>IF(IFERROR(比較地域マスタ!$AE27,"")=0,"",IFERROR(比較地域マスタ!$AE27,""))</f>
        <v>城里町</v>
      </c>
      <c r="AZ92" s="16"/>
      <c r="BA92" s="22">
        <v>21</v>
      </c>
      <c r="BB92" s="22">
        <v>1</v>
      </c>
      <c r="BC92" s="18" t="str">
        <f t="shared" si="24"/>
        <v>08310</v>
      </c>
      <c r="BD92" s="18" t="str">
        <f t="shared" si="25"/>
        <v>城里町</v>
      </c>
      <c r="BE92" s="33">
        <f>VLOOKUP(BC92&amp;"_"&amp;$AZ$9,データシート3!A:AB,MATCH("ea_"&amp;"太陽光（建物系）"&amp;"_年間発電",データシート3!$A$1:$AB$1,0),0)/10^3+VLOOKUP(BC92&amp;"_"&amp;$AZ$9,データシート3!A:AB,MATCH("ea_"&amp;"太陽光（土地系）"&amp;"_年間発電",データシート3!$A$1:$AB$1,0),0)/10^3</f>
        <v>724116.16899999999</v>
      </c>
      <c r="BF92" s="33">
        <f>VLOOKUP(BC92&amp;"_"&amp;$AZ$9,データシート3!A:AB,MATCH("ea_"&amp;"風力（陸上）"&amp;"_年間発電",データシート3!$A$1:$AB$1,0),0)/10^3</f>
        <v>72516.597999999998</v>
      </c>
      <c r="BG92" s="33">
        <f>VLOOKUP(BC92&amp;"_"&amp;$AZ$9,データシート3!A:AB,MATCH("ea_"&amp;"中小水（河川）"&amp;"_年間発電",データシート3!$A$1:$AB$1,0),0)/10^3+VLOOKUP(BC92&amp;"_"&amp;$AZ$9,データシート3!A:AB,MATCH("ea_"&amp;"中小水（農業用水路）"&amp;"_年間発電",データシート3!$A$1:$AB$1,0),0)/10^3</f>
        <v>30556.798999999995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827189.56599999999</v>
      </c>
      <c r="BJ92" s="33">
        <f>(VLOOKUP($BC92&amp;"_"&amp;$AZ$8,データシート3!$A:$AN,MATCH("da_合計",データシート3!$A$1:$AN$1,0),0))/10^3</f>
        <v>93540.850987427286</v>
      </c>
      <c r="BK92" s="33">
        <f>BI92-BJ92</f>
        <v>733648.71501257271</v>
      </c>
      <c r="BL92" s="33">
        <f t="shared" si="22"/>
        <v>0</v>
      </c>
      <c r="BM92" s="33">
        <f t="shared" si="23"/>
        <v>733648.71501257271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08364</v>
      </c>
      <c r="AY93" s="18" t="str">
        <f>IF(IFERROR(比較地域マスタ!$AE28,"")=0,"",IFERROR(比較地域マスタ!$AE28,""))</f>
        <v>大子町</v>
      </c>
      <c r="AZ93" s="16"/>
      <c r="BA93" s="22">
        <v>22</v>
      </c>
      <c r="BB93" s="22">
        <v>1</v>
      </c>
      <c r="BC93" s="18" t="str">
        <f t="shared" si="24"/>
        <v>08364</v>
      </c>
      <c r="BD93" s="18" t="str">
        <f t="shared" si="25"/>
        <v>大子町</v>
      </c>
      <c r="BE93" s="33">
        <f>VLOOKUP(BC93&amp;"_"&amp;$AZ$9,データシート3!A:AB,MATCH("ea_"&amp;"太陽光（建物系）"&amp;"_年間発電",データシート3!$A$1:$AB$1,0),0)/10^3+VLOOKUP(BC93&amp;"_"&amp;$AZ$9,データシート3!A:AB,MATCH("ea_"&amp;"太陽光（土地系）"&amp;"_年間発電",データシート3!$A$1:$AB$1,0),0)/10^3</f>
        <v>523893.67</v>
      </c>
      <c r="BF93" s="33">
        <f>VLOOKUP(BC93&amp;"_"&amp;$AZ$9,データシート3!A:AB,MATCH("ea_"&amp;"風力（陸上）"&amp;"_年間発電",データシート3!$A$1:$AB$1,0),0)/10^3</f>
        <v>472785.52100000001</v>
      </c>
      <c r="BG93" s="33">
        <f>VLOOKUP(BC93&amp;"_"&amp;$AZ$9,データシート3!A:AB,MATCH("ea_"&amp;"中小水（河川）"&amp;"_年間発電",データシート3!$A$1:$AB$1,0),0)/10^3+VLOOKUP(BC93&amp;"_"&amp;$AZ$9,データシート3!A:AB,MATCH("ea_"&amp;"中小水（農業用水路）"&amp;"_年間発電",データシート3!$A$1:$AB$1,0),0)/10^3</f>
        <v>1783.037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998462.228</v>
      </c>
      <c r="BJ93" s="33">
        <f>(VLOOKUP($BC93&amp;"_"&amp;$AZ$8,データシート3!$A:$AN,MATCH("da_合計",データシート3!$A$1:$AN$1,0),0))/10^3</f>
        <v>84345.289210616364</v>
      </c>
      <c r="BK93" s="33">
        <f t="shared" si="21"/>
        <v>914116.93878938362</v>
      </c>
      <c r="BL93" s="33">
        <f t="shared" si="22"/>
        <v>0</v>
      </c>
      <c r="BM93" s="33">
        <f t="shared" si="23"/>
        <v>914116.93878938362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08214</v>
      </c>
      <c r="AY94" s="18" t="str">
        <f>IF(IFERROR(比較地域マスタ!$AE29,"")=0,"",IFERROR(比較地域マスタ!$AE29,""))</f>
        <v>高萩市</v>
      </c>
      <c r="AZ94" s="16"/>
      <c r="BA94" s="22">
        <v>23</v>
      </c>
      <c r="BB94" s="22">
        <v>1</v>
      </c>
      <c r="BC94" s="18" t="str">
        <f t="shared" si="24"/>
        <v>08214</v>
      </c>
      <c r="BD94" s="18" t="str">
        <f t="shared" si="25"/>
        <v>高萩市</v>
      </c>
      <c r="BE94" s="33">
        <f>VLOOKUP(BC94&amp;"_"&amp;$AZ$9,データシート3!A:AB,MATCH("ea_"&amp;"太陽光（建物系）"&amp;"_年間発電",データシート3!$A$1:$AB$1,0),0)/10^3+VLOOKUP(BC94&amp;"_"&amp;$AZ$9,データシート3!A:AB,MATCH("ea_"&amp;"太陽光（土地系）"&amp;"_年間発電",データシート3!$A$1:$AB$1,0),0)/10^3</f>
        <v>396077.69</v>
      </c>
      <c r="BF94" s="33">
        <f>VLOOKUP(BC94&amp;"_"&amp;$AZ$9,データシート3!A:AB,MATCH("ea_"&amp;"風力（陸上）"&amp;"_年間発電",データシート3!$A$1:$AB$1,0),0)/10^3</f>
        <v>1940698.0290000003</v>
      </c>
      <c r="BG94" s="33">
        <f>VLOOKUP(BC94&amp;"_"&amp;$AZ$9,データシート3!A:AB,MATCH("ea_"&amp;"中小水（河川）"&amp;"_年間発電",データシート3!$A$1:$AB$1,0),0)/10^3+VLOOKUP(BC94&amp;"_"&amp;$AZ$9,データシート3!A:AB,MATCH("ea_"&amp;"中小水（農業用水路）"&amp;"_年間発電",データシート3!$A$1:$AB$1,0),0)/10^3</f>
        <v>19570.96</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2356346.6790000005</v>
      </c>
      <c r="BJ94" s="33">
        <f>(VLOOKUP($BC94&amp;"_"&amp;$AZ$8,データシート3!$A:$AN,MATCH("da_合計",データシート3!$A$1:$AN$1,0),0))/10^3</f>
        <v>255074.94592470847</v>
      </c>
      <c r="BK94" s="33">
        <f t="shared" si="21"/>
        <v>2101271.7330752918</v>
      </c>
      <c r="BL94" s="33">
        <f t="shared" si="22"/>
        <v>0</v>
      </c>
      <c r="BM94" s="33">
        <f t="shared" si="23"/>
        <v>2101271.7330752918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08227</v>
      </c>
      <c r="AY95" s="18" t="str">
        <f>IF(IFERROR(比較地域マスタ!$AE30,"")=0,"",IFERROR(比較地域マスタ!$AE30,""))</f>
        <v>筑西市</v>
      </c>
      <c r="AZ95" s="16"/>
      <c r="BA95" s="22">
        <v>24</v>
      </c>
      <c r="BB95" s="22">
        <v>1</v>
      </c>
      <c r="BC95" s="18" t="str">
        <f t="shared" si="24"/>
        <v>08227</v>
      </c>
      <c r="BD95" s="18" t="str">
        <f t="shared" si="25"/>
        <v>筑西市</v>
      </c>
      <c r="BE95" s="33">
        <f>VLOOKUP(BC95&amp;"_"&amp;$AZ$9,データシート3!A:AB,MATCH("ea_"&amp;"太陽光（建物系）"&amp;"_年間発電",データシート3!$A$1:$AB$1,0),0)/10^3+VLOOKUP(BC95&amp;"_"&amp;$AZ$9,データシート3!A:AB,MATCH("ea_"&amp;"太陽光（土地系）"&amp;"_年間発電",データシート3!$A$1:$AB$1,0),0)/10^3</f>
        <v>3667665.2369999997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678.49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43.66</v>
      </c>
      <c r="BI95" s="33">
        <f t="shared" si="26"/>
        <v>3668387.3870000001</v>
      </c>
      <c r="BJ95" s="33">
        <f>(VLOOKUP($BC95&amp;"_"&amp;$AZ$8,データシート3!$A:$AN,MATCH("da_合計",データシート3!$A$1:$AN$1,0),0))/10^3</f>
        <v>1022509.4280876784</v>
      </c>
      <c r="BK95" s="33">
        <f t="shared" si="21"/>
        <v>2645877.9589123218</v>
      </c>
      <c r="BL95" s="33">
        <f t="shared" si="22"/>
        <v>0</v>
      </c>
      <c r="BM95" s="33">
        <f t="shared" si="23"/>
        <v>2645877.9589123218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08220</v>
      </c>
      <c r="AY96" s="18" t="str">
        <f>IF(IFERROR(比較地域マスタ!$AE31,"")=0,"",IFERROR(比較地域マスタ!$AE31,""))</f>
        <v>つくば市</v>
      </c>
      <c r="AZ96" s="16"/>
      <c r="BA96" s="22">
        <v>25</v>
      </c>
      <c r="BB96" s="22">
        <v>1</v>
      </c>
      <c r="BC96" s="18" t="str">
        <f t="shared" si="24"/>
        <v>08220</v>
      </c>
      <c r="BD96" s="18" t="str">
        <f t="shared" si="25"/>
        <v>つくば市</v>
      </c>
      <c r="BE96" s="33">
        <f>VLOOKUP(BC96&amp;"_"&amp;$AZ$9,データシート3!A:AB,MATCH("ea_"&amp;"太陽光（建物系）"&amp;"_年間発電",データシート3!$A$1:$AB$1,0),0)/10^3+VLOOKUP(BC96&amp;"_"&amp;$AZ$9,データシート3!A:AB,MATCH("ea_"&amp;"太陽光（土地系）"&amp;"_年間発電",データシート3!$A$1:$AB$1,0),0)/10^3</f>
        <v>4604213.4450000003</v>
      </c>
      <c r="BF96" s="33">
        <f>VLOOKUP(BC96&amp;"_"&amp;$AZ$9,データシート3!A:AB,MATCH("ea_"&amp;"風力（陸上）"&amp;"_年間発電",データシート3!$A$1:$AB$1,0),0)/10^3</f>
        <v>34394.667999999991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4638608.1129999999</v>
      </c>
      <c r="BJ96" s="33">
        <f>(VLOOKUP($BC96&amp;"_"&amp;$AZ$8,データシート3!$A:$AN,MATCH("da_合計",データシート3!$A$1:$AN$1,0),0))/10^3</f>
        <v>1828896.6463325012</v>
      </c>
      <c r="BK96" s="33">
        <f t="shared" si="21"/>
        <v>2809711.4666674985</v>
      </c>
      <c r="BL96" s="33">
        <f t="shared" si="22"/>
        <v>0</v>
      </c>
      <c r="BM96" s="33">
        <f t="shared" si="23"/>
        <v>2809711.4666674985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08235</v>
      </c>
      <c r="AY97" s="18" t="str">
        <f>IF(IFERROR(比較地域マスタ!$AE32,"")=0,"",IFERROR(比較地域マスタ!$AE32,""))</f>
        <v>つくばみらい市</v>
      </c>
      <c r="AZ97" s="16"/>
      <c r="BA97" s="22">
        <v>26</v>
      </c>
      <c r="BB97" s="22">
        <v>1</v>
      </c>
      <c r="BC97" s="18" t="str">
        <f t="shared" si="24"/>
        <v>08235</v>
      </c>
      <c r="BD97" s="18" t="str">
        <f t="shared" si="25"/>
        <v>つくばみらい市</v>
      </c>
      <c r="BE97" s="33">
        <f>VLOOKUP(BC97&amp;"_"&amp;$AZ$9,データシート3!A:AB,MATCH("ea_"&amp;"太陽光（建物系）"&amp;"_年間発電",データシート3!$A$1:$AB$1,0),0)/10^3+VLOOKUP(BC97&amp;"_"&amp;$AZ$9,データシート3!A:AB,MATCH("ea_"&amp;"太陽光（土地系）"&amp;"_年間発電",データシート3!$A$1:$AB$1,0),0)/10^3</f>
        <v>856504.30100000009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856504.30100000009</v>
      </c>
      <c r="BJ97" s="33">
        <f>(VLOOKUP($BC97&amp;"_"&amp;$AZ$8,データシート3!$A:$AN,MATCH("da_合計",データシート3!$A$1:$AN$1,0),0))/10^3</f>
        <v>587092.70490388211</v>
      </c>
      <c r="BK97" s="33">
        <f t="shared" si="21"/>
        <v>269411.59609611798</v>
      </c>
      <c r="BL97" s="33">
        <f t="shared" si="22"/>
        <v>0</v>
      </c>
      <c r="BM97" s="33">
        <f t="shared" si="23"/>
        <v>269411.59609611798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08203</v>
      </c>
      <c r="AY98" s="18" t="str">
        <f>IF(IFERROR(比較地域マスタ!$AE33,"")=0,"",IFERROR(比較地域マスタ!$AE33,""))</f>
        <v>土浦市</v>
      </c>
      <c r="AZ98" s="16"/>
      <c r="BA98" s="22">
        <v>27</v>
      </c>
      <c r="BB98" s="22">
        <v>1</v>
      </c>
      <c r="BC98" s="18" t="str">
        <f t="shared" si="24"/>
        <v>08203</v>
      </c>
      <c r="BD98" s="18" t="str">
        <f t="shared" si="25"/>
        <v>土浦市</v>
      </c>
      <c r="BE98" s="33">
        <f>VLOOKUP(BC98&amp;"_"&amp;$AZ$9,データシート3!A:AB,MATCH("ea_"&amp;"太陽光（建物系）"&amp;"_年間発電",データシート3!$A$1:$AB$1,0),0)/10^3+VLOOKUP(BC98&amp;"_"&amp;$AZ$9,データシート3!A:AB,MATCH("ea_"&amp;"太陽光（土地系）"&amp;"_年間発電",データシート3!$A$1:$AB$1,0),0)/10^3</f>
        <v>1682459.3220000002</v>
      </c>
      <c r="BF98" s="33">
        <f>VLOOKUP(BC98&amp;"_"&amp;$AZ$9,データシート3!A:AB,MATCH("ea_"&amp;"風力（陸上）"&amp;"_年間発電",データシート3!$A$1:$AB$1,0),0)/10^3</f>
        <v>19960.065999999995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1702419.3880000003</v>
      </c>
      <c r="BJ98" s="33">
        <f>(VLOOKUP($BC98&amp;"_"&amp;$AZ$8,データシート3!$A:$AN,MATCH("da_合計",データシート3!$A$1:$AN$1,0),0))/10^3</f>
        <v>1665446.2545756227</v>
      </c>
      <c r="BK98" s="33">
        <f t="shared" si="21"/>
        <v>36973.133424377535</v>
      </c>
      <c r="BL98" s="33">
        <f t="shared" si="22"/>
        <v>0</v>
      </c>
      <c r="BM98" s="33">
        <f t="shared" si="23"/>
        <v>36973.133424377535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08341</v>
      </c>
      <c r="AY99" s="18" t="str">
        <f>IF(IFERROR(比較地域マスタ!$AE34,"")=0,"",IFERROR(比較地域マスタ!$AE34,""))</f>
        <v>東海村</v>
      </c>
      <c r="AZ99" s="16"/>
      <c r="BA99" s="22">
        <v>28</v>
      </c>
      <c r="BB99" s="22">
        <v>1</v>
      </c>
      <c r="BC99" s="18" t="str">
        <f t="shared" si="24"/>
        <v>08341</v>
      </c>
      <c r="BD99" s="18" t="str">
        <f t="shared" si="25"/>
        <v>東海村</v>
      </c>
      <c r="BE99" s="33">
        <f>VLOOKUP(BC99&amp;"_"&amp;$AZ$9,データシート3!A:AB,MATCH("ea_"&amp;"太陽光（建物系）"&amp;"_年間発電",データシート3!$A$1:$AB$1,0),0)/10^3+VLOOKUP(BC99&amp;"_"&amp;$AZ$9,データシート3!A:AB,MATCH("ea_"&amp;"太陽光（土地系）"&amp;"_年間発電",データシート3!$A$1:$AB$1,0),0)/10^3</f>
        <v>501308.05700000003</v>
      </c>
      <c r="BF99" s="33">
        <f>VLOOKUP(BC99&amp;"_"&amp;$AZ$9,データシート3!A:AB,MATCH("ea_"&amp;"風力（陸上）"&amp;"_年間発電",データシート3!$A$1:$AB$1,0),0)/10^3</f>
        <v>5190.5550000000012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506498.61200000002</v>
      </c>
      <c r="BJ99" s="33">
        <f>(VLOOKUP($BC99&amp;"_"&amp;$AZ$8,データシート3!$A:$AN,MATCH("da_合計",データシート3!$A$1:$AN$1,0),0))/10^3</f>
        <v>218342.94860251903</v>
      </c>
      <c r="BK99" s="33">
        <f t="shared" si="21"/>
        <v>288155.66339748097</v>
      </c>
      <c r="BL99" s="33">
        <f t="shared" si="22"/>
        <v>0</v>
      </c>
      <c r="BM99" s="33">
        <f t="shared" si="23"/>
        <v>288155.66339748097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08564</v>
      </c>
      <c r="AY100" s="18" t="str">
        <f>IF(IFERROR(比較地域マスタ!$AE35,"")=0,"",IFERROR(比較地域マスタ!$AE35,""))</f>
        <v>利根町</v>
      </c>
      <c r="AZ100" s="16"/>
      <c r="BA100" s="22">
        <v>29</v>
      </c>
      <c r="BB100" s="22">
        <v>1</v>
      </c>
      <c r="BC100" s="18" t="str">
        <f t="shared" si="24"/>
        <v>08564</v>
      </c>
      <c r="BD100" s="18" t="str">
        <f t="shared" si="25"/>
        <v>利根町</v>
      </c>
      <c r="BE100" s="33">
        <f>VLOOKUP(BC100&amp;"_"&amp;$AZ$9,データシート3!A:AB,MATCH("ea_"&amp;"太陽光（建物系）"&amp;"_年間発電",データシート3!$A$1:$AB$1,0),0)/10^3+VLOOKUP(BC100&amp;"_"&amp;$AZ$9,データシート3!A:AB,MATCH("ea_"&amp;"太陽光（土地系）"&amp;"_年間発電",データシート3!$A$1:$AB$1,0),0)/10^3</f>
        <v>190410.14299999998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144.22499999999999</v>
      </c>
      <c r="BI100" s="33">
        <f t="shared" si="26"/>
        <v>190554.36799999999</v>
      </c>
      <c r="BJ100" s="33">
        <f>(VLOOKUP($BC100&amp;"_"&amp;$AZ$8,データシート3!$A:$AN,MATCH("da_合計",データシート3!$A$1:$AN$1,0),0))/10^3</f>
        <v>56715.318503840324</v>
      </c>
      <c r="BK100" s="33">
        <f t="shared" si="21"/>
        <v>133839.04949615966</v>
      </c>
      <c r="BL100" s="33">
        <f t="shared" si="22"/>
        <v>0</v>
      </c>
      <c r="BM100" s="33">
        <f t="shared" si="23"/>
        <v>133839.04949615966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08217</v>
      </c>
      <c r="AY101" s="18" t="str">
        <f>IF(IFERROR(比較地域マスタ!$AE36,"")=0,"",IFERROR(比較地域マスタ!$AE36,""))</f>
        <v>取手市</v>
      </c>
      <c r="AZ101" s="16"/>
      <c r="BA101" s="22">
        <v>30</v>
      </c>
      <c r="BB101" s="22">
        <v>1</v>
      </c>
      <c r="BC101" s="18" t="str">
        <f t="shared" si="24"/>
        <v>08217</v>
      </c>
      <c r="BD101" s="18" t="str">
        <f t="shared" si="25"/>
        <v>取手市</v>
      </c>
      <c r="BE101" s="33">
        <f>VLOOKUP(BC101&amp;"_"&amp;$AZ$9,データシート3!A:AB,MATCH("ea_"&amp;"太陽光（建物系）"&amp;"_年間発電",データシート3!$A$1:$AB$1,0),0)/10^3+VLOOKUP(BC101&amp;"_"&amp;$AZ$9,データシート3!A:AB,MATCH("ea_"&amp;"太陽光（土地系）"&amp;"_年間発電",データシート3!$A$1:$AB$1,0),0)/10^3</f>
        <v>673996.20900000003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130.489</v>
      </c>
      <c r="BI101" s="33">
        <f t="shared" si="26"/>
        <v>674126.69799999997</v>
      </c>
      <c r="BJ101" s="33">
        <f>(VLOOKUP($BC101&amp;"_"&amp;$AZ$8,データシート3!$A:$AN,MATCH("da_合計",データシート3!$A$1:$AN$1,0),0))/10^3</f>
        <v>738763.5515988142</v>
      </c>
      <c r="BK101" s="33">
        <f t="shared" si="21"/>
        <v>-64636.853598814225</v>
      </c>
      <c r="BL101" s="33">
        <f t="shared" si="22"/>
        <v>-64636.853598814225</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08226</v>
      </c>
      <c r="AY102" s="18" t="str">
        <f>IF(IFERROR(比較地域マスタ!$AE37,"")=0,"",IFERROR(比較地域マスタ!$AE37,""))</f>
        <v>那珂市</v>
      </c>
      <c r="AZ102" s="16"/>
      <c r="BA102" s="22">
        <v>31</v>
      </c>
      <c r="BB102" s="22">
        <v>1</v>
      </c>
      <c r="BC102" s="18" t="str">
        <f t="shared" si="24"/>
        <v>08226</v>
      </c>
      <c r="BD102" s="18" t="str">
        <f t="shared" si="25"/>
        <v>那珂市</v>
      </c>
      <c r="BE102" s="33">
        <f>VLOOKUP(BC102&amp;"_"&amp;$AZ$9,データシート3!A:AB,MATCH("ea_"&amp;"太陽光（建物系）"&amp;"_年間発電",データシート3!$A$1:$AB$1,0),0)/10^3+VLOOKUP(BC102&amp;"_"&amp;$AZ$9,データシート3!A:AB,MATCH("ea_"&amp;"太陽光（土地系）"&amp;"_年間発電",データシート3!$A$1:$AB$1,0),0)/10^3</f>
        <v>1472170.0330000001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1472170.0330000001</v>
      </c>
      <c r="BJ102" s="33">
        <f>(VLOOKUP($BC102&amp;"_"&amp;$AZ$8,データシート3!$A:$AN,MATCH("da_合計",データシート3!$A$1:$AN$1,0),0))/10^3</f>
        <v>272323.6516305526</v>
      </c>
      <c r="BK102" s="33">
        <f t="shared" si="21"/>
        <v>1199846.3813694473</v>
      </c>
      <c r="BL102" s="33">
        <f t="shared" si="22"/>
        <v>0</v>
      </c>
      <c r="BM102" s="33">
        <f t="shared" si="23"/>
        <v>1199846.3813694473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08233</v>
      </c>
      <c r="AY103" s="18" t="str">
        <f>IF(IFERROR(比較地域マスタ!$AE38,"")=0,"",IFERROR(比較地域マスタ!$AE38,""))</f>
        <v>行方市</v>
      </c>
      <c r="AZ103" s="16"/>
      <c r="BA103" s="22">
        <v>32</v>
      </c>
      <c r="BB103" s="22">
        <v>1</v>
      </c>
      <c r="BC103" s="18" t="str">
        <f t="shared" si="24"/>
        <v>08233</v>
      </c>
      <c r="BD103" s="18" t="str">
        <f t="shared" si="25"/>
        <v>行方市</v>
      </c>
      <c r="BE103" s="33">
        <f>VLOOKUP(BC103&amp;"_"&amp;$AZ$9,データシート3!A:AB,MATCH("ea_"&amp;"太陽光（建物系）"&amp;"_年間発電",データシート3!$A$1:$AB$1,0),0)/10^3+VLOOKUP(BC103&amp;"_"&amp;$AZ$9,データシート3!A:AB,MATCH("ea_"&amp;"太陽光（土地系）"&amp;"_年間発電",データシート3!$A$1:$AB$1,0),0)/10^3</f>
        <v>2269849.1239999998</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2269849.1239999998</v>
      </c>
      <c r="BJ103" s="33">
        <f>(VLOOKUP($BC103&amp;"_"&amp;$AZ$8,データシート3!$A:$AN,MATCH("da_合計",データシート3!$A$1:$AN$1,0),0))/10^3</f>
        <v>171444.69373812198</v>
      </c>
      <c r="BK103" s="33">
        <f t="shared" si="21"/>
        <v>2098404.4302618778</v>
      </c>
      <c r="BL103" s="33">
        <f t="shared" si="22"/>
        <v>0</v>
      </c>
      <c r="BM103" s="33">
        <f t="shared" si="23"/>
        <v>2098404.4302618778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08228</v>
      </c>
      <c r="AY104" s="18" t="str">
        <f>IF(IFERROR(比較地域マスタ!$AE39,"")=0,"",IFERROR(比較地域マスタ!$AE39,""))</f>
        <v>坂東市</v>
      </c>
      <c r="AZ104" s="16"/>
      <c r="BA104" s="22">
        <v>33</v>
      </c>
      <c r="BB104" s="22">
        <v>1</v>
      </c>
      <c r="BC104" s="18" t="str">
        <f t="shared" si="24"/>
        <v>08228</v>
      </c>
      <c r="BD104" s="18" t="str">
        <f t="shared" si="25"/>
        <v>坂東市</v>
      </c>
      <c r="BE104" s="33">
        <f>VLOOKUP(BC104&amp;"_"&amp;$AZ$9,データシート3!A:AB,MATCH("ea_"&amp;"太陽光（建物系）"&amp;"_年間発電",データシート3!$A$1:$AB$1,0),0)/10^3+VLOOKUP(BC104&amp;"_"&amp;$AZ$9,データシート3!A:AB,MATCH("ea_"&amp;"太陽光（土地系）"&amp;"_年間発電",データシート3!$A$1:$AB$1,0),0)/10^3</f>
        <v>1606861.2849999999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24.527999999999995</v>
      </c>
      <c r="BI104" s="33">
        <f t="shared" si="26"/>
        <v>1606885.8129999998</v>
      </c>
      <c r="BJ104" s="33">
        <f>(VLOOKUP($BC104&amp;"_"&amp;$AZ$8,データシート3!$A:$AN,MATCH("da_合計",データシート3!$A$1:$AN$1,0),0))/10^3</f>
        <v>675075.88880889397</v>
      </c>
      <c r="BK104" s="33">
        <f t="shared" ref="BK104:BK135" si="27">BI104-BJ104</f>
        <v>931809.92419110588</v>
      </c>
      <c r="BL104" s="33">
        <f t="shared" ref="BL104:BL135" si="28">IF(BK104&gt;0,0,BK104)</f>
        <v>0</v>
      </c>
      <c r="BM104" s="33">
        <f t="shared" ref="BM104:BM135" si="29">IF(BK104&gt;0,BK104,0)</f>
        <v>931809.92419110588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08212</v>
      </c>
      <c r="AY105" s="18" t="str">
        <f>IF(IFERROR(比較地域マスタ!$AE40,"")=0,"",IFERROR(比較地域マスタ!$AE40,""))</f>
        <v>常陸太田市</v>
      </c>
      <c r="AZ105" s="16"/>
      <c r="BA105" s="22">
        <v>34</v>
      </c>
      <c r="BB105" s="22">
        <v>1</v>
      </c>
      <c r="BC105" s="18" t="str">
        <f t="shared" si="24"/>
        <v>08212</v>
      </c>
      <c r="BD105" s="18" t="str">
        <f t="shared" si="25"/>
        <v>常陸太田市</v>
      </c>
      <c r="BE105" s="33">
        <f>VLOOKUP(BC105&amp;"_"&amp;$AZ$9,データシート3!A:AB,MATCH("ea_"&amp;"太陽光（建物系）"&amp;"_年間発電",データシート3!$A$1:$AB$1,0),0)/10^3+VLOOKUP(BC105&amp;"_"&amp;$AZ$9,データシート3!A:AB,MATCH("ea_"&amp;"太陽光（土地系）"&amp;"_年間発電",データシート3!$A$1:$AB$1,0),0)/10^3</f>
        <v>1129796.4909999999</v>
      </c>
      <c r="BF105" s="33">
        <f>VLOOKUP(BC105&amp;"_"&amp;$AZ$9,データシート3!A:AB,MATCH("ea_"&amp;"風力（陸上）"&amp;"_年間発電",データシート3!$A$1:$AB$1,0),0)/10^3</f>
        <v>975070.90099999984</v>
      </c>
      <c r="BG105" s="33">
        <f>VLOOKUP(BC105&amp;"_"&amp;$AZ$9,データシート3!A:AB,MATCH("ea_"&amp;"中小水（河川）"&amp;"_年間発電",データシート3!$A$1:$AB$1,0),0)/10^3+VLOOKUP(BC105&amp;"_"&amp;$AZ$9,データシート3!A:AB,MATCH("ea_"&amp;"中小水（農業用水路）"&amp;"_年間発電",データシート3!$A$1:$AB$1,0),0)/10^3</f>
        <v>1054.7</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2105922.0920000002</v>
      </c>
      <c r="BJ105" s="33">
        <f>(VLOOKUP($BC105&amp;"_"&amp;$AZ$8,データシート3!$A:$AN,MATCH("da_合計",データシート3!$A$1:$AN$1,0),0))/10^3</f>
        <v>224505.73805239971</v>
      </c>
      <c r="BK105" s="33">
        <f t="shared" si="27"/>
        <v>1881416.3539476003</v>
      </c>
      <c r="BL105" s="33">
        <f t="shared" si="28"/>
        <v>0</v>
      </c>
      <c r="BM105" s="33">
        <f t="shared" si="29"/>
        <v>1881416.3539476003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08225</v>
      </c>
      <c r="AY106" s="18" t="str">
        <f>IF(IFERROR(比較地域マスタ!$AE41,"")=0,"",IFERROR(比較地域マスタ!$AE41,""))</f>
        <v>常陸大宮市</v>
      </c>
      <c r="AZ106" s="16"/>
      <c r="BA106" s="22">
        <v>35</v>
      </c>
      <c r="BB106" s="22">
        <v>1</v>
      </c>
      <c r="BC106" s="18" t="str">
        <f t="shared" si="24"/>
        <v>08225</v>
      </c>
      <c r="BD106" s="18" t="str">
        <f t="shared" si="25"/>
        <v>常陸大宮市</v>
      </c>
      <c r="BE106" s="33">
        <f>VLOOKUP(BC106&amp;"_"&amp;$AZ$9,データシート3!A:AB,MATCH("ea_"&amp;"太陽光（建物系）"&amp;"_年間発電",データシート3!$A$1:$AB$1,0),0)/10^3+VLOOKUP(BC106&amp;"_"&amp;$AZ$9,データシート3!A:AB,MATCH("ea_"&amp;"太陽光（土地系）"&amp;"_年間発電",データシート3!$A$1:$AB$1,0),0)/10^3</f>
        <v>1196688.0159999998</v>
      </c>
      <c r="BF106" s="33">
        <f>VLOOKUP(BC106&amp;"_"&amp;$AZ$9,データシート3!A:AB,MATCH("ea_"&amp;"風力（陸上）"&amp;"_年間発電",データシート3!$A$1:$AB$1,0),0)/10^3</f>
        <v>93301.134000000005</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1289989.1499999999</v>
      </c>
      <c r="BJ106" s="33">
        <f>(VLOOKUP($BC106&amp;"_"&amp;$AZ$8,データシート3!$A:$AN,MATCH("da_合計",データシート3!$A$1:$AN$1,0),0))/10^3</f>
        <v>281285.53182435007</v>
      </c>
      <c r="BK106" s="33">
        <f t="shared" si="27"/>
        <v>1008703.6181756498</v>
      </c>
      <c r="BL106" s="33">
        <f t="shared" si="28"/>
        <v>0</v>
      </c>
      <c r="BM106" s="33">
        <f t="shared" si="29"/>
        <v>1008703.6181756498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08202</v>
      </c>
      <c r="AY107" s="18" t="str">
        <f>IF(IFERROR(比較地域マスタ!$AE42,"")=0,"",IFERROR(比較地域マスタ!$AE42,""))</f>
        <v>日立市</v>
      </c>
      <c r="AZ107" s="16"/>
      <c r="BA107" s="22">
        <v>36</v>
      </c>
      <c r="BB107" s="22">
        <v>1</v>
      </c>
      <c r="BC107" s="18" t="str">
        <f t="shared" si="24"/>
        <v>08202</v>
      </c>
      <c r="BD107" s="18" t="str">
        <f t="shared" si="25"/>
        <v>日立市</v>
      </c>
      <c r="BE107" s="33">
        <f>VLOOKUP(BC107&amp;"_"&amp;$AZ$9,データシート3!A:AB,MATCH("ea_"&amp;"太陽光（建物系）"&amp;"_年間発電",データシート3!$A$1:$AB$1,0),0)/10^3+VLOOKUP(BC107&amp;"_"&amp;$AZ$9,データシート3!A:AB,MATCH("ea_"&amp;"太陽光（土地系）"&amp;"_年間発電",データシート3!$A$1:$AB$1,0),0)/10^3</f>
        <v>1191264.6200000001</v>
      </c>
      <c r="BF107" s="33">
        <f>VLOOKUP(BC107&amp;"_"&amp;$AZ$9,データシート3!A:AB,MATCH("ea_"&amp;"風力（陸上）"&amp;"_年間発電",データシート3!$A$1:$AB$1,0),0)/10^3</f>
        <v>1131958.6229999999</v>
      </c>
      <c r="BG107" s="33">
        <f>VLOOKUP(BC107&amp;"_"&amp;$AZ$9,データシート3!A:AB,MATCH("ea_"&amp;"中小水（河川）"&amp;"_年間発電",データシート3!$A$1:$AB$1,0),0)/10^3+VLOOKUP(BC107&amp;"_"&amp;$AZ$9,データシート3!A:AB,MATCH("ea_"&amp;"中小水（農業用水路）"&amp;"_年間発電",データシート3!$A$1:$AB$1,0),0)/10^3</f>
        <v>495.78100000000001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2323719.0239999997</v>
      </c>
      <c r="BJ107" s="33">
        <f>(VLOOKUP($BC107&amp;"_"&amp;$AZ$8,データシート3!$A:$AN,MATCH("da_合計",データシート3!$A$1:$AN$1,0),0))/10^3</f>
        <v>2038256.585814717</v>
      </c>
      <c r="BK107" s="33">
        <f t="shared" si="27"/>
        <v>285462.43818528275</v>
      </c>
      <c r="BL107" s="33">
        <f t="shared" si="28"/>
        <v>0</v>
      </c>
      <c r="BM107" s="33">
        <f t="shared" si="29"/>
        <v>285462.43818528275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08221</v>
      </c>
      <c r="AY108" s="18" t="str">
        <f>IF(IFERROR(比較地域マスタ!$AE43,"")=0,"",IFERROR(比較地域マスタ!$AE43,""))</f>
        <v>ひたちなか市</v>
      </c>
      <c r="AZ108" s="16"/>
      <c r="BA108" s="22">
        <v>37</v>
      </c>
      <c r="BB108" s="22">
        <v>1</v>
      </c>
      <c r="BC108" s="18" t="str">
        <f t="shared" si="24"/>
        <v>08221</v>
      </c>
      <c r="BD108" s="18" t="str">
        <f t="shared" si="25"/>
        <v>ひたちなか市</v>
      </c>
      <c r="BE108" s="33">
        <f>VLOOKUP(BC108&amp;"_"&amp;$AZ$9,データシート3!A:AB,MATCH("ea_"&amp;"太陽光（建物系）"&amp;"_年間発電",データシート3!$A$1:$AB$1,0),0)/10^3+VLOOKUP(BC108&amp;"_"&amp;$AZ$9,データシート3!A:AB,MATCH("ea_"&amp;"太陽光（土地系）"&amp;"_年間発電",データシート3!$A$1:$AB$1,0),0)/10^3</f>
        <v>1548388.2600000002</v>
      </c>
      <c r="BF108" s="33">
        <f>VLOOKUP(BC108&amp;"_"&amp;$AZ$9,データシート3!A:AB,MATCH("ea_"&amp;"風力（陸上）"&amp;"_年間発電",データシート3!$A$1:$AB$1,0),0)/10^3</f>
        <v>32304.328000000001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1580692.5880000002</v>
      </c>
      <c r="BJ108" s="33">
        <f>(VLOOKUP($BC108&amp;"_"&amp;$AZ$8,データシート3!$A:$AN,MATCH("da_合計",データシート3!$A$1:$AN$1,0),0))/10^3</f>
        <v>1712465.6427086184</v>
      </c>
      <c r="BK108" s="33">
        <f t="shared" si="27"/>
        <v>-131773.05470861821</v>
      </c>
      <c r="BL108" s="33">
        <f t="shared" si="28"/>
        <v>-131773.05470861821</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08234</v>
      </c>
      <c r="AY109" s="18" t="str">
        <f>IF(IFERROR(比較地域マスタ!$AE44,"")=0,"",IFERROR(比較地域マスタ!$AE44,""))</f>
        <v>鉾田市</v>
      </c>
      <c r="AZ109" s="16"/>
      <c r="BA109" s="22">
        <v>38</v>
      </c>
      <c r="BB109" s="22">
        <v>1</v>
      </c>
      <c r="BC109" s="18" t="str">
        <f t="shared" si="24"/>
        <v>08234</v>
      </c>
      <c r="BD109" s="18" t="str">
        <f t="shared" si="25"/>
        <v>鉾田市</v>
      </c>
      <c r="BE109" s="33">
        <f>VLOOKUP(BC109&amp;"_"&amp;$AZ$9,データシート3!A:AB,MATCH("ea_"&amp;"太陽光（建物系）"&amp;"_年間発電",データシート3!$A$1:$AB$1,0),0)/10^3+VLOOKUP(BC109&amp;"_"&amp;$AZ$9,データシート3!A:AB,MATCH("ea_"&amp;"太陽光（土地系）"&amp;"_年間発電",データシート3!$A$1:$AB$1,0),0)/10^3</f>
        <v>3480123.1030000001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138.828</v>
      </c>
      <c r="BI109" s="33">
        <f t="shared" si="26"/>
        <v>3480261.9310000003</v>
      </c>
      <c r="BJ109" s="33">
        <f>(VLOOKUP($BC109&amp;"_"&amp;$AZ$8,データシート3!$A:$AN,MATCH("da_合計",データシート3!$A$1:$AN$1,0),0))/10^3</f>
        <v>244948.51404914854</v>
      </c>
      <c r="BK109" s="33">
        <f t="shared" si="27"/>
        <v>3235313.4169508517</v>
      </c>
      <c r="BL109" s="33">
        <f t="shared" si="28"/>
        <v>0</v>
      </c>
      <c r="BM109" s="33">
        <f t="shared" si="29"/>
        <v>3235313.4169508517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08201</v>
      </c>
      <c r="AY110" s="18" t="str">
        <f>IF(IFERROR(比較地域マスタ!$AE45,"")=0,"",IFERROR(比較地域マスタ!$AE45,""))</f>
        <v>水戸市</v>
      </c>
      <c r="AZ110" s="16"/>
      <c r="BA110" s="22">
        <v>39</v>
      </c>
      <c r="BB110" s="22">
        <v>1</v>
      </c>
      <c r="BC110" s="18" t="str">
        <f t="shared" si="24"/>
        <v>08201</v>
      </c>
      <c r="BD110" s="18" t="str">
        <f t="shared" si="25"/>
        <v>水戸市</v>
      </c>
      <c r="BE110" s="33">
        <f>VLOOKUP(BC110&amp;"_"&amp;$AZ$9,データシート3!A:AB,MATCH("ea_"&amp;"太陽光（建物系）"&amp;"_年間発電",データシート3!$A$1:$AB$1,0),0)/10^3+VLOOKUP(BC110&amp;"_"&amp;$AZ$9,データシート3!A:AB,MATCH("ea_"&amp;"太陽光（土地系）"&amp;"_年間発電",データシート3!$A$1:$AB$1,0),0)/10^3</f>
        <v>3024538.5839999998</v>
      </c>
      <c r="BF110" s="33">
        <f>VLOOKUP(BC110&amp;"_"&amp;$AZ$9,データシート3!A:AB,MATCH("ea_"&amp;"風力（陸上）"&amp;"_年間発電",データシート3!$A$1:$AB$1,0),0)/10^3</f>
        <v>5996.1499999999987</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3030534.7339999997</v>
      </c>
      <c r="BJ110" s="33">
        <f>(VLOOKUP($BC110&amp;"_"&amp;$AZ$8,データシート3!$A:$AN,MATCH("da_合計",データシート3!$A$1:$AN$1,0),0))/10^3</f>
        <v>1782560.6978404387</v>
      </c>
      <c r="BK110" s="33">
        <f t="shared" si="27"/>
        <v>1247974.036159561</v>
      </c>
      <c r="BL110" s="33">
        <f t="shared" si="28"/>
        <v>0</v>
      </c>
      <c r="BM110" s="33">
        <f t="shared" si="29"/>
        <v>1247974.036159561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08442</v>
      </c>
      <c r="AY111" s="18" t="str">
        <f>IF(IFERROR(比較地域マスタ!$AE46,"")=0,"",IFERROR(比較地域マスタ!$AE46,""))</f>
        <v>美浦村</v>
      </c>
      <c r="AZ111" s="16"/>
      <c r="BA111" s="22">
        <v>40</v>
      </c>
      <c r="BB111" s="22">
        <v>1</v>
      </c>
      <c r="BC111" s="18" t="str">
        <f t="shared" si="24"/>
        <v>08442</v>
      </c>
      <c r="BD111" s="18" t="str">
        <f t="shared" si="25"/>
        <v>美浦村</v>
      </c>
      <c r="BE111" s="33">
        <f>VLOOKUP(BC111&amp;"_"&amp;$AZ$9,データシート3!A:AB,MATCH("ea_"&amp;"太陽光（建物系）"&amp;"_年間発電",データシート3!$A$1:$AB$1,0),0)/10^3+VLOOKUP(BC111&amp;"_"&amp;$AZ$9,データシート3!A:AB,MATCH("ea_"&amp;"太陽光（土地系）"&amp;"_年間発電",データシート3!$A$1:$AB$1,0),0)/10^3</f>
        <v>351962.67600000004</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351962.67600000004</v>
      </c>
      <c r="BJ111" s="33">
        <f>(VLOOKUP($BC111&amp;"_"&amp;$AZ$8,データシート3!$A:$AN,MATCH("da_合計",データシート3!$A$1:$AN$1,0),0))/10^3</f>
        <v>131395.98644477461</v>
      </c>
      <c r="BK111" s="33">
        <f t="shared" si="27"/>
        <v>220566.68955522543</v>
      </c>
      <c r="BL111" s="33">
        <f t="shared" si="28"/>
        <v>0</v>
      </c>
      <c r="BM111" s="33">
        <f t="shared" si="29"/>
        <v>220566.68955522543</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08224</v>
      </c>
      <c r="AY112" s="18" t="str">
        <f>IF(IFERROR(比較地域マスタ!$AE47,"")=0,"",IFERROR(比較地域マスタ!$AE47,""))</f>
        <v>守谷市</v>
      </c>
      <c r="AZ112" s="16"/>
      <c r="BA112" s="22">
        <v>41</v>
      </c>
      <c r="BB112" s="22">
        <v>1</v>
      </c>
      <c r="BC112" s="18" t="str">
        <f t="shared" si="24"/>
        <v>08224</v>
      </c>
      <c r="BD112" s="18" t="str">
        <f t="shared" si="25"/>
        <v>守谷市</v>
      </c>
      <c r="BE112" s="33">
        <f>VLOOKUP(BC112&amp;"_"&amp;$AZ$9,データシート3!A:AB,MATCH("ea_"&amp;"太陽光（建物系）"&amp;"_年間発電",データシート3!$A$1:$AB$1,0),0)/10^3+VLOOKUP(BC112&amp;"_"&amp;$AZ$9,データシート3!A:AB,MATCH("ea_"&amp;"太陽光（土地系）"&amp;"_年間発電",データシート3!$A$1:$AB$1,0),0)/10^3</f>
        <v>548111.69200000004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548111.69200000004</v>
      </c>
      <c r="BJ112" s="33">
        <f>(VLOOKUP($BC112&amp;"_"&amp;$AZ$8,データシート3!$A:$AN,MATCH("da_合計",データシート3!$A$1:$AN$1,0),0))/10^3</f>
        <v>518976.78493070457</v>
      </c>
      <c r="BK112" s="33">
        <f t="shared" si="27"/>
        <v>29134.90706929547</v>
      </c>
      <c r="BL112" s="33">
        <f t="shared" si="28"/>
        <v>0</v>
      </c>
      <c r="BM112" s="33">
        <f t="shared" si="29"/>
        <v>29134.90706929547</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08521</v>
      </c>
      <c r="AY113" s="18" t="str">
        <f>IF(IFERROR(比較地域マスタ!$AE48,"")=0,"",IFERROR(比較地域マスタ!$AE48,""))</f>
        <v>八千代町</v>
      </c>
      <c r="AZ113" s="16"/>
      <c r="BA113" s="22">
        <v>42</v>
      </c>
      <c r="BB113" s="22">
        <v>1</v>
      </c>
      <c r="BC113" s="18" t="str">
        <f t="shared" si="24"/>
        <v>08521</v>
      </c>
      <c r="BD113" s="18" t="str">
        <f t="shared" si="25"/>
        <v>八千代町</v>
      </c>
      <c r="BE113" s="33">
        <f>VLOOKUP(BC113&amp;"_"&amp;$AZ$9,データシート3!A:AB,MATCH("ea_"&amp;"太陽光（建物系）"&amp;"_年間発電",データシート3!$A$1:$AB$1,0),0)/10^3+VLOOKUP(BC113&amp;"_"&amp;$AZ$9,データシート3!A:AB,MATCH("ea_"&amp;"太陽光（土地系）"&amp;"_年間発電",データシート3!$A$1:$AB$1,0),0)/10^3</f>
        <v>900066.17999999982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900066.17999999982</v>
      </c>
      <c r="BJ113" s="33">
        <f>(VLOOKUP($BC113&amp;"_"&amp;$AZ$8,データシート3!$A:$AN,MATCH("da_合計",データシート3!$A$1:$AN$1,0),0))/10^3</f>
        <v>189904.14916697991</v>
      </c>
      <c r="BK113" s="33">
        <f t="shared" si="27"/>
        <v>710162.03083301987</v>
      </c>
      <c r="BL113" s="33">
        <f t="shared" si="28"/>
        <v>0</v>
      </c>
      <c r="BM113" s="33">
        <f t="shared" si="29"/>
        <v>710162.03083301987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08207</v>
      </c>
      <c r="AY114" s="18" t="str">
        <f>IF(IFERROR(比較地域マスタ!$AE49,"")=0,"",IFERROR(比較地域マスタ!$AE49,""))</f>
        <v>結城市</v>
      </c>
      <c r="AZ114" s="16"/>
      <c r="BA114" s="22">
        <v>43</v>
      </c>
      <c r="BB114" s="22">
        <v>1</v>
      </c>
      <c r="BC114" s="18" t="str">
        <f t="shared" si="24"/>
        <v>08207</v>
      </c>
      <c r="BD114" s="18" t="str">
        <f t="shared" si="25"/>
        <v>結城市</v>
      </c>
      <c r="BE114" s="33">
        <f>VLOOKUP(BC114&amp;"_"&amp;$AZ$9,データシート3!A:AB,MATCH("ea_"&amp;"太陽光（建物系）"&amp;"_年間発電",データシート3!$A$1:$AB$1,0),0)/10^3+VLOOKUP(BC114&amp;"_"&amp;$AZ$9,データシート3!A:AB,MATCH("ea_"&amp;"太陽光（土地系）"&amp;"_年間発電",データシート3!$A$1:$AB$1,0),0)/10^3</f>
        <v>1215655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95.903999999999996</v>
      </c>
      <c r="BI114" s="33">
        <f t="shared" si="26"/>
        <v>1215750.9040000001</v>
      </c>
      <c r="BJ114" s="33">
        <f>(VLOOKUP($BC114&amp;"_"&amp;$AZ$8,データシート3!$A:$AN,MATCH("da_合計",データシート3!$A$1:$AN$1,0),0))/10^3</f>
        <v>423757.74597406486</v>
      </c>
      <c r="BK114" s="33">
        <f t="shared" si="27"/>
        <v>791993.15802593529</v>
      </c>
      <c r="BL114" s="33">
        <f t="shared" si="28"/>
        <v>0</v>
      </c>
      <c r="BM114" s="33">
        <f t="shared" si="29"/>
        <v>791993.15802593529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08208</v>
      </c>
      <c r="AY115" s="18" t="str">
        <f>IF(IFERROR(比較地域マスタ!$AE50,"")=0,"",IFERROR(比較地域マスタ!$AE50,""))</f>
        <v>龍ケ崎市</v>
      </c>
      <c r="AZ115" s="16"/>
      <c r="BA115" s="22">
        <v>44</v>
      </c>
      <c r="BB115" s="22">
        <v>1</v>
      </c>
      <c r="BC115" s="18" t="str">
        <f t="shared" si="24"/>
        <v>08208</v>
      </c>
      <c r="BD115" s="18" t="str">
        <f t="shared" si="25"/>
        <v>龍ケ崎市</v>
      </c>
      <c r="BE115" s="33">
        <f>VLOOKUP(BC115&amp;"_"&amp;$AZ$9,データシート3!A:AB,MATCH("ea_"&amp;"太陽光（建物系）"&amp;"_年間発電",データシート3!$A$1:$AB$1,0),0)/10^3+VLOOKUP(BC115&amp;"_"&amp;$AZ$9,データシート3!A:AB,MATCH("ea_"&amp;"太陽光（土地系）"&amp;"_年間発電",データシート3!$A$1:$AB$1,0),0)/10^3</f>
        <v>845961.00600000005</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31.150999999999996</v>
      </c>
      <c r="BI115" s="33">
        <f t="shared" si="26"/>
        <v>845992.15700000001</v>
      </c>
      <c r="BJ115" s="33">
        <f>(VLOOKUP($BC115&amp;"_"&amp;$AZ$8,データシート3!$A:$AN,MATCH("da_合計",データシート3!$A$1:$AN$1,0),0))/10^3</f>
        <v>638648.57141493366</v>
      </c>
      <c r="BK115" s="33">
        <f t="shared" si="27"/>
        <v>207343.58558506635</v>
      </c>
      <c r="BL115" s="33">
        <f t="shared" si="28"/>
        <v>0</v>
      </c>
      <c r="BM115" s="33">
        <f t="shared" si="29"/>
        <v>207343.58558506635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東海村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08341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9</v>
      </c>
      <c r="H7" s="701">
        <f t="shared" si="0"/>
        <v>9</v>
      </c>
      <c r="I7" s="701">
        <f t="shared" si="0"/>
        <v>9</v>
      </c>
      <c r="J7" s="701">
        <f t="shared" si="0"/>
        <v>9</v>
      </c>
      <c r="K7" s="702">
        <f t="shared" si="0"/>
        <v>9</v>
      </c>
      <c r="L7" s="702">
        <f t="shared" si="0"/>
        <v>8</v>
      </c>
      <c r="M7" s="702">
        <f t="shared" si="0"/>
        <v>8</v>
      </c>
      <c r="N7" s="702">
        <f t="shared" si="0"/>
        <v>8</v>
      </c>
      <c r="O7" s="702">
        <f>SUM(O8:O13)</f>
        <v>9</v>
      </c>
      <c r="P7" s="702">
        <f t="shared" si="0"/>
        <v>9</v>
      </c>
      <c r="Q7" s="703">
        <f>SUM(Q8:Q13)</f>
        <v>9</v>
      </c>
      <c r="R7" s="909">
        <f t="shared" si="0"/>
        <v>472.42999999999995</v>
      </c>
      <c r="S7" s="910">
        <f t="shared" si="0"/>
        <v>605.92700000000002</v>
      </c>
      <c r="T7" s="910">
        <f t="shared" si="0"/>
        <v>901.34100000000001</v>
      </c>
      <c r="U7" s="910">
        <f t="shared" si="0"/>
        <v>893.12599999999998</v>
      </c>
      <c r="V7" s="910">
        <f t="shared" si="0"/>
        <v>967.11599999999999</v>
      </c>
      <c r="W7" s="910">
        <f t="shared" si="0"/>
        <v>1005.524</v>
      </c>
      <c r="X7" s="910">
        <f t="shared" si="0"/>
        <v>962.42800000000011</v>
      </c>
      <c r="Y7" s="910">
        <f t="shared" si="0"/>
        <v>965.22900000000004</v>
      </c>
      <c r="Z7" s="910">
        <f>SUM(Z8:Z13)</f>
        <v>951.61099999999988</v>
      </c>
      <c r="AA7" s="910">
        <f>SUM(AA8:AA13)</f>
        <v>969.28200000000004</v>
      </c>
      <c r="AB7" s="911">
        <f t="shared" si="0"/>
        <v>1084.223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16.934000000000001</v>
      </c>
      <c r="S10" s="916">
        <f>VLOOKUP($D$3&amp;"_"&amp;S$3,データシート1!$A:$BU,MATCH($R$2&amp;"_"&amp;$C10,データシート1!$A$1:$BU$1,0),0)</f>
        <v>18.18</v>
      </c>
      <c r="T10" s="916">
        <f>VLOOKUP($D$3&amp;"_"&amp;T$3,データシート1!$A:$BU,MATCH($R$2&amp;"_"&amp;$C10,データシート1!$A$1:$BU$1,0),0)</f>
        <v>13.04</v>
      </c>
      <c r="U10" s="916">
        <f>VLOOKUP($D$3&amp;"_"&amp;U$3,データシート1!$A:$BU,MATCH($R$2&amp;"_"&amp;$C10,データシート1!$A$1:$BU$1,0),0)</f>
        <v>12.154999999999999</v>
      </c>
      <c r="V10" s="916">
        <f>VLOOKUP($D$3&amp;"_"&amp;V$3,データシート1!$A:$BU,MATCH($R$2&amp;"_"&amp;$C10,データシート1!$A$1:$BU$1,0),0)</f>
        <v>10.555999999999999</v>
      </c>
      <c r="W10" s="916">
        <f>VLOOKUP($D$3&amp;"_"&amp;W$3,データシート1!$A:$BU,MATCH($R$2&amp;"_"&amp;$C10,データシート1!$A$1:$BU$1,0),0)</f>
        <v>13.396000000000001</v>
      </c>
      <c r="X10" s="916">
        <f>VLOOKUP($D$3&amp;"_"&amp;X$3,データシート1!$A:$BU,MATCH($R$2&amp;"_"&amp;$C10,データシート1!$A$1:$BU$1,0),0)</f>
        <v>17.41</v>
      </c>
      <c r="Y10" s="916">
        <f>VLOOKUP($D$3&amp;"_"&amp;Y$3,データシート1!$A:$BU,MATCH($R$2&amp;"_"&amp;$C10,データシート1!$A$1:$BU$1,0),0)</f>
        <v>15.125999999999999</v>
      </c>
      <c r="Z10" s="916">
        <f>VLOOKUP($D$3&amp;"_"&amp;Z$3,データシート1!$A:$BU,MATCH($R$2&amp;"_"&amp;$C10,データシート1!$A$1:$BU$1,0),0)</f>
        <v>9.5559999999999992</v>
      </c>
      <c r="AA10" s="916">
        <f>VLOOKUP($D$3&amp;"_"&amp;AA$3,データシート1!$A:$BU,MATCH($R$2&amp;"_"&amp;$C10,データシート1!$A$1:$BU$1,0),0)</f>
        <v>8.6609999999999996</v>
      </c>
      <c r="AB10" s="917">
        <f>VLOOKUP($D$3&amp;"_"&amp;AB$3,データシート1!$A:$BU,MATCH($R$2&amp;"_"&amp;$C10,データシート1!$A$1:$BU$1,0),0)</f>
        <v>10.548</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4</v>
      </c>
      <c r="I11" s="714">
        <f>VLOOKUP($D$3&amp;"_"&amp;I$3,データシート1!$A:$BU,MATCH($G$2&amp;"_"&amp;$C11,データシート1!$A$1:$BU$1,0),0)</f>
        <v>4</v>
      </c>
      <c r="J11" s="714">
        <f>VLOOKUP($D$3&amp;"_"&amp;J$3,データシート1!$A:$BU,MATCH($G$2&amp;"_"&amp;$C11,データシート1!$A$1:$BU$1,0),0)</f>
        <v>4</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145.11099999999999</v>
      </c>
      <c r="S11" s="916">
        <f>VLOOKUP($D$3&amp;"_"&amp;S$3,データシート1!$A:$BU,MATCH($R$2&amp;"_"&amp;$C11,データシート1!$A$1:$BU$1,0),0)</f>
        <v>280.73500000000001</v>
      </c>
      <c r="T11" s="916">
        <f>VLOOKUP($D$3&amp;"_"&amp;T$3,データシート1!$A:$BU,MATCH($R$2&amp;"_"&amp;$C11,データシート1!$A$1:$BU$1,0),0)</f>
        <v>249.214</v>
      </c>
      <c r="U11" s="916">
        <f>VLOOKUP($D$3&amp;"_"&amp;U$3,データシート1!$A:$BU,MATCH($R$2&amp;"_"&amp;$C11,データシート1!$A$1:$BU$1,0),0)</f>
        <v>299.892</v>
      </c>
      <c r="V11" s="916">
        <f>VLOOKUP($D$3&amp;"_"&amp;V$3,データシート1!$A:$BU,MATCH($R$2&amp;"_"&amp;$C11,データシート1!$A$1:$BU$1,0),0)</f>
        <v>309.00799999999998</v>
      </c>
      <c r="W11" s="916">
        <f>VLOOKUP($D$3&amp;"_"&amp;W$3,データシート1!$A:$BU,MATCH($R$2&amp;"_"&amp;$C11,データシート1!$A$1:$BU$1,0),0)</f>
        <v>298.08499999999998</v>
      </c>
      <c r="X11" s="916">
        <f>VLOOKUP($D$3&amp;"_"&amp;X$3,データシート1!$A:$BU,MATCH($R$2&amp;"_"&amp;$C11,データシート1!$A$1:$BU$1,0),0)</f>
        <v>296.12400000000002</v>
      </c>
      <c r="Y11" s="916">
        <f>VLOOKUP($D$3&amp;"_"&amp;Y$3,データシート1!$A:$BU,MATCH($R$2&amp;"_"&amp;$C11,データシート1!$A$1:$BU$1,0),0)</f>
        <v>278.24799999999999</v>
      </c>
      <c r="Z11" s="916">
        <f>VLOOKUP($D$3&amp;"_"&amp;Z$3,データシート1!$A:$BU,MATCH($R$2&amp;"_"&amp;$C11,データシート1!$A$1:$BU$1,0),0)</f>
        <v>268.57299999999998</v>
      </c>
      <c r="AA11" s="916">
        <f>VLOOKUP($D$3&amp;"_"&amp;AA$3,データシート1!$A:$BU,MATCH($R$2&amp;"_"&amp;$C11,データシート1!$A$1:$BU$1,0),0)</f>
        <v>238.131</v>
      </c>
      <c r="AB11" s="917">
        <f>VLOOKUP($D$3&amp;"_"&amp;AB$3,データシート1!$A:$BU,MATCH($R$2&amp;"_"&amp;$C11,データシート1!$A$1:$BU$1,0),0)</f>
        <v>237.86600000000001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2</v>
      </c>
      <c r="H12" s="720">
        <f>VLOOKUP($D$3&amp;"_"&amp;H$3,データシート1!$A:$BU,MATCH($G$2&amp;"_"&amp;$C12,データシート1!$A$1:$BU$1,0),0)</f>
        <v>2</v>
      </c>
      <c r="I12" s="720">
        <f>VLOOKUP($D$3&amp;"_"&amp;I$3,データシート1!$A:$BU,MATCH($G$2&amp;"_"&amp;$C12,データシート1!$A$1:$BU$1,0),0)</f>
        <v>2</v>
      </c>
      <c r="J12" s="720">
        <f>VLOOKUP($D$3&amp;"_"&amp;J$3,データシート1!$A:$BU,MATCH($G$2&amp;"_"&amp;$C12,データシート1!$A$1:$BU$1,0),0)</f>
        <v>2</v>
      </c>
      <c r="K12" s="721">
        <f>VLOOKUP($D$3&amp;"_"&amp;K$3,データシート1!$A:$BU,MATCH($G$2&amp;"_"&amp;$C12,データシート1!$A$1:$BU$1,0),0)</f>
        <v>3</v>
      </c>
      <c r="L12" s="721">
        <f>VLOOKUP($D$3&amp;"_"&amp;L$3,データシート1!$A:$BU,MATCH($G$2&amp;"_"&amp;$C12,データシート1!$A$1:$BU$1,0),0)</f>
        <v>2</v>
      </c>
      <c r="M12" s="721">
        <f>VLOOKUP($D$3&amp;"_"&amp;M$3,データシート1!$A:$BU,MATCH($G$2&amp;"_"&amp;$C12,データシート1!$A$1:$BU$1,0),0)</f>
        <v>2</v>
      </c>
      <c r="N12" s="721">
        <f>VLOOKUP($D$3&amp;"_"&amp;N$3,データシート1!$A:$BU,MATCH($G$2&amp;"_"&amp;$C12,データシート1!$A$1:$BU$1,0),0)</f>
        <v>2</v>
      </c>
      <c r="O12" s="721">
        <f>VLOOKUP($D$3&amp;"_"&amp;O$3,データシート1!$A:$BU,MATCH($G$2&amp;"_"&amp;$C12,データシート1!$A$1:$BU$1,0),0)</f>
        <v>3</v>
      </c>
      <c r="P12" s="721">
        <f>VLOOKUP($D$3&amp;"_"&amp;P$3,データシート1!$A:$BU,MATCH($G$2&amp;"_"&amp;$C12,データシート1!$A$1:$BU$1,0),0)</f>
        <v>3</v>
      </c>
      <c r="Q12" s="722">
        <f>VLOOKUP($D$3&amp;"_"&amp;Q$3,データシート1!$A:$BU,MATCH($G$2&amp;"_"&amp;$C12,データシート1!$A$1:$BU$1,0),0)</f>
        <v>3</v>
      </c>
      <c r="R12" s="918">
        <f>VLOOKUP($D$3&amp;"_"&amp;R$3,データシート1!$A:$BU,MATCH($R$2&amp;"_"&amp;$C12,データシート1!$A$1:$BU$1,0),0)</f>
        <v>310.38499999999999</v>
      </c>
      <c r="S12" s="919">
        <f>VLOOKUP($D$3&amp;"_"&amp;S$3,データシート1!$A:$BU,MATCH($R$2&amp;"_"&amp;$C12,データシート1!$A$1:$BU$1,0),0)</f>
        <v>307.012</v>
      </c>
      <c r="T12" s="919">
        <f>VLOOKUP($D$3&amp;"_"&amp;T$3,データシート1!$A:$BU,MATCH($R$2&amp;"_"&amp;$C12,データシート1!$A$1:$BU$1,0),0)</f>
        <v>639.08699999999999</v>
      </c>
      <c r="U12" s="919">
        <f>VLOOKUP($D$3&amp;"_"&amp;U$3,データシート1!$A:$BU,MATCH($R$2&amp;"_"&amp;$C12,データシート1!$A$1:$BU$1,0),0)</f>
        <v>581.07899999999995</v>
      </c>
      <c r="V12" s="919">
        <f>VLOOKUP($D$3&amp;"_"&amp;V$3,データシート1!$A:$BU,MATCH($R$2&amp;"_"&amp;$C12,データシート1!$A$1:$BU$1,0),0)</f>
        <v>647.55200000000002</v>
      </c>
      <c r="W12" s="919">
        <f>VLOOKUP($D$3&amp;"_"&amp;W$3,データシート1!$A:$BU,MATCH($R$2&amp;"_"&amp;$C12,データシート1!$A$1:$BU$1,0),0)</f>
        <v>694.04300000000001</v>
      </c>
      <c r="X12" s="919">
        <f>VLOOKUP($D$3&amp;"_"&amp;X$3,データシート1!$A:$BU,MATCH($R$2&amp;"_"&amp;$C12,データシート1!$A$1:$BU$1,0),0)</f>
        <v>648.89400000000001</v>
      </c>
      <c r="Y12" s="919">
        <f>VLOOKUP($D$3&amp;"_"&amp;Y$3,データシート1!$A:$BU,MATCH($R$2&amp;"_"&amp;$C12,データシート1!$A$1:$BU$1,0),0)</f>
        <v>671.85500000000002</v>
      </c>
      <c r="Z12" s="919">
        <f>VLOOKUP($D$3&amp;"_"&amp;Z$3,データシート1!$A:$BU,MATCH($R$2&amp;"_"&amp;$C12,データシート1!$A$1:$BU$1,0),0)</f>
        <v>673.48199999999997</v>
      </c>
      <c r="AA12" s="919">
        <f>VLOOKUP($D$3&amp;"_"&amp;AA$3,データシート1!$A:$BU,MATCH($R$2&amp;"_"&amp;$C12,データシート1!$A$1:$BU$1,0),0)</f>
        <v>722.49</v>
      </c>
      <c r="AB12" s="920">
        <f>VLOOKUP($D$3&amp;"_"&amp;AB$3,データシート1!$A:$BU,MATCH($R$2&amp;"_"&amp;$C12,データシート1!$A$1:$BU$1,0),0)</f>
        <v>835.80899999999997</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16.934000000000001</v>
      </c>
      <c r="S26" s="925">
        <f>VLOOKUP($D$3&amp;"_"&amp;S$3,データシート2!$A:$SI,MATCH($R$2&amp;"_"&amp;$B26,データシート2!$A$1:$SI$1,0),0)</f>
        <v>18.18</v>
      </c>
      <c r="T26" s="925">
        <f>VLOOKUP($D$3&amp;"_"&amp;T$3,データシート2!$A:$SI,MATCH($R$2&amp;"_"&amp;$B26,データシート2!$A$1:$SI$1,0),0)</f>
        <v>13.04</v>
      </c>
      <c r="U26" s="925">
        <f>VLOOKUP($D$3&amp;"_"&amp;U$3,データシート2!$A:$SI,MATCH($R$2&amp;"_"&amp;$B26,データシート2!$A$1:$SI$1,0),0)</f>
        <v>12.154999999999999</v>
      </c>
      <c r="V26" s="925">
        <f>VLOOKUP($D$3&amp;"_"&amp;V$3,データシート2!$A:$SI,MATCH($R$2&amp;"_"&amp;$B26,データシート2!$A$1:$SI$1,0),0)</f>
        <v>10.555999999999999</v>
      </c>
      <c r="W26" s="925">
        <f>VLOOKUP($D$3&amp;"_"&amp;W$3,データシート2!$A:$SI,MATCH($R$2&amp;"_"&amp;$B26,データシート2!$A$1:$SI$1,0),0)</f>
        <v>13.396000000000001</v>
      </c>
      <c r="X26" s="925">
        <f>VLOOKUP($D$3&amp;"_"&amp;X$3,データシート2!$A:$SI,MATCH($R$2&amp;"_"&amp;$B26,データシート2!$A$1:$SI$1,0),0)</f>
        <v>17.41</v>
      </c>
      <c r="Y26" s="925">
        <f>VLOOKUP($D$3&amp;"_"&amp;Y$3,データシート2!$A:$SI,MATCH($R$2&amp;"_"&amp;$B26,データシート2!$A$1:$SI$1,0),0)</f>
        <v>15.125999999999999</v>
      </c>
      <c r="Z26" s="925">
        <f>VLOOKUP($D$3&amp;"_"&amp;Z$3,データシート2!$A:$SI,MATCH($R$2&amp;"_"&amp;$B26,データシート2!$A$1:$SI$1,0),0)</f>
        <v>9.5559999999999992</v>
      </c>
      <c r="AA26" s="925">
        <f>VLOOKUP($D$3&amp;"_"&amp;AA$3,データシート2!$A:$SI,MATCH($R$2&amp;"_"&amp;$B26,データシート2!$A$1:$SI$1,0),0)</f>
        <v>8.6609999999999996</v>
      </c>
      <c r="AB26" s="926">
        <f>VLOOKUP($D$3&amp;"_"&amp;AB$3,データシート2!$A:$SI,MATCH($R$2&amp;"_"&amp;$B26,データシート2!$A$1:$SI$1,0),0)</f>
        <v>10.548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4.7389999999999999</v>
      </c>
      <c r="S42" s="938">
        <f>VLOOKUP($D$3&amp;"_"&amp;S$3,データシート2!$A:$SI,MATCH($R$2&amp;"_"&amp;$C42,データシート2!$A$1:$SI$1,0),0)</f>
        <v>4.2229999999999999</v>
      </c>
      <c r="T42" s="938">
        <f>VLOOKUP($D$3&amp;"_"&amp;T$3,データシート2!$A:$SI,MATCH($R$2&amp;"_"&amp;$C42,データシート2!$A$1:$SI$1,0),0)</f>
        <v>3.8919999999999999</v>
      </c>
      <c r="U42" s="938">
        <f>VLOOKUP($D$3&amp;"_"&amp;U$3,データシート2!$A:$SI,MATCH($R$2&amp;"_"&amp;$C42,データシート2!$A$1:$SI$1,0),0)</f>
        <v>4.4249999999999998</v>
      </c>
      <c r="V42" s="938">
        <f>VLOOKUP($D$3&amp;"_"&amp;V$3,データシート2!$A:$SI,MATCH($R$2&amp;"_"&amp;$C42,データシート2!$A$1:$SI$1,0),0)</f>
        <v>4.2359999999999998</v>
      </c>
      <c r="W42" s="938">
        <f>VLOOKUP($D$3&amp;"_"&amp;W$3,データシート2!$A:$SI,MATCH($R$2&amp;"_"&amp;$C42,データシート2!$A$1:$SI$1,0),0)</f>
        <v>5.601</v>
      </c>
      <c r="X42" s="938">
        <f>VLOOKUP($D$3&amp;"_"&amp;X$3,データシート2!$A:$SI,MATCH($R$2&amp;"_"&amp;$C42,データシート2!$A$1:$SI$1,0),0)</f>
        <v>5.78</v>
      </c>
      <c r="Y42" s="938">
        <f>VLOOKUP($D$3&amp;"_"&amp;Y$3,データシート2!$A:$SI,MATCH($R$2&amp;"_"&amp;$C42,データシート2!$A$1:$SI$1,0),0)</f>
        <v>6.9459999999999997</v>
      </c>
      <c r="Z42" s="938">
        <f>VLOOKUP($D$3&amp;"_"&amp;Z$3,データシート2!$A:$SI,MATCH($R$2&amp;"_"&amp;$C42,データシート2!$A$1:$SI$1,0),0)</f>
        <v>4.1100000000000003</v>
      </c>
      <c r="AA42" s="938">
        <f>VLOOKUP($D$3&amp;"_"&amp;AA$3,データシート2!$A:$SI,MATCH($R$2&amp;"_"&amp;$C42,データシート2!$A$1:$SI$1,0),0)</f>
        <v>3.5110000000000001</v>
      </c>
      <c r="AB42" s="939">
        <f>VLOOKUP($D$3&amp;"_"&amp;AB$3,データシート2!$A:$SI,MATCH($R$2&amp;"_"&amp;$C42,データシート2!$A$1:$SI$1,0),0)</f>
        <v>4.4450000000000003</v>
      </c>
    </row>
    <row r="43" spans="2:29" s="745" customFormat="1" ht="16.5" customHeight="1">
      <c r="B43" s="737"/>
      <c r="C43" s="762">
        <v>23</v>
      </c>
      <c r="D43" s="763" t="s">
        <v>554</v>
      </c>
      <c r="E43" s="762"/>
      <c r="F43" s="764"/>
      <c r="G43" s="765">
        <f>VLOOKUP($D$3&amp;"_"&amp;G$3,データシート2!$A:$SI,MATCH($G$2&amp;"_"&amp;$C43,データシート2!$A$1:$SI$1,0),0)</f>
        <v>2</v>
      </c>
      <c r="H43" s="766">
        <f>VLOOKUP($D$3&amp;"_"&amp;H$3,データシート2!$A:$SI,MATCH($G$2&amp;"_"&amp;$C43,データシート2!$A$1:$SI$1,0),0)</f>
        <v>2</v>
      </c>
      <c r="I43" s="766">
        <f>VLOOKUP($D$3&amp;"_"&amp;I$3,データシート2!$A:$SI,MATCH($G$2&amp;"_"&amp;$C43,データシート2!$A$1:$SI$1,0),0)</f>
        <v>2</v>
      </c>
      <c r="J43" s="766">
        <f>VLOOKUP($D$3&amp;"_"&amp;J$3,データシート2!$A:$SI,MATCH($G$2&amp;"_"&amp;$C43,データシート2!$A$1:$SI$1,0),0)</f>
        <v>2</v>
      </c>
      <c r="K43" s="767">
        <f>VLOOKUP($D$3&amp;"_"&amp;K$3,データシート2!$A:$SI,MATCH($G$2&amp;"_"&amp;$C43,データシート2!$A$1:$SI$1,0),0)</f>
        <v>2</v>
      </c>
      <c r="L43" s="767">
        <f>VLOOKUP($D$3&amp;"_"&amp;L$3,データシート2!$A:$SI,MATCH($G$2&amp;"_"&amp;$C43,データシート2!$A$1:$SI$1,0),0)</f>
        <v>2</v>
      </c>
      <c r="M43" s="767">
        <f>VLOOKUP($D$3&amp;"_"&amp;M$3,データシート2!$A:$SI,MATCH($G$2&amp;"_"&amp;$C43,データシート2!$A$1:$SI$1,0),0)</f>
        <v>2</v>
      </c>
      <c r="N43" s="767">
        <f>VLOOKUP($D$3&amp;"_"&amp;N$3,データシート2!$A:$SI,MATCH($G$2&amp;"_"&amp;$C43,データシート2!$A$1:$SI$1,0),0)</f>
        <v>2</v>
      </c>
      <c r="O43" s="767">
        <f>VLOOKUP($D$3&amp;"_"&amp;O$3,データシート2!$A:$SI,MATCH($G$2&amp;"_"&amp;$C43,データシート2!$A$1:$SI$1,0),0)</f>
        <v>2</v>
      </c>
      <c r="P43" s="767">
        <f>VLOOKUP($D$3&amp;"_"&amp;P$3,データシート2!$A:$SI,MATCH($G$2&amp;"_"&amp;$C43,データシート2!$A$1:$SI$1,0),0)</f>
        <v>2</v>
      </c>
      <c r="Q43" s="768">
        <f>VLOOKUP($D$3&amp;"_"&amp;Q$3,データシート2!$A:$SI,MATCH($G$2&amp;"_"&amp;$C43,データシート2!$A$1:$SI$1,0),0)</f>
        <v>2</v>
      </c>
      <c r="R43" s="937">
        <f>VLOOKUP($D$3&amp;"_"&amp;R$3,データシート2!$A:$SI,MATCH($R$2&amp;"_"&amp;$C43,データシート2!$A$1:$SI$1,0),0)</f>
        <v>12.195</v>
      </c>
      <c r="S43" s="938">
        <f>VLOOKUP($D$3&amp;"_"&amp;S$3,データシート2!$A:$SI,MATCH($R$2&amp;"_"&amp;$C43,データシート2!$A$1:$SI$1,0),0)</f>
        <v>13.957000000000001</v>
      </c>
      <c r="T43" s="938">
        <f>VLOOKUP($D$3&amp;"_"&amp;T$3,データシート2!$A:$SI,MATCH($R$2&amp;"_"&amp;$C43,データシート2!$A$1:$SI$1,0),0)</f>
        <v>9.1479999999999997</v>
      </c>
      <c r="U43" s="938">
        <f>VLOOKUP($D$3&amp;"_"&amp;U$3,データシート2!$A:$SI,MATCH($R$2&amp;"_"&amp;$C43,データシート2!$A$1:$SI$1,0),0)</f>
        <v>7.73</v>
      </c>
      <c r="V43" s="938">
        <f>VLOOKUP($D$3&amp;"_"&amp;V$3,データシート2!$A:$SI,MATCH($R$2&amp;"_"&amp;$C43,データシート2!$A$1:$SI$1,0),0)</f>
        <v>6.32</v>
      </c>
      <c r="W43" s="938">
        <f>VLOOKUP($D$3&amp;"_"&amp;W$3,データシート2!$A:$SI,MATCH($R$2&amp;"_"&amp;$C43,データシート2!$A$1:$SI$1,0),0)</f>
        <v>7.7949999999999999</v>
      </c>
      <c r="X43" s="938">
        <f>VLOOKUP($D$3&amp;"_"&amp;X$3,データシート2!$A:$SI,MATCH($R$2&amp;"_"&amp;$C43,データシート2!$A$1:$SI$1,0),0)</f>
        <v>11.63</v>
      </c>
      <c r="Y43" s="938">
        <f>VLOOKUP($D$3&amp;"_"&amp;Y$3,データシート2!$A:$SI,MATCH($R$2&amp;"_"&amp;$C43,データシート2!$A$1:$SI$1,0),0)</f>
        <v>8.18</v>
      </c>
      <c r="Z43" s="938">
        <f>VLOOKUP($D$3&amp;"_"&amp;Z$3,データシート2!$A:$SI,MATCH($R$2&amp;"_"&amp;$C43,データシート2!$A$1:$SI$1,0),0)</f>
        <v>5.4459999999999997</v>
      </c>
      <c r="AA43" s="938">
        <f>VLOOKUP($D$3&amp;"_"&amp;AA$3,データシート2!$A:$SI,MATCH($R$2&amp;"_"&amp;$C43,データシート2!$A$1:$SI$1,0),0)</f>
        <v>5.15</v>
      </c>
      <c r="AB43" s="939">
        <f>VLOOKUP($D$3&amp;"_"&amp;AB$3,データシート2!$A:$SI,MATCH($R$2&amp;"_"&amp;$C43,データシート2!$A$1:$SI$1,0),0)</f>
        <v>6.1029999999999998</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3</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3</v>
      </c>
      <c r="P53" s="735">
        <f>VLOOKUP($D$3&amp;"_"&amp;P$3,データシート2!$A:$SI,MATCH($G$2&amp;"_"&amp;$B53,データシート2!$A$1:$SI$1,0),0)</f>
        <v>3</v>
      </c>
      <c r="Q53" s="736">
        <f>VLOOKUP($D$3&amp;"_"&amp;Q$3,データシート2!$A:$SI,MATCH($G$2&amp;"_"&amp;$B53,データシート2!$A$1:$SI$1,0),0)</f>
        <v>3</v>
      </c>
      <c r="R53" s="924">
        <f>VLOOKUP($D$3&amp;"_"&amp;R$3,データシート2!$A:$SI,MATCH($R$2&amp;"_"&amp;$B53,データシート2!$A$1:$SI$1,0),0)</f>
        <v>310.38499999999999</v>
      </c>
      <c r="S53" s="925">
        <f>VLOOKUP($D$3&amp;"_"&amp;S$3,データシート2!$A:$SI,MATCH($R$2&amp;"_"&amp;$B53,データシート2!$A$1:$SI$1,0),0)</f>
        <v>307.012</v>
      </c>
      <c r="T53" s="925">
        <f>VLOOKUP($D$3&amp;"_"&amp;T$3,データシート2!$A:$SI,MATCH($R$2&amp;"_"&amp;$B53,データシート2!$A$1:$SI$1,0),0)</f>
        <v>639.08699999999999</v>
      </c>
      <c r="U53" s="925">
        <f>VLOOKUP($D$3&amp;"_"&amp;U$3,データシート2!$A:$SI,MATCH($R$2&amp;"_"&amp;$B53,データシート2!$A$1:$SI$1,0),0)</f>
        <v>581.07899999999995</v>
      </c>
      <c r="V53" s="925">
        <f>VLOOKUP($D$3&amp;"_"&amp;V$3,データシート2!$A:$SI,MATCH($R$2&amp;"_"&amp;$B53,データシート2!$A$1:$SI$1,0),0)</f>
        <v>647.55200000000002</v>
      </c>
      <c r="W53" s="925">
        <f>VLOOKUP($D$3&amp;"_"&amp;W$3,データシート2!$A:$SI,MATCH($R$2&amp;"_"&amp;$B53,データシート2!$A$1:$SI$1,0),0)</f>
        <v>694.04300000000001</v>
      </c>
      <c r="X53" s="925">
        <f>VLOOKUP($D$3&amp;"_"&amp;X$3,データシート2!$A:$SI,MATCH($R$2&amp;"_"&amp;$B53,データシート2!$A$1:$SI$1,0),0)</f>
        <v>648.89400000000001</v>
      </c>
      <c r="Y53" s="925">
        <f>VLOOKUP($D$3&amp;"_"&amp;Y$3,データシート2!$A:$SI,MATCH($R$2&amp;"_"&amp;$B53,データシート2!$A$1:$SI$1,0),0)</f>
        <v>671.85500000000002</v>
      </c>
      <c r="Z53" s="925">
        <f>VLOOKUP($D$3&amp;"_"&amp;Z$3,データシート2!$A:$SI,MATCH($R$2&amp;"_"&amp;$B53,データシート2!$A$1:$SI$1,0),0)</f>
        <v>673.48199999999997</v>
      </c>
      <c r="AA53" s="925">
        <f>VLOOKUP($D$3&amp;"_"&amp;AA$3,データシート2!$A:$SI,MATCH($R$2&amp;"_"&amp;$B53,データシート2!$A$1:$SI$1,0),0)</f>
        <v>722.49</v>
      </c>
      <c r="AB53" s="926">
        <f>VLOOKUP($D$3&amp;"_"&amp;AB$3,データシート2!$A:$SI,MATCH($R$2&amp;"_"&amp;$B53,データシート2!$A$1:$SI$1,0),0)</f>
        <v>835.80899999999997</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2</v>
      </c>
      <c r="H54" s="742">
        <f>VLOOKUP($D$3&amp;"_"&amp;H$3,データシート2!$A:$SI,MATCH($G$2&amp;"_"&amp;$C54,データシート2!$A$1:$SI$1,0),0)</f>
        <v>2</v>
      </c>
      <c r="I54" s="742">
        <f>VLOOKUP($D$3&amp;"_"&amp;I$3,データシート2!$A:$SI,MATCH($G$2&amp;"_"&amp;$C54,データシート2!$A$1:$SI$1,0),0)</f>
        <v>2</v>
      </c>
      <c r="J54" s="742">
        <f>VLOOKUP($D$3&amp;"_"&amp;J$3,データシート2!$A:$SI,MATCH($G$2&amp;"_"&amp;$C54,データシート2!$A$1:$SI$1,0),0)</f>
        <v>2</v>
      </c>
      <c r="K54" s="743">
        <f>VLOOKUP($D$3&amp;"_"&amp;K$3,データシート2!$A:$SI,MATCH($G$2&amp;"_"&amp;$C54,データシート2!$A$1:$SI$1,0),0)</f>
        <v>3</v>
      </c>
      <c r="L54" s="743">
        <f>VLOOKUP($D$3&amp;"_"&amp;L$3,データシート2!$A:$SI,MATCH($G$2&amp;"_"&amp;$C54,データシート2!$A$1:$SI$1,0),0)</f>
        <v>2</v>
      </c>
      <c r="M54" s="743">
        <f>VLOOKUP($D$3&amp;"_"&amp;M$3,データシート2!$A:$SI,MATCH($G$2&amp;"_"&amp;$C54,データシート2!$A$1:$SI$1,0),0)</f>
        <v>2</v>
      </c>
      <c r="N54" s="743">
        <f>VLOOKUP($D$3&amp;"_"&amp;N$3,データシート2!$A:$SI,MATCH($G$2&amp;"_"&amp;$C54,データシート2!$A$1:$SI$1,0),0)</f>
        <v>2</v>
      </c>
      <c r="O54" s="743">
        <f>VLOOKUP($D$3&amp;"_"&amp;O$3,データシート2!$A:$SI,MATCH($G$2&amp;"_"&amp;$C54,データシート2!$A$1:$SI$1,0),0)</f>
        <v>3</v>
      </c>
      <c r="P54" s="743">
        <f>VLOOKUP($D$3&amp;"_"&amp;P$3,データシート2!$A:$SI,MATCH($G$2&amp;"_"&amp;$C54,データシート2!$A$1:$SI$1,0),0)</f>
        <v>3</v>
      </c>
      <c r="Q54" s="744">
        <f>VLOOKUP($D$3&amp;"_"&amp;Q$3,データシート2!$A:$SI,MATCH($G$2&amp;"_"&amp;$C54,データシート2!$A$1:$SI$1,0),0)</f>
        <v>3</v>
      </c>
      <c r="R54" s="933">
        <f>VLOOKUP($D$3&amp;"_"&amp;R$3,データシート2!$A:$SI,MATCH($R$2&amp;"_"&amp;$C54,データシート2!$A$1:$SI$1,0),0)</f>
        <v>310.38499999999999</v>
      </c>
      <c r="S54" s="928">
        <f>VLOOKUP($D$3&amp;"_"&amp;S$3,データシート2!$A:$SI,MATCH($R$2&amp;"_"&amp;$C54,データシート2!$A$1:$SI$1,0),0)</f>
        <v>307.012</v>
      </c>
      <c r="T54" s="928">
        <f>VLOOKUP($D$3&amp;"_"&amp;T$3,データシート2!$A:$SI,MATCH($R$2&amp;"_"&amp;$C54,データシート2!$A$1:$SI$1,0),0)</f>
        <v>639.08699999999999</v>
      </c>
      <c r="U54" s="928">
        <f>VLOOKUP($D$3&amp;"_"&amp;U$3,データシート2!$A:$SI,MATCH($R$2&amp;"_"&amp;$C54,データシート2!$A$1:$SI$1,0),0)</f>
        <v>581.07899999999995</v>
      </c>
      <c r="V54" s="928">
        <f>VLOOKUP($D$3&amp;"_"&amp;V$3,データシート2!$A:$SI,MATCH($R$2&amp;"_"&amp;$C54,データシート2!$A$1:$SI$1,0),0)</f>
        <v>647.55200000000002</v>
      </c>
      <c r="W54" s="928">
        <f>VLOOKUP($D$3&amp;"_"&amp;W$3,データシート2!$A:$SI,MATCH($R$2&amp;"_"&amp;$C54,データシート2!$A$1:$SI$1,0),0)</f>
        <v>694.04300000000001</v>
      </c>
      <c r="X54" s="928">
        <f>VLOOKUP($D$3&amp;"_"&amp;X$3,データシート2!$A:$SI,MATCH($R$2&amp;"_"&amp;$C54,データシート2!$A$1:$SI$1,0),0)</f>
        <v>648.89400000000001</v>
      </c>
      <c r="Y54" s="928">
        <f>VLOOKUP($D$3&amp;"_"&amp;Y$3,データシート2!$A:$SI,MATCH($R$2&amp;"_"&amp;$C54,データシート2!$A$1:$SI$1,0),0)</f>
        <v>671.85500000000002</v>
      </c>
      <c r="Z54" s="928">
        <f>VLOOKUP($D$3&amp;"_"&amp;Z$3,データシート2!$A:$SI,MATCH($R$2&amp;"_"&amp;$C54,データシート2!$A$1:$SI$1,0),0)</f>
        <v>673.48199999999997</v>
      </c>
      <c r="AA54" s="928">
        <f>VLOOKUP($D$3&amp;"_"&amp;AA$3,データシート2!$A:$SI,MATCH($R$2&amp;"_"&amp;$C54,データシート2!$A$1:$SI$1,0),0)</f>
        <v>722.49</v>
      </c>
      <c r="AB54" s="929">
        <f>VLOOKUP($D$3&amp;"_"&amp;AB$3,データシート2!$A:$SI,MATCH($R$2&amp;"_"&amp;$C54,データシート2!$A$1:$SI$1,0),0)</f>
        <v>835.80899999999997</v>
      </c>
    </row>
    <row r="55" spans="2:29" s="745" customFormat="1" ht="16.5" customHeight="1">
      <c r="B55" s="737"/>
      <c r="C55" s="784"/>
      <c r="D55" s="775"/>
      <c r="E55" s="785">
        <v>3311</v>
      </c>
      <c r="F55" s="777" t="s">
        <v>355</v>
      </c>
      <c r="G55" s="974">
        <f>VLOOKUP($D$3&amp;"_"&amp;G$3,データシート2!$A:$SI,MATCH($G$2&amp;"_"&amp;$E55,データシート2!$A$1:$SI$1,0),0)</f>
        <v>2</v>
      </c>
      <c r="H55" s="975">
        <f>VLOOKUP($D$3&amp;"_"&amp;H$3,データシート2!$A:$SI,MATCH($G$2&amp;"_"&amp;$E55,データシート2!$A$1:$SI$1,0),0)</f>
        <v>2</v>
      </c>
      <c r="I55" s="975">
        <f>VLOOKUP($D$3&amp;"_"&amp;I$3,データシート2!$A:$SI,MATCH($G$2&amp;"_"&amp;$E55,データシート2!$A$1:$SI$1,0),0)</f>
        <v>2</v>
      </c>
      <c r="J55" s="975">
        <f>VLOOKUP($D$3&amp;"_"&amp;J$3,データシート2!$A:$SI,MATCH($G$2&amp;"_"&amp;$E55,データシート2!$A$1:$SI$1,0),0)</f>
        <v>2</v>
      </c>
      <c r="K55" s="976">
        <f>VLOOKUP($D$3&amp;"_"&amp;K$3,データシート2!$A:$SI,MATCH($G$2&amp;"_"&amp;$E55,データシート2!$A$1:$SI$1,0),0)</f>
        <v>3</v>
      </c>
      <c r="L55" s="976">
        <f>VLOOKUP($D$3&amp;"_"&amp;L$3,データシート2!$A:$SI,MATCH($G$2&amp;"_"&amp;$E55,データシート2!$A$1:$SI$1,0),0)</f>
        <v>2</v>
      </c>
      <c r="M55" s="976">
        <f>VLOOKUP($D$3&amp;"_"&amp;M$3,データシート2!$A:$SI,MATCH($G$2&amp;"_"&amp;$E55,データシート2!$A$1:$SI$1,0),0)</f>
        <v>2</v>
      </c>
      <c r="N55" s="976">
        <f>VLOOKUP($D$3&amp;"_"&amp;N$3,データシート2!$A:$SI,MATCH($G$2&amp;"_"&amp;$E55,データシート2!$A$1:$SI$1,0),0)</f>
        <v>2</v>
      </c>
      <c r="O55" s="976">
        <f>VLOOKUP($D$3&amp;"_"&amp;O$3,データシート2!$A:$SI,MATCH($G$2&amp;"_"&amp;$E55,データシート2!$A$1:$SI$1,0),0)</f>
        <v>3</v>
      </c>
      <c r="P55" s="976">
        <f>VLOOKUP($D$3&amp;"_"&amp;P$3,データシート2!$A:$SI,MATCH($G$2&amp;"_"&amp;$E55,データシート2!$A$1:$SI$1,0),0)</f>
        <v>3</v>
      </c>
      <c r="Q55" s="977">
        <f>VLOOKUP($D$3&amp;"_"&amp;Q$3,データシート2!$A:$SI,MATCH($G$2&amp;"_"&amp;$E55,データシート2!$A$1:$SI$1,0),0)</f>
        <v>3</v>
      </c>
      <c r="R55" s="978">
        <f>VLOOKUP($D$3&amp;"_"&amp;R$3,データシート2!$A:$SI,MATCH($R$2&amp;"_"&amp;$E55,データシート2!$A$1:$SI$1,0),0)</f>
        <v>310.38499999999999</v>
      </c>
      <c r="S55" s="979">
        <f>VLOOKUP($D$3&amp;"_"&amp;S$3,データシート2!$A:$SI,MATCH($R$2&amp;"_"&amp;$E55,データシート2!$A$1:$SI$1,0),0)</f>
        <v>307.012</v>
      </c>
      <c r="T55" s="979">
        <f>VLOOKUP($D$3&amp;"_"&amp;T$3,データシート2!$A:$SI,MATCH($R$2&amp;"_"&amp;$E55,データシート2!$A$1:$SI$1,0),0)</f>
        <v>639.08699999999999</v>
      </c>
      <c r="U55" s="979">
        <f>VLOOKUP($D$3&amp;"_"&amp;U$3,データシート2!$A:$SI,MATCH($R$2&amp;"_"&amp;$E55,データシート2!$A$1:$SI$1,0),0)</f>
        <v>581.07899999999995</v>
      </c>
      <c r="V55" s="979">
        <f>VLOOKUP($D$3&amp;"_"&amp;V$3,データシート2!$A:$SI,MATCH($R$2&amp;"_"&amp;$E55,データシート2!$A$1:$SI$1,0),0)</f>
        <v>647.55200000000002</v>
      </c>
      <c r="W55" s="979">
        <f>VLOOKUP($D$3&amp;"_"&amp;W$3,データシート2!$A:$SI,MATCH($R$2&amp;"_"&amp;$E55,データシート2!$A$1:$SI$1,0),0)</f>
        <v>694.04300000000001</v>
      </c>
      <c r="X55" s="979">
        <f>VLOOKUP($D$3&amp;"_"&amp;X$3,データシート2!$A:$SI,MATCH($R$2&amp;"_"&amp;$E55,データシート2!$A$1:$SI$1,0),0)</f>
        <v>648.89400000000001</v>
      </c>
      <c r="Y55" s="979">
        <f>VLOOKUP($D$3&amp;"_"&amp;Y$3,データシート2!$A:$SI,MATCH($R$2&amp;"_"&amp;$E55,データシート2!$A$1:$SI$1,0),0)</f>
        <v>671.85500000000002</v>
      </c>
      <c r="Z55" s="979">
        <f>VLOOKUP($D$3&amp;"_"&amp;Z$3,データシート2!$A:$SI,MATCH($R$2&amp;"_"&amp;$E55,データシート2!$A$1:$SI$1,0),0)</f>
        <v>673.48199999999997</v>
      </c>
      <c r="AA55" s="979">
        <f>VLOOKUP($D$3&amp;"_"&amp;AA$3,データシート2!$A:$SI,MATCH($R$2&amp;"_"&amp;$E55,データシート2!$A$1:$SI$1,0),0)</f>
        <v>722.49</v>
      </c>
      <c r="AB55" s="980">
        <f>VLOOKUP($D$3&amp;"_"&amp;AB$3,データシート2!$A:$SI,MATCH($R$2&amp;"_"&amp;$E55,データシート2!$A$1:$SI$1,0),0)</f>
        <v>835.80899999999997</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4</v>
      </c>
      <c r="H101" s="734">
        <f>VLOOKUP($D$3&amp;"_"&amp;H$3,データシート2!$A:$SI,MATCH($G$2&amp;"_"&amp;$B101,データシート2!$A$1:$SI$1,0),0)</f>
        <v>4</v>
      </c>
      <c r="I101" s="734">
        <f>VLOOKUP($D$3&amp;"_"&amp;I$3,データシート2!$A:$SI,MATCH($G$2&amp;"_"&amp;$B101,データシート2!$A$1:$SI$1,0),0)</f>
        <v>4</v>
      </c>
      <c r="J101" s="734">
        <f>VLOOKUP($D$3&amp;"_"&amp;J$3,データシート2!$A:$SI,MATCH($G$2&amp;"_"&amp;$B101,データシート2!$A$1:$SI$1,0),0)</f>
        <v>4</v>
      </c>
      <c r="K101" s="735">
        <f>VLOOKUP($D$3&amp;"_"&amp;K$3,データシート2!$A:$SI,MATCH($G$2&amp;"_"&amp;$B101,データシート2!$A$1:$SI$1,0),0)</f>
        <v>3</v>
      </c>
      <c r="L101" s="735">
        <f>VLOOKUP($D$3&amp;"_"&amp;L$3,データシート2!$A:$SI,MATCH($G$2&amp;"_"&amp;$B101,データシート2!$A$1:$SI$1,0),0)</f>
        <v>3</v>
      </c>
      <c r="M101" s="735">
        <f>VLOOKUP($D$3&amp;"_"&amp;M$3,データシート2!$A:$SI,MATCH($G$2&amp;"_"&amp;$B101,データシート2!$A$1:$SI$1,0),0)</f>
        <v>3</v>
      </c>
      <c r="N101" s="735">
        <f>VLOOKUP($D$3&amp;"_"&amp;N$3,データシート2!$A:$SI,MATCH($G$2&amp;"_"&amp;$B101,データシート2!$A$1:$SI$1,0),0)</f>
        <v>3</v>
      </c>
      <c r="O101" s="735">
        <f>VLOOKUP($D$3&amp;"_"&amp;O$3,データシート2!$A:$SI,MATCH($G$2&amp;"_"&amp;$B101,データシート2!$A$1:$SI$1,0),0)</f>
        <v>3</v>
      </c>
      <c r="P101" s="735">
        <f>VLOOKUP($D$3&amp;"_"&amp;P$3,データシート2!$A:$SI,MATCH($G$2&amp;"_"&amp;$B101,データシート2!$A$1:$SI$1,0),0)</f>
        <v>3</v>
      </c>
      <c r="Q101" s="736">
        <f>VLOOKUP($D$3&amp;"_"&amp;Q$3,データシート2!$A:$SI,MATCH($G$2&amp;"_"&amp;$B101,データシート2!$A$1:$SI$1,0),0)</f>
        <v>3</v>
      </c>
      <c r="R101" s="924">
        <f>VLOOKUP($D$3&amp;"_"&amp;R$3,データシート2!$A:$SI,MATCH($R$2&amp;"_"&amp;$B101,データシート2!$A$1:$SI$1,0),0)</f>
        <v>145.11099999999999</v>
      </c>
      <c r="S101" s="925">
        <f>VLOOKUP($D$3&amp;"_"&amp;S$3,データシート2!$A:$SI,MATCH($R$2&amp;"_"&amp;$B101,データシート2!$A$1:$SI$1,0),0)</f>
        <v>280.73500000000001</v>
      </c>
      <c r="T101" s="925">
        <f>VLOOKUP($D$3&amp;"_"&amp;T$3,データシート2!$A:$SI,MATCH($R$2&amp;"_"&amp;$B101,データシート2!$A$1:$SI$1,0),0)</f>
        <v>249.214</v>
      </c>
      <c r="U101" s="925">
        <f>VLOOKUP($D$3&amp;"_"&amp;U$3,データシート2!$A:$SI,MATCH($R$2&amp;"_"&amp;$B101,データシート2!$A$1:$SI$1,0),0)</f>
        <v>299.892</v>
      </c>
      <c r="V101" s="925">
        <f>VLOOKUP($D$3&amp;"_"&amp;V$3,データシート2!$A:$SI,MATCH($R$2&amp;"_"&amp;$B101,データシート2!$A$1:$SI$1,0),0)</f>
        <v>309.00799999999998</v>
      </c>
      <c r="W101" s="925">
        <f>VLOOKUP($D$3&amp;"_"&amp;W$3,データシート2!$A:$SI,MATCH($R$2&amp;"_"&amp;$B101,データシート2!$A$1:$SI$1,0),0)</f>
        <v>298.08499999999998</v>
      </c>
      <c r="X101" s="925">
        <f>VLOOKUP($D$3&amp;"_"&amp;X$3,データシート2!$A:$SI,MATCH($R$2&amp;"_"&amp;$B101,データシート2!$A$1:$SI$1,0),0)</f>
        <v>296.12400000000002</v>
      </c>
      <c r="Y101" s="925">
        <f>VLOOKUP($D$3&amp;"_"&amp;Y$3,データシート2!$A:$SI,MATCH($R$2&amp;"_"&amp;$B101,データシート2!$A$1:$SI$1,0),0)</f>
        <v>278.24799999999999</v>
      </c>
      <c r="Z101" s="925">
        <f>VLOOKUP($D$3&amp;"_"&amp;Z$3,データシート2!$A:$SI,MATCH($R$2&amp;"_"&amp;$B101,データシート2!$A$1:$SI$1,0),0)</f>
        <v>268.57299999999998</v>
      </c>
      <c r="AA101" s="925">
        <f>VLOOKUP($D$3&amp;"_"&amp;AA$3,データシート2!$A:$SI,MATCH($R$2&amp;"_"&amp;$B101,データシート2!$A$1:$SI$1,0),0)</f>
        <v>238.131</v>
      </c>
      <c r="AB101" s="926">
        <f>VLOOKUP($D$3&amp;"_"&amp;AB$3,データシート2!$A:$SI,MATCH($R$2&amp;"_"&amp;$B101,データシート2!$A$1:$SI$1,0),0)</f>
        <v>237.86600000000001</v>
      </c>
    </row>
    <row r="102" spans="2:28" s="745" customFormat="1" ht="16.5" customHeight="1">
      <c r="B102" s="737"/>
      <c r="C102" s="738">
        <v>71</v>
      </c>
      <c r="D102" s="739" t="s">
        <v>615</v>
      </c>
      <c r="E102" s="738"/>
      <c r="F102" s="740"/>
      <c r="G102" s="754">
        <f>VLOOKUP($D$3&amp;"_"&amp;G$3,データシート2!$A:$SI,MATCH($G$2&amp;"_"&amp;$C102,データシート2!$A$1:$SI$1,0),0)</f>
        <v>4</v>
      </c>
      <c r="H102" s="742">
        <f>VLOOKUP($D$3&amp;"_"&amp;H$3,データシート2!$A:$SI,MATCH($G$2&amp;"_"&amp;$C102,データシート2!$A$1:$SI$1,0),0)</f>
        <v>4</v>
      </c>
      <c r="I102" s="742">
        <f>VLOOKUP($D$3&amp;"_"&amp;I$3,データシート2!$A:$SI,MATCH($G$2&amp;"_"&amp;$C102,データシート2!$A$1:$SI$1,0),0)</f>
        <v>4</v>
      </c>
      <c r="J102" s="742">
        <f>VLOOKUP($D$3&amp;"_"&amp;J$3,データシート2!$A:$SI,MATCH($G$2&amp;"_"&amp;$C102,データシート2!$A$1:$SI$1,0),0)</f>
        <v>4</v>
      </c>
      <c r="K102" s="743">
        <f>VLOOKUP($D$3&amp;"_"&amp;K$3,データシート2!$A:$SI,MATCH($G$2&amp;"_"&amp;$C102,データシート2!$A$1:$SI$1,0),0)</f>
        <v>3</v>
      </c>
      <c r="L102" s="743">
        <f>VLOOKUP($D$3&amp;"_"&amp;L$3,データシート2!$A:$SI,MATCH($G$2&amp;"_"&amp;$C102,データシート2!$A$1:$SI$1,0),0)</f>
        <v>3</v>
      </c>
      <c r="M102" s="743">
        <f>VLOOKUP($D$3&amp;"_"&amp;M$3,データシート2!$A:$SI,MATCH($G$2&amp;"_"&amp;$C102,データシート2!$A$1:$SI$1,0),0)</f>
        <v>3</v>
      </c>
      <c r="N102" s="743">
        <f>VLOOKUP($D$3&amp;"_"&amp;N$3,データシート2!$A:$SI,MATCH($G$2&amp;"_"&amp;$C102,データシート2!$A$1:$SI$1,0),0)</f>
        <v>3</v>
      </c>
      <c r="O102" s="743">
        <f>VLOOKUP($D$3&amp;"_"&amp;O$3,データシート2!$A:$SI,MATCH($G$2&amp;"_"&amp;$C102,データシート2!$A$1:$SI$1,0),0)</f>
        <v>3</v>
      </c>
      <c r="P102" s="743">
        <f>VLOOKUP($D$3&amp;"_"&amp;P$3,データシート2!$A:$SI,MATCH($G$2&amp;"_"&amp;$C102,データシート2!$A$1:$SI$1,0),0)</f>
        <v>3</v>
      </c>
      <c r="Q102" s="744">
        <f>VLOOKUP($D$3&amp;"_"&amp;Q$3,データシート2!$A:$SI,MATCH($G$2&amp;"_"&amp;$C102,データシート2!$A$1:$SI$1,0),0)</f>
        <v>3</v>
      </c>
      <c r="R102" s="933">
        <f>VLOOKUP($D$3&amp;"_"&amp;R$3,データシート2!$A:$SI,MATCH($R$2&amp;"_"&amp;$C102,データシート2!$A$1:$SI$1,0),0)</f>
        <v>145.11099999999999</v>
      </c>
      <c r="S102" s="928">
        <f>VLOOKUP($D$3&amp;"_"&amp;S$3,データシート2!$A:$SI,MATCH($R$2&amp;"_"&amp;$C102,データシート2!$A$1:$SI$1,0),0)</f>
        <v>280.73500000000001</v>
      </c>
      <c r="T102" s="928">
        <f>VLOOKUP($D$3&amp;"_"&amp;T$3,データシート2!$A:$SI,MATCH($R$2&amp;"_"&amp;$C102,データシート2!$A$1:$SI$1,0),0)</f>
        <v>249.214</v>
      </c>
      <c r="U102" s="928">
        <f>VLOOKUP($D$3&amp;"_"&amp;U$3,データシート2!$A:$SI,MATCH($R$2&amp;"_"&amp;$C102,データシート2!$A$1:$SI$1,0),0)</f>
        <v>299.892</v>
      </c>
      <c r="V102" s="928">
        <f>VLOOKUP($D$3&amp;"_"&amp;V$3,データシート2!$A:$SI,MATCH($R$2&amp;"_"&amp;$C102,データシート2!$A$1:$SI$1,0),0)</f>
        <v>309.00799999999998</v>
      </c>
      <c r="W102" s="928">
        <f>VLOOKUP($D$3&amp;"_"&amp;W$3,データシート2!$A:$SI,MATCH($R$2&amp;"_"&amp;$C102,データシート2!$A$1:$SI$1,0),0)</f>
        <v>298.08499999999998</v>
      </c>
      <c r="X102" s="928">
        <f>VLOOKUP($D$3&amp;"_"&amp;X$3,データシート2!$A:$SI,MATCH($R$2&amp;"_"&amp;$C102,データシート2!$A$1:$SI$1,0),0)</f>
        <v>296.12400000000002</v>
      </c>
      <c r="Y102" s="928">
        <f>VLOOKUP($D$3&amp;"_"&amp;Y$3,データシート2!$A:$SI,MATCH($R$2&amp;"_"&amp;$C102,データシート2!$A$1:$SI$1,0),0)</f>
        <v>278.24799999999999</v>
      </c>
      <c r="Z102" s="928">
        <f>VLOOKUP($D$3&amp;"_"&amp;Z$3,データシート2!$A:$SI,MATCH($R$2&amp;"_"&amp;$C102,データシート2!$A$1:$SI$1,0),0)</f>
        <v>268.57299999999998</v>
      </c>
      <c r="AA102" s="928">
        <f>VLOOKUP($D$3&amp;"_"&amp;AA$3,データシート2!$A:$SI,MATCH($R$2&amp;"_"&amp;$C102,データシート2!$A$1:$SI$1,0),0)</f>
        <v>238.131</v>
      </c>
      <c r="AB102" s="929">
        <f>VLOOKUP($D$3&amp;"_"&amp;AB$3,データシート2!$A:$SI,MATCH($R$2&amp;"_"&amp;$C102,データシート2!$A$1:$SI$1,0),0)</f>
        <v>237.86600000000001</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2025-03-04T09:21:01Z</dcterms:created>
  <dcterms:modified xsi:type="dcterms:W3CDTF">2025-03-04T09:21:02Z</dcterms:modified>
  <cp:category/>
  <cp:contentStatus/>
</cp:coreProperties>
</file>